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https://d.docs.live.net/64d9812a1c2fbd70/Desktop/Kerala 2022-23- upadtes/Pivots/IPPU/"/>
    </mc:Choice>
  </mc:AlternateContent>
  <xr:revisionPtr revIDLastSave="58" documentId="13_ncr:1_{72846CA8-2AAA-464D-9453-5F305BBD53EF}" xr6:coauthVersionLast="47" xr6:coauthVersionMax="47" xr10:uidLastSave="{61143F7C-6A86-4C84-AD8C-A642F3A51433}"/>
  <bookViews>
    <workbookView xWindow="-110" yWindow="-110" windowWidth="19420" windowHeight="11500" firstSheet="27" activeTab="27" xr2:uid="{E7FF5310-6589-455A-B27F-82C27910C03E}"/>
  </bookViews>
  <sheets>
    <sheet name="Sheet2" sheetId="14" state="hidden" r:id="rId1"/>
    <sheet name="Sheet3" sheetId="15" state="hidden" r:id="rId2"/>
    <sheet name="Sheet4" sheetId="16" state="hidden" r:id="rId3"/>
    <sheet name="Sheet5" sheetId="17" state="hidden" r:id="rId4"/>
    <sheet name="Sheet6" sheetId="18" state="hidden" r:id="rId5"/>
    <sheet name="Sheet7" sheetId="19" state="hidden" r:id="rId6"/>
    <sheet name="Sheet8" sheetId="20" state="hidden" r:id="rId7"/>
    <sheet name="Sheet9" sheetId="21" state="hidden" r:id="rId8"/>
    <sheet name="Sheet10" sheetId="22" state="hidden" r:id="rId9"/>
    <sheet name="Sheet11" sheetId="23" state="hidden" r:id="rId10"/>
    <sheet name="Sheet14" sheetId="27" state="hidden" r:id="rId11"/>
    <sheet name="Sheet1" sheetId="28" state="hidden" r:id="rId12"/>
    <sheet name="Sheet12" sheetId="29" state="hidden" r:id="rId13"/>
    <sheet name="Sheet13" sheetId="30" state="hidden" r:id="rId14"/>
    <sheet name="Sheet15" sheetId="31" state="hidden" r:id="rId15"/>
    <sheet name="Sheet16" sheetId="32" state="hidden" r:id="rId16"/>
    <sheet name="Sheet17" sheetId="33" state="hidden" r:id="rId17"/>
    <sheet name="Sheet18" sheetId="34" state="hidden" r:id="rId18"/>
    <sheet name="Sheet19" sheetId="35" state="hidden" r:id="rId19"/>
    <sheet name="Sheet20" sheetId="36" state="hidden" r:id="rId20"/>
    <sheet name="Sheet21" sheetId="37" state="hidden" r:id="rId21"/>
    <sheet name="Sheet22" sheetId="38" state="hidden" r:id="rId22"/>
    <sheet name="Sheet23" sheetId="39" state="hidden" r:id="rId23"/>
    <sheet name="Sheet24" sheetId="40" state="hidden" r:id="rId24"/>
    <sheet name="Sheet25" sheetId="41" state="hidden" r:id="rId25"/>
    <sheet name="Sheet26" sheetId="42" state="hidden" r:id="rId26"/>
    <sheet name="Detail1" sheetId="98" state="hidden" r:id="rId27"/>
    <sheet name="Pivot_Energy" sheetId="99" r:id="rId28"/>
    <sheet name="GHG Estimation" sheetId="1" r:id="rId29"/>
    <sheet name="Emission factor_Fugitive Emiss" sheetId="95" r:id="rId30"/>
    <sheet name="Fugitive Emissions_Estimates" sheetId="96" r:id="rId31"/>
    <sheet name="Captive Power Plants_GHG Emissi" sheetId="91" r:id="rId32"/>
    <sheet name="CPP_Emission factors and SFC" sheetId="92" r:id="rId33"/>
    <sheet name="Captive Power Plants_Activity d" sheetId="93" r:id="rId34"/>
    <sheet name="PEG_GHG estimates" sheetId="87" r:id="rId35"/>
    <sheet name="Emission Factors" sheetId="88" r:id="rId36"/>
    <sheet name="PEG_Activity data" sheetId="89" r:id="rId37"/>
    <sheet name="PEG_State &amp; Central owned-data" sheetId="90" r:id="rId38"/>
    <sheet name="Industrial Energy_GHG Emission " sheetId="83" r:id="rId39"/>
    <sheet name="Emission factor_Industrial Ener" sheetId="84" r:id="rId40"/>
    <sheet name="Industrial Energy_Final Activit" sheetId="85" r:id="rId41"/>
    <sheet name="Industrial Energy_Fuel consumpt" sheetId="86" r:id="rId42"/>
    <sheet name="Emission Factor Other Sector" sheetId="82" r:id="rId43"/>
    <sheet name="Agriculture (Energy)_GHG Emissi" sheetId="63" r:id="rId44"/>
    <sheet name="Agriculture (Energy) -Activity " sheetId="65" r:id="rId45"/>
    <sheet name="Commercial (Energy)_Estimates" sheetId="68" r:id="rId46"/>
    <sheet name="Commercial (Energy)-LPG consump" sheetId="69" r:id="rId47"/>
    <sheet name="Commercial (Energy)- Diesel con" sheetId="70" r:id="rId48"/>
    <sheet name="Residential Energy_Estimates" sheetId="73" r:id="rId49"/>
    <sheet name="Residential Energy_Kerosene con" sheetId="74" r:id="rId50"/>
    <sheet name="Residential Energy_LPG consumpt" sheetId="75" r:id="rId51"/>
    <sheet name="Fisheries (Energy)-Estimates" sheetId="78" r:id="rId52"/>
    <sheet name="Fisheries (Energy)-Kerosene con" sheetId="79" r:id="rId53"/>
    <sheet name=" Fisheries (Energy)_Petrol &amp; Di" sheetId="80" r:id="rId54"/>
    <sheet name="Fiesheries (Energy)-Fleet stock" sheetId="81" r:id="rId55"/>
    <sheet name="EmissionFactor Transport Sector" sheetId="62" r:id="rId56"/>
    <sheet name="Civil Aviation_Estimates" sheetId="45" r:id="rId57"/>
    <sheet name="Water-borne Navigation_Estimate" sheetId="48" r:id="rId58"/>
    <sheet name="WBN_State Water Transport data" sheetId="49" r:id="rId59"/>
    <sheet name="WBN_Maritime Board data" sheetId="50" r:id="rId60"/>
    <sheet name="Road Transport_Estimates" sheetId="54" r:id="rId61"/>
    <sheet name="Road_Motor Spirit Activity data" sheetId="55" r:id="rId62"/>
    <sheet name="Road_CNG Activity data" sheetId="56" r:id="rId63"/>
    <sheet name="Road_HSDO Activity data" sheetId="57" r:id="rId64"/>
    <sheet name="Road_Auto LPG Activity data" sheetId="58" r:id="rId65"/>
    <sheet name="Railways_GHG Emissions" sheetId="59" r:id="rId66"/>
    <sheet name="Railways_Activity data" sheetId="61" r:id="rId67"/>
  </sheets>
  <definedNames>
    <definedName name="_xlnm._FilterDatabase" localSheetId="28" hidden="1">'GHG Estimation'!$A$1:$AA$185</definedName>
  </definedNames>
  <calcPr calcId="191029"/>
  <pivotCaches>
    <pivotCache cacheId="11" r:id="rId6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7" i="58" l="1"/>
  <c r="O17" i="58"/>
  <c r="N17" i="58"/>
  <c r="M17" i="58"/>
  <c r="L17" i="58"/>
  <c r="K17" i="58"/>
  <c r="J17" i="58"/>
  <c r="I17" i="58"/>
  <c r="H17" i="58"/>
  <c r="G17" i="58"/>
  <c r="F17" i="58"/>
  <c r="E17" i="58"/>
  <c r="D17" i="58"/>
  <c r="C10" i="58"/>
  <c r="R6" i="58" s="1"/>
  <c r="S6" i="58" l="1"/>
  <c r="R17" i="58" s="1"/>
  <c r="Q17" i="58"/>
  <c r="T6" i="58" l="1"/>
  <c r="U6" i="58" l="1"/>
  <c r="T17" i="58"/>
  <c r="S17" i="58"/>
  <c r="U11" i="96"/>
  <c r="U16" i="96" s="1"/>
  <c r="W30" i="96" s="1"/>
  <c r="T11" i="96"/>
  <c r="T16" i="96" s="1"/>
  <c r="V30" i="96" s="1"/>
  <c r="S11" i="96"/>
  <c r="S16" i="96" s="1"/>
  <c r="U30" i="96" s="1"/>
  <c r="R11" i="96"/>
  <c r="R16" i="96" s="1"/>
  <c r="T30" i="96" s="1"/>
  <c r="Q11" i="96"/>
  <c r="Q16" i="96" s="1"/>
  <c r="S30" i="96" s="1"/>
  <c r="P11" i="96"/>
  <c r="P16" i="96" s="1"/>
  <c r="R30" i="96" s="1"/>
  <c r="O11" i="96"/>
  <c r="O16" i="96" s="1"/>
  <c r="Q30" i="96" s="1"/>
  <c r="N11" i="96"/>
  <c r="N16" i="96" s="1"/>
  <c r="P30" i="96" s="1"/>
  <c r="M11" i="96"/>
  <c r="M16" i="96" s="1"/>
  <c r="O30" i="96" s="1"/>
  <c r="L11" i="96"/>
  <c r="L16" i="96" s="1"/>
  <c r="N30" i="96" s="1"/>
  <c r="K11" i="96"/>
  <c r="K16" i="96" s="1"/>
  <c r="M30" i="96" s="1"/>
  <c r="J11" i="96"/>
  <c r="J16" i="96" s="1"/>
  <c r="L30" i="96" s="1"/>
  <c r="I11" i="96"/>
  <c r="I16" i="96" s="1"/>
  <c r="K30" i="96" s="1"/>
  <c r="H11" i="96"/>
  <c r="H16" i="96" s="1"/>
  <c r="J30" i="96" s="1"/>
  <c r="G11" i="96"/>
  <c r="G16" i="96" s="1"/>
  <c r="I30" i="96" s="1"/>
  <c r="F11" i="96"/>
  <c r="F16" i="96" s="1"/>
  <c r="H30" i="96" s="1"/>
  <c r="E11" i="96"/>
  <c r="E16" i="96" s="1"/>
  <c r="G30" i="96" s="1"/>
  <c r="D11" i="96"/>
  <c r="D16" i="96" s="1"/>
  <c r="F30" i="96" s="1"/>
  <c r="C11" i="96"/>
  <c r="C16" i="96" s="1"/>
  <c r="E30" i="96" s="1"/>
  <c r="C5" i="95"/>
  <c r="R171" i="1"/>
  <c r="T171" i="1"/>
  <c r="S173" i="1"/>
  <c r="N174" i="1"/>
  <c r="T174" i="1"/>
  <c r="Q176" i="1"/>
  <c r="I176" i="1"/>
  <c r="C24" i="93"/>
  <c r="U18" i="93" s="1"/>
  <c r="U12" i="91" s="1"/>
  <c r="C23" i="93"/>
  <c r="T18" i="93"/>
  <c r="S18" i="93"/>
  <c r="S12" i="91" s="1"/>
  <c r="S40" i="91" s="1"/>
  <c r="Y176" i="1" s="1"/>
  <c r="R18" i="93"/>
  <c r="R12" i="91" s="1"/>
  <c r="R40" i="91" s="1"/>
  <c r="X176" i="1" s="1"/>
  <c r="Q18" i="93"/>
  <c r="P18" i="93"/>
  <c r="O18" i="93"/>
  <c r="N18" i="93"/>
  <c r="N12" i="91" s="1"/>
  <c r="M18" i="93"/>
  <c r="L18" i="93"/>
  <c r="K18" i="93"/>
  <c r="H18" i="93"/>
  <c r="G18" i="93"/>
  <c r="G15" i="93" s="1"/>
  <c r="F18" i="93"/>
  <c r="E18" i="93"/>
  <c r="E12" i="91" s="1"/>
  <c r="D18" i="93"/>
  <c r="C18" i="93"/>
  <c r="T17" i="93"/>
  <c r="S17" i="93"/>
  <c r="R17" i="93"/>
  <c r="R11" i="91" s="1"/>
  <c r="Q17" i="93"/>
  <c r="P17" i="93"/>
  <c r="O17" i="93"/>
  <c r="N17" i="93"/>
  <c r="M17" i="93"/>
  <c r="L17" i="93"/>
  <c r="K17" i="93"/>
  <c r="H17" i="93"/>
  <c r="G17" i="93"/>
  <c r="F17" i="93"/>
  <c r="E17" i="93"/>
  <c r="D17" i="93"/>
  <c r="C17" i="93"/>
  <c r="T16" i="93"/>
  <c r="C22" i="93" s="1"/>
  <c r="U16" i="93" s="1"/>
  <c r="S16" i="93"/>
  <c r="R16" i="93"/>
  <c r="Q16" i="93"/>
  <c r="P16" i="93"/>
  <c r="O16" i="93"/>
  <c r="O10" i="91" s="1"/>
  <c r="N16" i="93"/>
  <c r="M16" i="93"/>
  <c r="M10" i="91" s="1"/>
  <c r="L16" i="93"/>
  <c r="K16" i="93"/>
  <c r="K15" i="93" s="1"/>
  <c r="H16" i="93"/>
  <c r="H15" i="93" s="1"/>
  <c r="G16" i="93"/>
  <c r="F16" i="93"/>
  <c r="F15" i="93" s="1"/>
  <c r="E16" i="93"/>
  <c r="E10" i="91" s="1"/>
  <c r="D16" i="93"/>
  <c r="C16" i="93"/>
  <c r="Q15" i="93"/>
  <c r="P15" i="93"/>
  <c r="J8" i="93"/>
  <c r="J18" i="93" s="1"/>
  <c r="J12" i="91" s="1"/>
  <c r="J7" i="93"/>
  <c r="I17" i="93" s="1"/>
  <c r="I11" i="91" s="1"/>
  <c r="J6" i="93"/>
  <c r="J16" i="93" s="1"/>
  <c r="U5" i="93"/>
  <c r="T5" i="93"/>
  <c r="S5" i="93"/>
  <c r="C33" i="92"/>
  <c r="C28" i="92"/>
  <c r="C34" i="92" s="1"/>
  <c r="T11" i="91" s="1"/>
  <c r="D5" i="92"/>
  <c r="M40" i="91"/>
  <c r="S176" i="1" s="1"/>
  <c r="L40" i="91"/>
  <c r="R176" i="1" s="1"/>
  <c r="R38" i="91"/>
  <c r="X174" i="1" s="1"/>
  <c r="L38" i="91"/>
  <c r="R174" i="1" s="1"/>
  <c r="K38" i="91"/>
  <c r="Q174" i="1" s="1"/>
  <c r="R31" i="91"/>
  <c r="X173" i="1" s="1"/>
  <c r="H31" i="91"/>
  <c r="N173" i="1" s="1"/>
  <c r="N29" i="91"/>
  <c r="L21" i="91"/>
  <c r="R170" i="1" s="1"/>
  <c r="R19" i="91"/>
  <c r="X168" i="1" s="1"/>
  <c r="K19" i="91"/>
  <c r="Q168" i="1" s="1"/>
  <c r="C19" i="91"/>
  <c r="I168" i="1" s="1"/>
  <c r="C14" i="91"/>
  <c r="T12" i="91"/>
  <c r="Q12" i="91"/>
  <c r="P12" i="91"/>
  <c r="M12" i="91"/>
  <c r="M31" i="91" s="1"/>
  <c r="L12" i="91"/>
  <c r="L31" i="91" s="1"/>
  <c r="R173" i="1" s="1"/>
  <c r="K12" i="91"/>
  <c r="K40" i="91" s="1"/>
  <c r="H12" i="91"/>
  <c r="H40" i="91" s="1"/>
  <c r="N176" i="1" s="1"/>
  <c r="F12" i="91"/>
  <c r="F31" i="91" s="1"/>
  <c r="L173" i="1" s="1"/>
  <c r="D12" i="91"/>
  <c r="D21" i="91" s="1"/>
  <c r="J170" i="1" s="1"/>
  <c r="C12" i="91"/>
  <c r="C40" i="91" s="1"/>
  <c r="L11" i="91"/>
  <c r="D11" i="91"/>
  <c r="T10" i="91"/>
  <c r="R10" i="91"/>
  <c r="R29" i="91" s="1"/>
  <c r="X171" i="1" s="1"/>
  <c r="Q10" i="91"/>
  <c r="Q38" i="91" s="1"/>
  <c r="W174" i="1" s="1"/>
  <c r="P10" i="91"/>
  <c r="N10" i="91"/>
  <c r="N38" i="91" s="1"/>
  <c r="L10" i="91"/>
  <c r="L29" i="91" s="1"/>
  <c r="K10" i="91"/>
  <c r="K29" i="91" s="1"/>
  <c r="Q171" i="1" s="1"/>
  <c r="H10" i="91"/>
  <c r="H38" i="91" s="1"/>
  <c r="G10" i="91"/>
  <c r="F10" i="91"/>
  <c r="C10" i="91"/>
  <c r="M156" i="1"/>
  <c r="J157" i="1"/>
  <c r="L158" i="1"/>
  <c r="AA163" i="1"/>
  <c r="AA164" i="1"/>
  <c r="Q28" i="90"/>
  <c r="R22" i="90" s="1"/>
  <c r="V21" i="90"/>
  <c r="V15" i="89" s="1"/>
  <c r="U21" i="90"/>
  <c r="U15" i="89" s="1"/>
  <c r="U34" i="89" s="1"/>
  <c r="U24" i="87" s="1"/>
  <c r="Y164" i="1" s="1"/>
  <c r="T21" i="90"/>
  <c r="S21" i="90"/>
  <c r="R21" i="90"/>
  <c r="R15" i="89" s="1"/>
  <c r="R34" i="89" s="1"/>
  <c r="L13" i="90"/>
  <c r="L12" i="90"/>
  <c r="L11" i="90"/>
  <c r="L15" i="89" s="1"/>
  <c r="L34" i="89" s="1"/>
  <c r="L23" i="87" s="1"/>
  <c r="P163" i="1" s="1"/>
  <c r="L10" i="90"/>
  <c r="L14" i="89" s="1"/>
  <c r="L33" i="89" s="1"/>
  <c r="L9" i="90"/>
  <c r="L13" i="89" s="1"/>
  <c r="L8" i="90"/>
  <c r="L12" i="89" s="1"/>
  <c r="L31" i="89" s="1"/>
  <c r="L7" i="90"/>
  <c r="L11" i="89" s="1"/>
  <c r="L30" i="89" s="1"/>
  <c r="L6" i="90"/>
  <c r="L5" i="90"/>
  <c r="L4" i="90"/>
  <c r="L8" i="89" s="1"/>
  <c r="L27" i="89" s="1"/>
  <c r="L3" i="90"/>
  <c r="M35" i="89"/>
  <c r="W31" i="89"/>
  <c r="W17" i="89"/>
  <c r="V17" i="89"/>
  <c r="V36" i="89" s="1"/>
  <c r="U17" i="89"/>
  <c r="U36" i="89" s="1"/>
  <c r="T17" i="89"/>
  <c r="S17" i="89"/>
  <c r="S36" i="89" s="1"/>
  <c r="R17" i="89"/>
  <c r="R36" i="89" s="1"/>
  <c r="Q17" i="89"/>
  <c r="Q36" i="89" s="1"/>
  <c r="P17" i="89"/>
  <c r="O17" i="89"/>
  <c r="O36" i="89" s="1"/>
  <c r="N17" i="89"/>
  <c r="M17" i="89"/>
  <c r="L17" i="89"/>
  <c r="L36" i="89" s="1"/>
  <c r="K17" i="89"/>
  <c r="J17" i="89"/>
  <c r="J36" i="89" s="1"/>
  <c r="J10" i="87" s="1"/>
  <c r="N150" i="1" s="1"/>
  <c r="I17" i="89"/>
  <c r="I36" i="89" s="1"/>
  <c r="H17" i="89"/>
  <c r="G17" i="89"/>
  <c r="F17" i="89"/>
  <c r="F36" i="89" s="1"/>
  <c r="E17" i="89"/>
  <c r="E36" i="89" s="1"/>
  <c r="W16" i="89"/>
  <c r="V16" i="89"/>
  <c r="V35" i="89" s="1"/>
  <c r="U16" i="89"/>
  <c r="U35" i="89" s="1"/>
  <c r="T16" i="89"/>
  <c r="S16" i="89"/>
  <c r="R16" i="89"/>
  <c r="R35" i="89" s="1"/>
  <c r="Q16" i="89"/>
  <c r="P16" i="89"/>
  <c r="O16" i="89"/>
  <c r="O35" i="89" s="1"/>
  <c r="N16" i="89"/>
  <c r="M16" i="89"/>
  <c r="L16" i="89"/>
  <c r="K16" i="89"/>
  <c r="J16" i="89"/>
  <c r="I16" i="89"/>
  <c r="I35" i="89" s="1"/>
  <c r="I18" i="87" s="1"/>
  <c r="M158" i="1" s="1"/>
  <c r="H16" i="89"/>
  <c r="H35" i="89" s="1"/>
  <c r="H18" i="87" s="1"/>
  <c r="G16" i="89"/>
  <c r="F16" i="89"/>
  <c r="F35" i="89" s="1"/>
  <c r="E16" i="89"/>
  <c r="E35" i="89" s="1"/>
  <c r="E16" i="87" s="1"/>
  <c r="I156" i="1" s="1"/>
  <c r="W15" i="89"/>
  <c r="T15" i="89"/>
  <c r="S15" i="89"/>
  <c r="Q15" i="89"/>
  <c r="Q34" i="89" s="1"/>
  <c r="Q23" i="87" s="1"/>
  <c r="U163" i="1" s="1"/>
  <c r="P15" i="89"/>
  <c r="O15" i="89"/>
  <c r="O34" i="89" s="1"/>
  <c r="N15" i="89"/>
  <c r="N34" i="89" s="1"/>
  <c r="M15" i="89"/>
  <c r="K15" i="89"/>
  <c r="J15" i="89"/>
  <c r="J34" i="89" s="1"/>
  <c r="I15" i="89"/>
  <c r="H15" i="89"/>
  <c r="H34" i="89" s="1"/>
  <c r="G15" i="89"/>
  <c r="G34" i="89" s="1"/>
  <c r="F15" i="89"/>
  <c r="F34" i="89" s="1"/>
  <c r="F23" i="87" s="1"/>
  <c r="J163" i="1" s="1"/>
  <c r="E15" i="89"/>
  <c r="W14" i="89"/>
  <c r="V14" i="89"/>
  <c r="U14" i="89"/>
  <c r="T14" i="89"/>
  <c r="T33" i="89" s="1"/>
  <c r="Q14" i="89"/>
  <c r="P14" i="89"/>
  <c r="O14" i="89"/>
  <c r="N14" i="89"/>
  <c r="M14" i="89"/>
  <c r="K14" i="89"/>
  <c r="J14" i="89"/>
  <c r="J33" i="89" s="1"/>
  <c r="I14" i="89"/>
  <c r="H14" i="89"/>
  <c r="H33" i="89" s="1"/>
  <c r="G14" i="89"/>
  <c r="F14" i="89"/>
  <c r="E14" i="89"/>
  <c r="W13" i="89"/>
  <c r="W32" i="89" s="1"/>
  <c r="V13" i="89"/>
  <c r="V32" i="89" s="1"/>
  <c r="U13" i="89"/>
  <c r="T13" i="89"/>
  <c r="S13" i="89"/>
  <c r="R13" i="89"/>
  <c r="Q13" i="89"/>
  <c r="P13" i="89"/>
  <c r="O13" i="89"/>
  <c r="O32" i="89" s="1"/>
  <c r="N13" i="89"/>
  <c r="M13" i="89"/>
  <c r="M32" i="89" s="1"/>
  <c r="K13" i="89"/>
  <c r="J13" i="89"/>
  <c r="I13" i="89"/>
  <c r="H13" i="89"/>
  <c r="G13" i="89"/>
  <c r="F13" i="89"/>
  <c r="F32" i="89" s="1"/>
  <c r="E13" i="89"/>
  <c r="W12" i="89"/>
  <c r="V12" i="89"/>
  <c r="U12" i="89"/>
  <c r="T12" i="89"/>
  <c r="S12" i="89"/>
  <c r="R12" i="89"/>
  <c r="R31" i="89" s="1"/>
  <c r="Q12" i="89"/>
  <c r="P12" i="89"/>
  <c r="P31" i="89" s="1"/>
  <c r="O12" i="89"/>
  <c r="O31" i="89" s="1"/>
  <c r="N12" i="89"/>
  <c r="M12" i="89"/>
  <c r="K12" i="89"/>
  <c r="J12" i="89"/>
  <c r="I12" i="89"/>
  <c r="I31" i="89" s="1"/>
  <c r="H12" i="89"/>
  <c r="G12" i="89"/>
  <c r="G31" i="89" s="1"/>
  <c r="F12" i="89"/>
  <c r="E12" i="89"/>
  <c r="W11" i="89"/>
  <c r="W30" i="89" s="1"/>
  <c r="V11" i="89"/>
  <c r="U11" i="89"/>
  <c r="U30" i="89" s="1"/>
  <c r="T11" i="89"/>
  <c r="S11" i="89"/>
  <c r="S30" i="89" s="1"/>
  <c r="R11" i="89"/>
  <c r="Q11" i="89"/>
  <c r="P11" i="89"/>
  <c r="O11" i="89"/>
  <c r="N11" i="89"/>
  <c r="M11" i="89"/>
  <c r="K11" i="89"/>
  <c r="J11" i="89"/>
  <c r="I11" i="89"/>
  <c r="H11" i="89"/>
  <c r="G11" i="89"/>
  <c r="F11" i="89"/>
  <c r="E11" i="89"/>
  <c r="E30" i="89" s="1"/>
  <c r="W10" i="89"/>
  <c r="W29" i="89" s="1"/>
  <c r="V10" i="89"/>
  <c r="V29" i="89" s="1"/>
  <c r="U10" i="89"/>
  <c r="T10" i="89"/>
  <c r="S10" i="89"/>
  <c r="R10" i="89"/>
  <c r="Q10" i="89"/>
  <c r="P10" i="89"/>
  <c r="O10" i="89"/>
  <c r="O29" i="89" s="1"/>
  <c r="N10" i="89"/>
  <c r="M10" i="89"/>
  <c r="L10" i="89"/>
  <c r="K10" i="89"/>
  <c r="J10" i="89"/>
  <c r="I10" i="89"/>
  <c r="H10" i="89"/>
  <c r="H29" i="89" s="1"/>
  <c r="G10" i="89"/>
  <c r="F10" i="89"/>
  <c r="F29" i="89" s="1"/>
  <c r="E10" i="89"/>
  <c r="W9" i="89"/>
  <c r="V9" i="89"/>
  <c r="U9" i="89"/>
  <c r="T9" i="89"/>
  <c r="S9" i="89"/>
  <c r="R9" i="89"/>
  <c r="R28" i="89" s="1"/>
  <c r="Q9" i="89"/>
  <c r="P9" i="89"/>
  <c r="O9" i="89"/>
  <c r="N9" i="89"/>
  <c r="M9" i="89"/>
  <c r="L9" i="89"/>
  <c r="K9" i="89"/>
  <c r="K28" i="89" s="1"/>
  <c r="J9" i="89"/>
  <c r="I9" i="89"/>
  <c r="I28" i="89" s="1"/>
  <c r="H9" i="89"/>
  <c r="H28" i="89" s="1"/>
  <c r="G9" i="89"/>
  <c r="F9" i="89"/>
  <c r="E9" i="89"/>
  <c r="W8" i="89"/>
  <c r="W27" i="89" s="1"/>
  <c r="V8" i="89"/>
  <c r="U8" i="89"/>
  <c r="U27" i="89" s="1"/>
  <c r="T8" i="89"/>
  <c r="S8" i="89"/>
  <c r="S27" i="89" s="1"/>
  <c r="R8" i="89"/>
  <c r="Q8" i="89"/>
  <c r="P8" i="89"/>
  <c r="O8" i="89"/>
  <c r="N8" i="89"/>
  <c r="N27" i="89" s="1"/>
  <c r="M8" i="89"/>
  <c r="K8" i="89"/>
  <c r="J8" i="89"/>
  <c r="I8" i="89"/>
  <c r="H8" i="89"/>
  <c r="H27" i="89" s="1"/>
  <c r="G8" i="89"/>
  <c r="F8" i="89"/>
  <c r="E8" i="89"/>
  <c r="E27" i="89" s="1"/>
  <c r="W7" i="89"/>
  <c r="W26" i="89" s="1"/>
  <c r="V7" i="89"/>
  <c r="U7" i="89"/>
  <c r="T7" i="89"/>
  <c r="S7" i="89"/>
  <c r="S26" i="89" s="1"/>
  <c r="R7" i="89"/>
  <c r="Q7" i="89"/>
  <c r="P7" i="89"/>
  <c r="O7" i="89"/>
  <c r="O26" i="89" s="1"/>
  <c r="N7" i="89"/>
  <c r="M7" i="89"/>
  <c r="L7" i="89"/>
  <c r="K7" i="89"/>
  <c r="K26" i="89" s="1"/>
  <c r="J7" i="89"/>
  <c r="I7" i="89"/>
  <c r="H7" i="89"/>
  <c r="H26" i="89" s="1"/>
  <c r="G7" i="89"/>
  <c r="F7" i="89"/>
  <c r="E7" i="89"/>
  <c r="E26" i="89" s="1"/>
  <c r="W24" i="87"/>
  <c r="W23" i="87"/>
  <c r="N23" i="87"/>
  <c r="R163" i="1" s="1"/>
  <c r="H23" i="87"/>
  <c r="L163" i="1" s="1"/>
  <c r="W22" i="87"/>
  <c r="AA162" i="1" s="1"/>
  <c r="M18" i="87"/>
  <c r="Q158" i="1" s="1"/>
  <c r="V17" i="87"/>
  <c r="Z157" i="1" s="1"/>
  <c r="R17" i="87"/>
  <c r="V157" i="1" s="1"/>
  <c r="F17" i="87"/>
  <c r="M16" i="87"/>
  <c r="Q156" i="1" s="1"/>
  <c r="I16" i="87"/>
  <c r="J11" i="87"/>
  <c r="U114" i="1"/>
  <c r="X114" i="1"/>
  <c r="O126" i="1"/>
  <c r="R128" i="1"/>
  <c r="T134" i="1"/>
  <c r="Q139" i="1"/>
  <c r="R140" i="1"/>
  <c r="M144" i="1"/>
  <c r="N144" i="1"/>
  <c r="U144" i="1"/>
  <c r="K145" i="1"/>
  <c r="L145" i="1"/>
  <c r="U145" i="1"/>
  <c r="K146" i="1"/>
  <c r="L146" i="1"/>
  <c r="M146" i="1"/>
  <c r="N146" i="1"/>
  <c r="I146" i="1"/>
  <c r="C40" i="86"/>
  <c r="Q36" i="86"/>
  <c r="R36" i="86" s="1"/>
  <c r="P36" i="86"/>
  <c r="O36" i="86"/>
  <c r="N36" i="86"/>
  <c r="N7" i="85" s="1"/>
  <c r="N24" i="85" s="1"/>
  <c r="N31" i="83" s="1"/>
  <c r="S134" i="1" s="1"/>
  <c r="M36" i="86"/>
  <c r="L36" i="86"/>
  <c r="K36" i="86"/>
  <c r="K7" i="85" s="1"/>
  <c r="K24" i="85" s="1"/>
  <c r="J36" i="86"/>
  <c r="I36" i="86"/>
  <c r="H36" i="86"/>
  <c r="H7" i="85" s="1"/>
  <c r="H24" i="85" s="1"/>
  <c r="G36" i="86"/>
  <c r="E29" i="86"/>
  <c r="D29" i="86"/>
  <c r="P8" i="85" s="1"/>
  <c r="Q18" i="86"/>
  <c r="P18" i="86"/>
  <c r="P5" i="85" s="1"/>
  <c r="O18" i="86"/>
  <c r="N18" i="86"/>
  <c r="M18" i="86"/>
  <c r="M5" i="85" s="1"/>
  <c r="L18" i="86"/>
  <c r="L5" i="85" s="1"/>
  <c r="L22" i="85" s="1"/>
  <c r="K18" i="86"/>
  <c r="J18" i="86"/>
  <c r="J5" i="85" s="1"/>
  <c r="I18" i="86"/>
  <c r="I5" i="85" s="1"/>
  <c r="H18" i="86"/>
  <c r="H5" i="85" s="1"/>
  <c r="G18" i="86"/>
  <c r="U8" i="86"/>
  <c r="T8" i="86"/>
  <c r="S8" i="86"/>
  <c r="R8" i="86"/>
  <c r="R4" i="85" s="1"/>
  <c r="Q8" i="86"/>
  <c r="P8" i="86"/>
  <c r="O8" i="86"/>
  <c r="O4" i="85" s="1"/>
  <c r="O21" i="85" s="1"/>
  <c r="N8" i="86"/>
  <c r="N4" i="85" s="1"/>
  <c r="M8" i="86"/>
  <c r="L8" i="86"/>
  <c r="K8" i="86"/>
  <c r="J8" i="86"/>
  <c r="J4" i="85" s="1"/>
  <c r="J21" i="85" s="1"/>
  <c r="I8" i="86"/>
  <c r="I4" i="85" s="1"/>
  <c r="H8" i="86"/>
  <c r="G8" i="86"/>
  <c r="G4" i="85" s="1"/>
  <c r="G21" i="85" s="1"/>
  <c r="G13" i="83" s="1"/>
  <c r="L116" i="1" s="1"/>
  <c r="F8" i="86"/>
  <c r="F4" i="85" s="1"/>
  <c r="E8" i="86"/>
  <c r="E4" i="85" s="1"/>
  <c r="D8" i="86"/>
  <c r="V26" i="85"/>
  <c r="U26" i="85"/>
  <c r="T26" i="85"/>
  <c r="T41" i="83" s="1"/>
  <c r="S26" i="85"/>
  <c r="R26" i="85"/>
  <c r="R42" i="83" s="1"/>
  <c r="W145" i="1" s="1"/>
  <c r="Q26" i="85"/>
  <c r="P26" i="85"/>
  <c r="O26" i="85"/>
  <c r="O41" i="83" s="1"/>
  <c r="T144" i="1" s="1"/>
  <c r="N26" i="85"/>
  <c r="N25" i="85"/>
  <c r="M25" i="85"/>
  <c r="M36" i="83" s="1"/>
  <c r="R139" i="1" s="1"/>
  <c r="L25" i="85"/>
  <c r="K25" i="85"/>
  <c r="J25" i="85"/>
  <c r="I25" i="85"/>
  <c r="H25" i="85"/>
  <c r="G25" i="85"/>
  <c r="F25" i="85"/>
  <c r="E25" i="85"/>
  <c r="D25" i="85"/>
  <c r="M24" i="85"/>
  <c r="M29" i="83" s="1"/>
  <c r="R132" i="1" s="1"/>
  <c r="P23" i="85"/>
  <c r="O23" i="85"/>
  <c r="N23" i="85"/>
  <c r="M23" i="85"/>
  <c r="L23" i="85"/>
  <c r="K23" i="85"/>
  <c r="K25" i="83" s="1"/>
  <c r="P128" i="1" s="1"/>
  <c r="J23" i="85"/>
  <c r="J24" i="83" s="1"/>
  <c r="O127" i="1" s="1"/>
  <c r="I23" i="85"/>
  <c r="H23" i="85"/>
  <c r="G23" i="85"/>
  <c r="P21" i="85"/>
  <c r="P11" i="83" s="1"/>
  <c r="N21" i="85"/>
  <c r="F21" i="85"/>
  <c r="Q8" i="85"/>
  <c r="Q7" i="85"/>
  <c r="P7" i="85"/>
  <c r="P24" i="85" s="1"/>
  <c r="O7" i="85"/>
  <c r="O24" i="85" s="1"/>
  <c r="O31" i="83" s="1"/>
  <c r="M7" i="85"/>
  <c r="L7" i="85"/>
  <c r="L24" i="85" s="1"/>
  <c r="L29" i="83" s="1"/>
  <c r="Q132" i="1" s="1"/>
  <c r="J7" i="85"/>
  <c r="I7" i="85"/>
  <c r="G7" i="85"/>
  <c r="G24" i="85" s="1"/>
  <c r="G31" i="83" s="1"/>
  <c r="L134" i="1" s="1"/>
  <c r="C7" i="85"/>
  <c r="O5" i="85"/>
  <c r="N5" i="85"/>
  <c r="K5" i="85"/>
  <c r="K22" i="85" s="1"/>
  <c r="G5" i="85"/>
  <c r="D13" i="85" s="1"/>
  <c r="U4" i="85"/>
  <c r="S4" i="85"/>
  <c r="S21" i="85" s="1"/>
  <c r="S11" i="83" s="1"/>
  <c r="M4" i="85"/>
  <c r="L21" i="85" s="1"/>
  <c r="L13" i="83" s="1"/>
  <c r="Q116" i="1" s="1"/>
  <c r="L4" i="85"/>
  <c r="K4" i="85"/>
  <c r="K21" i="85" s="1"/>
  <c r="H4" i="85"/>
  <c r="D4" i="85"/>
  <c r="N46" i="83"/>
  <c r="S149" i="1" s="1"/>
  <c r="Q43" i="83"/>
  <c r="V146" i="1" s="1"/>
  <c r="P43" i="83"/>
  <c r="U146" i="1" s="1"/>
  <c r="N43" i="83"/>
  <c r="S146" i="1" s="1"/>
  <c r="M43" i="83"/>
  <c r="R146" i="1" s="1"/>
  <c r="L43" i="83"/>
  <c r="Q146" i="1" s="1"/>
  <c r="K43" i="83"/>
  <c r="P146" i="1" s="1"/>
  <c r="J43" i="83"/>
  <c r="O146" i="1" s="1"/>
  <c r="I43" i="83"/>
  <c r="H43" i="83"/>
  <c r="G43" i="83"/>
  <c r="F43" i="83"/>
  <c r="E43" i="83"/>
  <c r="J146" i="1" s="1"/>
  <c r="D43" i="83"/>
  <c r="P42" i="83"/>
  <c r="N42" i="83"/>
  <c r="S145" i="1" s="1"/>
  <c r="M42" i="83"/>
  <c r="R145" i="1" s="1"/>
  <c r="L42" i="83"/>
  <c r="Q145" i="1" s="1"/>
  <c r="K42" i="83"/>
  <c r="P145" i="1" s="1"/>
  <c r="J42" i="83"/>
  <c r="O145" i="1" s="1"/>
  <c r="I42" i="83"/>
  <c r="N145" i="1" s="1"/>
  <c r="H42" i="83"/>
  <c r="M145" i="1" s="1"/>
  <c r="G42" i="83"/>
  <c r="F42" i="83"/>
  <c r="E42" i="83"/>
  <c r="J145" i="1" s="1"/>
  <c r="D42" i="83"/>
  <c r="I145" i="1" s="1"/>
  <c r="P41" i="83"/>
  <c r="P45" i="83" s="1"/>
  <c r="U148" i="1" s="1"/>
  <c r="N41" i="83"/>
  <c r="M41" i="83"/>
  <c r="L41" i="83"/>
  <c r="K41" i="83"/>
  <c r="K44" i="83" s="1"/>
  <c r="P147" i="1" s="1"/>
  <c r="J41" i="83"/>
  <c r="I41" i="83"/>
  <c r="H41" i="83"/>
  <c r="H45" i="83" s="1"/>
  <c r="M148" i="1" s="1"/>
  <c r="G41" i="83"/>
  <c r="L144" i="1" s="1"/>
  <c r="F41" i="83"/>
  <c r="E41" i="83"/>
  <c r="E46" i="83" s="1"/>
  <c r="J149" i="1" s="1"/>
  <c r="D41" i="83"/>
  <c r="M39" i="83"/>
  <c r="R142" i="1" s="1"/>
  <c r="N37" i="83"/>
  <c r="S140" i="1" s="1"/>
  <c r="M37" i="83"/>
  <c r="L37" i="83"/>
  <c r="I37" i="83"/>
  <c r="N140" i="1" s="1"/>
  <c r="H37" i="83"/>
  <c r="M140" i="1" s="1"/>
  <c r="N36" i="83"/>
  <c r="S139" i="1" s="1"/>
  <c r="L36" i="83"/>
  <c r="I36" i="83"/>
  <c r="N139" i="1" s="1"/>
  <c r="G36" i="83"/>
  <c r="L139" i="1" s="1"/>
  <c r="N35" i="83"/>
  <c r="S138" i="1" s="1"/>
  <c r="M35" i="83"/>
  <c r="L35" i="83"/>
  <c r="J35" i="83"/>
  <c r="O138" i="1" s="1"/>
  <c r="I35" i="83"/>
  <c r="G28" i="83"/>
  <c r="L131" i="1" s="1"/>
  <c r="O25" i="83"/>
  <c r="T128" i="1" s="1"/>
  <c r="N25" i="83"/>
  <c r="S128" i="1" s="1"/>
  <c r="M25" i="83"/>
  <c r="L25" i="83"/>
  <c r="Q128" i="1" s="1"/>
  <c r="G25" i="83"/>
  <c r="L128" i="1" s="1"/>
  <c r="O24" i="83"/>
  <c r="T127" i="1" s="1"/>
  <c r="N24" i="83"/>
  <c r="S127" i="1" s="1"/>
  <c r="M24" i="83"/>
  <c r="R127" i="1" s="1"/>
  <c r="L24" i="83"/>
  <c r="Q127" i="1" s="1"/>
  <c r="K24" i="83"/>
  <c r="P127" i="1" s="1"/>
  <c r="G24" i="83"/>
  <c r="L127" i="1" s="1"/>
  <c r="O23" i="83"/>
  <c r="N23" i="83"/>
  <c r="M23" i="83"/>
  <c r="R126" i="1" s="1"/>
  <c r="L23" i="83"/>
  <c r="Q126" i="1" s="1"/>
  <c r="K23" i="83"/>
  <c r="J23" i="83"/>
  <c r="G23" i="83"/>
  <c r="P13" i="83"/>
  <c r="K13" i="83"/>
  <c r="P116" i="1" s="1"/>
  <c r="S12" i="83"/>
  <c r="X115" i="1" s="1"/>
  <c r="P12" i="83"/>
  <c r="U115" i="1" s="1"/>
  <c r="L11" i="83"/>
  <c r="G11" i="83"/>
  <c r="L114" i="1" s="1"/>
  <c r="F11" i="83"/>
  <c r="K114" i="1" s="1"/>
  <c r="P98" i="1"/>
  <c r="N99" i="1"/>
  <c r="Z100" i="1"/>
  <c r="L21" i="78"/>
  <c r="P92" i="1" s="1"/>
  <c r="I22" i="78"/>
  <c r="M93" i="1" s="1"/>
  <c r="G97" i="81"/>
  <c r="F97" i="81"/>
  <c r="E97" i="81"/>
  <c r="D97" i="81"/>
  <c r="H96" i="81"/>
  <c r="H95" i="81"/>
  <c r="H94" i="81"/>
  <c r="H93" i="81"/>
  <c r="H97" i="81" s="1"/>
  <c r="G92" i="81"/>
  <c r="F92" i="81"/>
  <c r="E92" i="81"/>
  <c r="D92" i="81"/>
  <c r="H91" i="81"/>
  <c r="H90" i="81"/>
  <c r="H89" i="81"/>
  <c r="H88" i="81"/>
  <c r="G87" i="81"/>
  <c r="F87" i="81"/>
  <c r="E87" i="81"/>
  <c r="D87" i="81"/>
  <c r="H86" i="81"/>
  <c r="H85" i="81"/>
  <c r="H84" i="81"/>
  <c r="H83" i="81"/>
  <c r="H87" i="81" s="1"/>
  <c r="G82" i="81"/>
  <c r="F82" i="81"/>
  <c r="E82" i="81"/>
  <c r="D82" i="81"/>
  <c r="H81" i="81"/>
  <c r="H80" i="81"/>
  <c r="H79" i="81"/>
  <c r="H78" i="81"/>
  <c r="G77" i="81"/>
  <c r="F77" i="81"/>
  <c r="E77" i="81"/>
  <c r="D77" i="81"/>
  <c r="H76" i="81"/>
  <c r="H75" i="81"/>
  <c r="H74" i="81"/>
  <c r="H73" i="81"/>
  <c r="H77" i="81" s="1"/>
  <c r="G72" i="81"/>
  <c r="F72" i="81"/>
  <c r="E72" i="81"/>
  <c r="D72" i="81"/>
  <c r="H71" i="81"/>
  <c r="H70" i="81"/>
  <c r="H69" i="81"/>
  <c r="H68" i="81"/>
  <c r="G67" i="81"/>
  <c r="F67" i="81"/>
  <c r="E67" i="81"/>
  <c r="D67" i="81"/>
  <c r="H66" i="81"/>
  <c r="H65" i="81"/>
  <c r="H64" i="81"/>
  <c r="H63" i="81"/>
  <c r="G62" i="81"/>
  <c r="E62" i="81"/>
  <c r="D62" i="81"/>
  <c r="H62" i="81" s="1"/>
  <c r="H61" i="81"/>
  <c r="H60" i="81"/>
  <c r="H59" i="81"/>
  <c r="H58" i="81"/>
  <c r="H57" i="81"/>
  <c r="G57" i="81"/>
  <c r="E57" i="81"/>
  <c r="D57" i="81"/>
  <c r="H56" i="81"/>
  <c r="H55" i="81"/>
  <c r="H54" i="81"/>
  <c r="H53" i="81"/>
  <c r="G52" i="81"/>
  <c r="E52" i="81"/>
  <c r="D52" i="81"/>
  <c r="H52" i="81" s="1"/>
  <c r="H51" i="81"/>
  <c r="H50" i="81"/>
  <c r="H49" i="81"/>
  <c r="H48" i="81"/>
  <c r="H47" i="81"/>
  <c r="G47" i="81"/>
  <c r="F47" i="81"/>
  <c r="E47" i="81"/>
  <c r="D47" i="81"/>
  <c r="H46" i="81"/>
  <c r="H45" i="81"/>
  <c r="H44" i="81"/>
  <c r="H43" i="81"/>
  <c r="G42" i="81"/>
  <c r="F42" i="81"/>
  <c r="E42" i="81"/>
  <c r="D42" i="81"/>
  <c r="H42" i="81" s="1"/>
  <c r="H41" i="81"/>
  <c r="H40" i="81"/>
  <c r="H39" i="81"/>
  <c r="H38" i="81"/>
  <c r="G37" i="81"/>
  <c r="F37" i="81"/>
  <c r="E37" i="81"/>
  <c r="D37" i="81"/>
  <c r="H36" i="81"/>
  <c r="H35" i="81"/>
  <c r="T34" i="81"/>
  <c r="H34" i="81"/>
  <c r="T33" i="81"/>
  <c r="H33" i="81"/>
  <c r="T32" i="81"/>
  <c r="G32" i="81"/>
  <c r="F32" i="81"/>
  <c r="E32" i="81"/>
  <c r="D32" i="81"/>
  <c r="H32" i="81" s="1"/>
  <c r="T31" i="81"/>
  <c r="H31" i="81"/>
  <c r="T30" i="81"/>
  <c r="H30" i="81"/>
  <c r="T29" i="81"/>
  <c r="H29" i="81"/>
  <c r="T28" i="81"/>
  <c r="H28" i="81"/>
  <c r="T27" i="81"/>
  <c r="G27" i="81"/>
  <c r="E27" i="81"/>
  <c r="D27" i="81"/>
  <c r="H27" i="81" s="1"/>
  <c r="T26" i="81"/>
  <c r="H26" i="81"/>
  <c r="T25" i="81"/>
  <c r="H25" i="81"/>
  <c r="T24" i="81"/>
  <c r="H24" i="81"/>
  <c r="T23" i="81"/>
  <c r="H23" i="81"/>
  <c r="T22" i="81"/>
  <c r="G22" i="81"/>
  <c r="F22" i="81"/>
  <c r="E22" i="81"/>
  <c r="D22" i="81"/>
  <c r="H22" i="81" s="1"/>
  <c r="T21" i="81"/>
  <c r="H21" i="81"/>
  <c r="T20" i="81"/>
  <c r="H20" i="81"/>
  <c r="T19" i="81"/>
  <c r="H19" i="81"/>
  <c r="T18" i="81"/>
  <c r="H18" i="81"/>
  <c r="T17" i="81"/>
  <c r="G17" i="81"/>
  <c r="E17" i="81"/>
  <c r="D17" i="81"/>
  <c r="H17" i="81" s="1"/>
  <c r="H16" i="81"/>
  <c r="H15" i="81"/>
  <c r="H14" i="81"/>
  <c r="H13" i="81"/>
  <c r="G12" i="81"/>
  <c r="H12" i="81" s="1"/>
  <c r="E12" i="81"/>
  <c r="D12" i="81"/>
  <c r="H11" i="81"/>
  <c r="H10" i="81"/>
  <c r="H9" i="81"/>
  <c r="H8" i="81"/>
  <c r="U16" i="80"/>
  <c r="U34" i="80" s="1"/>
  <c r="U41" i="80" s="1"/>
  <c r="U7" i="78" s="1"/>
  <c r="V30" i="78" s="1"/>
  <c r="T16" i="80"/>
  <c r="T34" i="80" s="1"/>
  <c r="T41" i="80" s="1"/>
  <c r="T7" i="78" s="1"/>
  <c r="S16" i="80"/>
  <c r="S34" i="80" s="1"/>
  <c r="S41" i="80" s="1"/>
  <c r="S7" i="78" s="1"/>
  <c r="T28" i="78" s="1"/>
  <c r="X98" i="1" s="1"/>
  <c r="R16" i="80"/>
  <c r="R34" i="80" s="1"/>
  <c r="R41" i="80" s="1"/>
  <c r="R7" i="78" s="1"/>
  <c r="Q16" i="80"/>
  <c r="Q34" i="80" s="1"/>
  <c r="Q41" i="80" s="1"/>
  <c r="Q7" i="78" s="1"/>
  <c r="R29" i="78" s="1"/>
  <c r="V99" i="1" s="1"/>
  <c r="P16" i="80"/>
  <c r="P34" i="80" s="1"/>
  <c r="P41" i="80" s="1"/>
  <c r="P7" i="78" s="1"/>
  <c r="Q29" i="78" s="1"/>
  <c r="U99" i="1" s="1"/>
  <c r="O16" i="80"/>
  <c r="O34" i="80" s="1"/>
  <c r="O41" i="80" s="1"/>
  <c r="O7" i="78" s="1"/>
  <c r="N16" i="80"/>
  <c r="N34" i="80" s="1"/>
  <c r="N41" i="80" s="1"/>
  <c r="N7" i="78" s="1"/>
  <c r="O30" i="78" s="1"/>
  <c r="S100" i="1" s="1"/>
  <c r="M16" i="80"/>
  <c r="M34" i="80" s="1"/>
  <c r="M41" i="80" s="1"/>
  <c r="M7" i="78" s="1"/>
  <c r="N30" i="78" s="1"/>
  <c r="R100" i="1" s="1"/>
  <c r="L16" i="80"/>
  <c r="L34" i="80" s="1"/>
  <c r="L41" i="80" s="1"/>
  <c r="L7" i="78" s="1"/>
  <c r="K16" i="80"/>
  <c r="K34" i="80" s="1"/>
  <c r="K41" i="80" s="1"/>
  <c r="K7" i="78" s="1"/>
  <c r="L28" i="78" s="1"/>
  <c r="J16" i="80"/>
  <c r="J34" i="80" s="1"/>
  <c r="J41" i="80" s="1"/>
  <c r="J7" i="78" s="1"/>
  <c r="I16" i="80"/>
  <c r="I34" i="80" s="1"/>
  <c r="I41" i="80" s="1"/>
  <c r="I7" i="78" s="1"/>
  <c r="J29" i="78" s="1"/>
  <c r="H16" i="80"/>
  <c r="H34" i="80" s="1"/>
  <c r="H41" i="80" s="1"/>
  <c r="H7" i="78" s="1"/>
  <c r="I29" i="78" s="1"/>
  <c r="M99" i="1" s="1"/>
  <c r="G16" i="80"/>
  <c r="P14" i="79"/>
  <c r="P6" i="78" s="1"/>
  <c r="O14" i="79"/>
  <c r="N14" i="79"/>
  <c r="N6" i="78" s="1"/>
  <c r="O23" i="78" s="1"/>
  <c r="S94" i="1" s="1"/>
  <c r="M14" i="79"/>
  <c r="L14" i="79"/>
  <c r="K14" i="79"/>
  <c r="K6" i="78" s="1"/>
  <c r="L22" i="78" s="1"/>
  <c r="P93" i="1" s="1"/>
  <c r="J14" i="79"/>
  <c r="J6" i="78" s="1"/>
  <c r="K22" i="78" s="1"/>
  <c r="O93" i="1" s="1"/>
  <c r="I14" i="79"/>
  <c r="I6" i="78" s="1"/>
  <c r="J22" i="78" s="1"/>
  <c r="N93" i="1" s="1"/>
  <c r="H14" i="79"/>
  <c r="G14" i="79"/>
  <c r="G6" i="78" s="1"/>
  <c r="H23" i="78" s="1"/>
  <c r="L94" i="1" s="1"/>
  <c r="F14" i="79"/>
  <c r="F6" i="78" s="1"/>
  <c r="G23" i="78" s="1"/>
  <c r="K94" i="1" s="1"/>
  <c r="C8" i="79"/>
  <c r="S4" i="79" s="1"/>
  <c r="G4" i="79"/>
  <c r="F4" i="79" s="1"/>
  <c r="O6" i="78"/>
  <c r="P23" i="78" s="1"/>
  <c r="T94" i="1" s="1"/>
  <c r="M6" i="78"/>
  <c r="L6" i="78"/>
  <c r="M21" i="78" s="1"/>
  <c r="Q92" i="1" s="1"/>
  <c r="H6" i="78"/>
  <c r="I23" i="78" s="1"/>
  <c r="M94" i="1" s="1"/>
  <c r="L22" i="73"/>
  <c r="H23" i="73"/>
  <c r="N23" i="73"/>
  <c r="H24" i="73"/>
  <c r="M24" i="73"/>
  <c r="N24" i="73"/>
  <c r="N27" i="73" s="1"/>
  <c r="I29" i="73"/>
  <c r="I30" i="73"/>
  <c r="W30" i="73"/>
  <c r="W31" i="73"/>
  <c r="Q41" i="75"/>
  <c r="P46" i="75" s="1"/>
  <c r="Q6" i="73" s="1"/>
  <c r="P41" i="75"/>
  <c r="O41" i="75"/>
  <c r="N41" i="75"/>
  <c r="M41" i="75"/>
  <c r="L41" i="75"/>
  <c r="L46" i="75" s="1"/>
  <c r="M6" i="73" s="1"/>
  <c r="K41" i="75"/>
  <c r="J41" i="75"/>
  <c r="I41" i="75"/>
  <c r="H46" i="75" s="1"/>
  <c r="I6" i="73" s="1"/>
  <c r="I31" i="73" s="1"/>
  <c r="H41" i="75"/>
  <c r="G41" i="75"/>
  <c r="I33" i="75"/>
  <c r="I35" i="75" s="1"/>
  <c r="T41" i="75" s="1"/>
  <c r="F28" i="75"/>
  <c r="E28" i="75"/>
  <c r="E34" i="75" s="1"/>
  <c r="D28" i="75"/>
  <c r="L27" i="75"/>
  <c r="L33" i="75" s="1"/>
  <c r="L35" i="75" s="1"/>
  <c r="W41" i="75" s="1"/>
  <c r="K27" i="75"/>
  <c r="K33" i="75" s="1"/>
  <c r="K35" i="75" s="1"/>
  <c r="V41" i="75" s="1"/>
  <c r="V46" i="75" s="1"/>
  <c r="W6" i="73" s="1"/>
  <c r="W29" i="73" s="1"/>
  <c r="J27" i="75"/>
  <c r="J33" i="75" s="1"/>
  <c r="J35" i="75" s="1"/>
  <c r="U41" i="75" s="1"/>
  <c r="I27" i="75"/>
  <c r="H27" i="75"/>
  <c r="H33" i="75" s="1"/>
  <c r="H35" i="75" s="1"/>
  <c r="S41" i="75" s="1"/>
  <c r="S46" i="75" s="1"/>
  <c r="T6" i="73" s="1"/>
  <c r="G27" i="75"/>
  <c r="G33" i="75" s="1"/>
  <c r="G35" i="75" s="1"/>
  <c r="R41" i="75" s="1"/>
  <c r="F27" i="75"/>
  <c r="E27" i="75"/>
  <c r="E33" i="75" s="1"/>
  <c r="D27" i="75"/>
  <c r="H11" i="75"/>
  <c r="F11" i="75"/>
  <c r="H42" i="74"/>
  <c r="I5" i="73" s="1"/>
  <c r="Q37" i="74"/>
  <c r="P37" i="74"/>
  <c r="P42" i="74" s="1"/>
  <c r="Q5" i="73" s="1"/>
  <c r="Q24" i="73" s="1"/>
  <c r="O37" i="74"/>
  <c r="O42" i="74" s="1"/>
  <c r="P5" i="73" s="1"/>
  <c r="P23" i="73" s="1"/>
  <c r="N37" i="74"/>
  <c r="M37" i="74"/>
  <c r="M42" i="74" s="1"/>
  <c r="N5" i="73" s="1"/>
  <c r="N22" i="73" s="1"/>
  <c r="L37" i="74"/>
  <c r="L42" i="74" s="1"/>
  <c r="M5" i="73" s="1"/>
  <c r="K37" i="74"/>
  <c r="K42" i="74" s="1"/>
  <c r="L5" i="73" s="1"/>
  <c r="L24" i="73" s="1"/>
  <c r="J37" i="74"/>
  <c r="I37" i="74"/>
  <c r="H37" i="74"/>
  <c r="G37" i="74"/>
  <c r="G42" i="74" s="1"/>
  <c r="H5" i="73" s="1"/>
  <c r="H22" i="73" s="1"/>
  <c r="L21" i="74"/>
  <c r="L31" i="74" s="1"/>
  <c r="W37" i="74" s="1"/>
  <c r="K21" i="74"/>
  <c r="K31" i="74" s="1"/>
  <c r="V37" i="74" s="1"/>
  <c r="J21" i="74"/>
  <c r="J31" i="74" s="1"/>
  <c r="U37" i="74" s="1"/>
  <c r="I21" i="74"/>
  <c r="I31" i="74" s="1"/>
  <c r="T37" i="74" s="1"/>
  <c r="H21" i="74"/>
  <c r="H31" i="74" s="1"/>
  <c r="S37" i="74" s="1"/>
  <c r="G21" i="74"/>
  <c r="G31" i="74" s="1"/>
  <c r="R37" i="74" s="1"/>
  <c r="F21" i="74"/>
  <c r="F31" i="74" s="1"/>
  <c r="F37" i="74" s="1"/>
  <c r="F42" i="74" s="1"/>
  <c r="G5" i="73" s="1"/>
  <c r="E21" i="74"/>
  <c r="E31" i="74" s="1"/>
  <c r="E37" i="74" s="1"/>
  <c r="E42" i="74" s="1"/>
  <c r="F5" i="73" s="1"/>
  <c r="D21" i="74"/>
  <c r="D31" i="74" s="1"/>
  <c r="D37" i="74" s="1"/>
  <c r="O22" i="68"/>
  <c r="S74" i="1" s="1"/>
  <c r="N29" i="68"/>
  <c r="R68" i="1" s="1"/>
  <c r="H30" i="68"/>
  <c r="N30" i="68"/>
  <c r="H31" i="68"/>
  <c r="L70" i="1" s="1"/>
  <c r="L31" i="68"/>
  <c r="P70" i="1" s="1"/>
  <c r="K43" i="70"/>
  <c r="Q37" i="70"/>
  <c r="P37" i="70"/>
  <c r="P43" i="70" s="1"/>
  <c r="Q6" i="68" s="1"/>
  <c r="O37" i="70"/>
  <c r="O43" i="70" s="1"/>
  <c r="P6" i="68" s="1"/>
  <c r="N37" i="70"/>
  <c r="N43" i="70" s="1"/>
  <c r="O6" i="68" s="1"/>
  <c r="M37" i="70"/>
  <c r="M43" i="70" s="1"/>
  <c r="N6" i="68" s="1"/>
  <c r="N31" i="68" s="1"/>
  <c r="R70" i="1" s="1"/>
  <c r="L37" i="70"/>
  <c r="K37" i="70"/>
  <c r="J37" i="70"/>
  <c r="J43" i="70" s="1"/>
  <c r="I37" i="70"/>
  <c r="H37" i="70"/>
  <c r="G37" i="70"/>
  <c r="G43" i="70" s="1"/>
  <c r="H6" i="68" s="1"/>
  <c r="H29" i="68" s="1"/>
  <c r="G31" i="70"/>
  <c r="W37" i="70" s="1"/>
  <c r="F31" i="70"/>
  <c r="V37" i="70" s="1"/>
  <c r="E31" i="70"/>
  <c r="U37" i="70" s="1"/>
  <c r="D31" i="70"/>
  <c r="T37" i="70" s="1"/>
  <c r="C8" i="70"/>
  <c r="S4" i="70" s="1"/>
  <c r="T26" i="69"/>
  <c r="T31" i="69" s="1"/>
  <c r="U5" i="68" s="1"/>
  <c r="P26" i="69"/>
  <c r="K26" i="69"/>
  <c r="K31" i="69" s="1"/>
  <c r="L5" i="68" s="1"/>
  <c r="L24" i="68" s="1"/>
  <c r="P76" i="1" s="1"/>
  <c r="C26" i="69"/>
  <c r="K20" i="69"/>
  <c r="F20" i="69"/>
  <c r="D20" i="69"/>
  <c r="C13" i="69"/>
  <c r="Y9" i="69"/>
  <c r="W26" i="69" s="1"/>
  <c r="X9" i="69"/>
  <c r="V26" i="69" s="1"/>
  <c r="V31" i="69" s="1"/>
  <c r="W5" i="68" s="1"/>
  <c r="W9" i="69"/>
  <c r="U26" i="69" s="1"/>
  <c r="V9" i="69"/>
  <c r="U9" i="69"/>
  <c r="S26" i="69" s="1"/>
  <c r="S31" i="69" s="1"/>
  <c r="T5" i="68" s="1"/>
  <c r="T9" i="69"/>
  <c r="R26" i="69" s="1"/>
  <c r="S9" i="69"/>
  <c r="Q26" i="69" s="1"/>
  <c r="R9" i="69"/>
  <c r="Q9" i="69"/>
  <c r="O26" i="69" s="1"/>
  <c r="P9" i="69"/>
  <c r="N26" i="69" s="1"/>
  <c r="N31" i="69" s="1"/>
  <c r="O5" i="68" s="1"/>
  <c r="O24" i="68" s="1"/>
  <c r="S76" i="1" s="1"/>
  <c r="O9" i="69"/>
  <c r="M26" i="69" s="1"/>
  <c r="M31" i="69" s="1"/>
  <c r="N5" i="68" s="1"/>
  <c r="N9" i="69"/>
  <c r="L26" i="69" s="1"/>
  <c r="M9" i="69"/>
  <c r="L9" i="69"/>
  <c r="J26" i="69" s="1"/>
  <c r="K9" i="69"/>
  <c r="I26" i="69" s="1"/>
  <c r="E9" i="69"/>
  <c r="F7" i="69"/>
  <c r="L6" i="68"/>
  <c r="L29" i="68" s="1"/>
  <c r="P68" i="1" s="1"/>
  <c r="K6" i="68"/>
  <c r="K29" i="68" s="1"/>
  <c r="V49" i="65"/>
  <c r="U49" i="65"/>
  <c r="W40" i="65"/>
  <c r="V40" i="65"/>
  <c r="U40" i="65"/>
  <c r="T40" i="65"/>
  <c r="T49" i="65" s="1"/>
  <c r="W39" i="65"/>
  <c r="V39" i="65"/>
  <c r="V48" i="65" s="1"/>
  <c r="W15" i="63" s="1"/>
  <c r="AA88" i="1" s="1"/>
  <c r="C33" i="65"/>
  <c r="L40" i="65" s="1"/>
  <c r="L22" i="65"/>
  <c r="G22" i="65"/>
  <c r="E22" i="65"/>
  <c r="X17" i="65"/>
  <c r="W17" i="65"/>
  <c r="V17" i="65"/>
  <c r="U17" i="65"/>
  <c r="T17" i="65"/>
  <c r="S17" i="65"/>
  <c r="R17" i="65"/>
  <c r="Q17" i="65"/>
  <c r="P17" i="65"/>
  <c r="O17" i="65"/>
  <c r="N17" i="65"/>
  <c r="M17" i="65"/>
  <c r="L17" i="65"/>
  <c r="K17" i="65"/>
  <c r="J17" i="65"/>
  <c r="I17" i="65"/>
  <c r="H17" i="65"/>
  <c r="G17" i="65"/>
  <c r="F17" i="65"/>
  <c r="E17" i="65"/>
  <c r="X16" i="65"/>
  <c r="W16" i="65"/>
  <c r="V16" i="65"/>
  <c r="U39" i="65" s="1"/>
  <c r="U48" i="65" s="1"/>
  <c r="U16" i="65"/>
  <c r="T39" i="65" s="1"/>
  <c r="T16" i="65"/>
  <c r="S39" i="65" s="1"/>
  <c r="S48" i="65" s="1"/>
  <c r="T13" i="63" s="1"/>
  <c r="X86" i="1" s="1"/>
  <c r="S16" i="65"/>
  <c r="R39" i="65" s="1"/>
  <c r="R16" i="65"/>
  <c r="Q39" i="65" s="1"/>
  <c r="Q16" i="65"/>
  <c r="P39" i="65" s="1"/>
  <c r="P48" i="65" s="1"/>
  <c r="Q14" i="63" s="1"/>
  <c r="U87" i="1" s="1"/>
  <c r="P16" i="65"/>
  <c r="O39" i="65" s="1"/>
  <c r="O48" i="65" s="1"/>
  <c r="O16" i="65"/>
  <c r="N39" i="65" s="1"/>
  <c r="N16" i="65"/>
  <c r="M39" i="65" s="1"/>
  <c r="M48" i="65" s="1"/>
  <c r="M16" i="65"/>
  <c r="L39" i="65" s="1"/>
  <c r="L16" i="65"/>
  <c r="K16" i="65"/>
  <c r="J39" i="65" s="1"/>
  <c r="J16" i="65"/>
  <c r="I39" i="65" s="1"/>
  <c r="I16" i="65"/>
  <c r="H39" i="65" s="1"/>
  <c r="H48" i="65" s="1"/>
  <c r="H16" i="65"/>
  <c r="G39" i="65" s="1"/>
  <c r="G48" i="65" s="1"/>
  <c r="C9" i="65"/>
  <c r="G4" i="65" s="1"/>
  <c r="T22" i="68" l="1"/>
  <c r="X74" i="1" s="1"/>
  <c r="T23" i="68"/>
  <c r="T24" i="68"/>
  <c r="X76" i="1" s="1"/>
  <c r="P25" i="73"/>
  <c r="N22" i="68"/>
  <c r="N24" i="68"/>
  <c r="N23" i="68"/>
  <c r="R75" i="1" s="1"/>
  <c r="G16" i="65"/>
  <c r="F39" i="65" s="1"/>
  <c r="F48" i="65" s="1"/>
  <c r="F4" i="65"/>
  <c r="R40" i="65"/>
  <c r="R49" i="65" s="1"/>
  <c r="U58" i="1"/>
  <c r="D37" i="83"/>
  <c r="D35" i="83"/>
  <c r="I138" i="1" s="1"/>
  <c r="D36" i="83"/>
  <c r="I139" i="1" s="1"/>
  <c r="T31" i="73"/>
  <c r="T29" i="73"/>
  <c r="T30" i="73"/>
  <c r="F23" i="73"/>
  <c r="F24" i="73"/>
  <c r="F22" i="73"/>
  <c r="G24" i="73"/>
  <c r="G23" i="73"/>
  <c r="G22" i="73"/>
  <c r="K30" i="68"/>
  <c r="O69" i="1" s="1"/>
  <c r="I23" i="73"/>
  <c r="I24" i="73"/>
  <c r="I22" i="73"/>
  <c r="Y144" i="1"/>
  <c r="M28" i="78"/>
  <c r="Q98" i="1" s="1"/>
  <c r="M30" i="78"/>
  <c r="Q100" i="1" s="1"/>
  <c r="L23" i="73"/>
  <c r="S40" i="65"/>
  <c r="S49" i="65" s="1"/>
  <c r="P29" i="68"/>
  <c r="P30" i="68"/>
  <c r="P31" i="68"/>
  <c r="T70" i="1" s="1"/>
  <c r="E40" i="65"/>
  <c r="O31" i="69"/>
  <c r="P5" i="68" s="1"/>
  <c r="Q29" i="68"/>
  <c r="Q30" i="68"/>
  <c r="U69" i="1" s="1"/>
  <c r="Q31" i="68"/>
  <c r="U70" i="1" s="1"/>
  <c r="T42" i="74"/>
  <c r="U5" i="73" s="1"/>
  <c r="F37" i="83"/>
  <c r="K140" i="1" s="1"/>
  <c r="F36" i="83"/>
  <c r="K139" i="1" s="1"/>
  <c r="F35" i="83"/>
  <c r="K138" i="1" s="1"/>
  <c r="U42" i="83"/>
  <c r="Z145" i="1" s="1"/>
  <c r="U43" i="83"/>
  <c r="Z146" i="1" s="1"/>
  <c r="U41" i="83"/>
  <c r="U20" i="63"/>
  <c r="Y81" i="1" s="1"/>
  <c r="U21" i="63"/>
  <c r="Y82" i="1" s="1"/>
  <c r="L30" i="68"/>
  <c r="U22" i="68"/>
  <c r="U24" i="68"/>
  <c r="U23" i="68"/>
  <c r="Y75" i="1" s="1"/>
  <c r="O23" i="68"/>
  <c r="Q22" i="73"/>
  <c r="U56" i="1" s="1"/>
  <c r="N12" i="83"/>
  <c r="S115" i="1" s="1"/>
  <c r="N11" i="83"/>
  <c r="S114" i="1" s="1"/>
  <c r="N13" i="83"/>
  <c r="S116" i="1" s="1"/>
  <c r="K40" i="65"/>
  <c r="K49" i="65" s="1"/>
  <c r="Q40" i="65"/>
  <c r="Q49" i="65" s="1"/>
  <c r="R19" i="63" s="1"/>
  <c r="V80" i="1" s="1"/>
  <c r="O30" i="68"/>
  <c r="O31" i="68"/>
  <c r="S70" i="1" s="1"/>
  <c r="I32" i="73"/>
  <c r="V20" i="63"/>
  <c r="Z81" i="1" s="1"/>
  <c r="V21" i="63"/>
  <c r="Z82" i="1" s="1"/>
  <c r="G40" i="65"/>
  <c r="G49" i="65" s="1"/>
  <c r="W19" i="63"/>
  <c r="AA80" i="1" s="1"/>
  <c r="W21" i="63"/>
  <c r="AA82" i="1" s="1"/>
  <c r="W20" i="63"/>
  <c r="J46" i="75"/>
  <c r="K6" i="73" s="1"/>
  <c r="P24" i="73"/>
  <c r="P22" i="73"/>
  <c r="N48" i="65"/>
  <c r="L48" i="65"/>
  <c r="M13" i="63" s="1"/>
  <c r="Q86" i="1" s="1"/>
  <c r="H40" i="65"/>
  <c r="R31" i="69"/>
  <c r="S5" i="68" s="1"/>
  <c r="O29" i="68"/>
  <c r="S68" i="1" s="1"/>
  <c r="L23" i="68"/>
  <c r="E35" i="75"/>
  <c r="E41" i="75" s="1"/>
  <c r="K46" i="75"/>
  <c r="L6" i="73" s="1"/>
  <c r="K19" i="83"/>
  <c r="P122" i="1" s="1"/>
  <c r="K18" i="83"/>
  <c r="P121" i="1" s="1"/>
  <c r="K17" i="83"/>
  <c r="L25" i="73"/>
  <c r="M25" i="73"/>
  <c r="W24" i="68"/>
  <c r="W22" i="68"/>
  <c r="W23" i="68"/>
  <c r="AA75" i="1" s="1"/>
  <c r="K31" i="68"/>
  <c r="O70" i="1" s="1"/>
  <c r="J42" i="74"/>
  <c r="K5" i="73" s="1"/>
  <c r="I42" i="74"/>
  <c r="J5" i="73" s="1"/>
  <c r="N21" i="78"/>
  <c r="R92" i="1" s="1"/>
  <c r="N23" i="78"/>
  <c r="R94" i="1" s="1"/>
  <c r="L38" i="83"/>
  <c r="Q141" i="1" s="1"/>
  <c r="Q138" i="1"/>
  <c r="Q31" i="73"/>
  <c r="P45" i="73" s="1"/>
  <c r="Q29" i="73"/>
  <c r="Q30" i="73"/>
  <c r="Q23" i="73"/>
  <c r="Q26" i="73" s="1"/>
  <c r="J40" i="65"/>
  <c r="J49" i="65" s="1"/>
  <c r="K29" i="78"/>
  <c r="O99" i="1" s="1"/>
  <c r="K28" i="78"/>
  <c r="O98" i="1" s="1"/>
  <c r="M30" i="73"/>
  <c r="M29" i="73"/>
  <c r="M31" i="73"/>
  <c r="N46" i="75"/>
  <c r="O6" i="73" s="1"/>
  <c r="O46" i="75"/>
  <c r="P6" i="73" s="1"/>
  <c r="I40" i="65"/>
  <c r="I49" i="65" s="1"/>
  <c r="L22" i="68"/>
  <c r="P74" i="1" s="1"/>
  <c r="M22" i="73"/>
  <c r="M23" i="73"/>
  <c r="D42" i="74"/>
  <c r="E5" i="73" s="1"/>
  <c r="K39" i="65"/>
  <c r="J48" i="65" s="1"/>
  <c r="U31" i="69"/>
  <c r="V5" i="68" s="1"/>
  <c r="V43" i="70"/>
  <c r="W6" i="68" s="1"/>
  <c r="H26" i="73"/>
  <c r="P30" i="78"/>
  <c r="T100" i="1" s="1"/>
  <c r="P29" i="78"/>
  <c r="T99" i="1" s="1"/>
  <c r="J44" i="83"/>
  <c r="O147" i="1" s="1"/>
  <c r="J45" i="83"/>
  <c r="O148" i="1" s="1"/>
  <c r="O144" i="1"/>
  <c r="F38" i="91"/>
  <c r="L174" i="1" s="1"/>
  <c r="F29" i="91"/>
  <c r="L171" i="1" s="1"/>
  <c r="G7" i="69"/>
  <c r="H7" i="69" s="1"/>
  <c r="H9" i="69" s="1"/>
  <c r="F26" i="69" s="1"/>
  <c r="F9" i="69"/>
  <c r="P14" i="83"/>
  <c r="U117" i="1" s="1"/>
  <c r="U116" i="1"/>
  <c r="L44" i="83"/>
  <c r="Q147" i="1" s="1"/>
  <c r="Q144" i="1"/>
  <c r="I24" i="83"/>
  <c r="N127" i="1" s="1"/>
  <c r="I25" i="83"/>
  <c r="N128" i="1" s="1"/>
  <c r="I23" i="83"/>
  <c r="K35" i="83"/>
  <c r="P138" i="1" s="1"/>
  <c r="K36" i="83"/>
  <c r="P139" i="1" s="1"/>
  <c r="M40" i="65"/>
  <c r="M46" i="83"/>
  <c r="R149" i="1" s="1"/>
  <c r="R144" i="1"/>
  <c r="M44" i="83"/>
  <c r="R147" i="1" s="1"/>
  <c r="S29" i="78"/>
  <c r="W99" i="1" s="1"/>
  <c r="S28" i="78"/>
  <c r="W98" i="1" s="1"/>
  <c r="R48" i="65"/>
  <c r="N40" i="65"/>
  <c r="D26" i="69"/>
  <c r="I43" i="70"/>
  <c r="J6" i="68" s="1"/>
  <c r="N45" i="83"/>
  <c r="S148" i="1" s="1"/>
  <c r="S144" i="1"/>
  <c r="J22" i="85"/>
  <c r="P144" i="1"/>
  <c r="O40" i="65"/>
  <c r="D34" i="75"/>
  <c r="U28" i="78"/>
  <c r="Y98" i="1" s="1"/>
  <c r="U30" i="78"/>
  <c r="Y100" i="1" s="1"/>
  <c r="K37" i="83"/>
  <c r="P140" i="1" s="1"/>
  <c r="J13" i="83"/>
  <c r="O116" i="1" s="1"/>
  <c r="J11" i="83"/>
  <c r="J12" i="83"/>
  <c r="O115" i="1" s="1"/>
  <c r="J31" i="69"/>
  <c r="K5" i="68" s="1"/>
  <c r="F34" i="75"/>
  <c r="G46" i="75"/>
  <c r="H6" i="73" s="1"/>
  <c r="H67" i="81"/>
  <c r="K26" i="83"/>
  <c r="P129" i="1" s="1"/>
  <c r="K27" i="83"/>
  <c r="P130" i="1" s="1"/>
  <c r="L39" i="83"/>
  <c r="Q142" i="1" s="1"/>
  <c r="Q140" i="1"/>
  <c r="H21" i="85"/>
  <c r="L31" i="69"/>
  <c r="M5" i="68" s="1"/>
  <c r="L43" i="70"/>
  <c r="M6" i="68" s="1"/>
  <c r="D33" i="75"/>
  <c r="D35" i="75" s="1"/>
  <c r="D41" i="75" s="1"/>
  <c r="D46" i="75" s="1"/>
  <c r="E6" i="73" s="1"/>
  <c r="Q23" i="78"/>
  <c r="U94" i="1" s="1"/>
  <c r="Q22" i="78"/>
  <c r="U93" i="1" s="1"/>
  <c r="H37" i="81"/>
  <c r="L26" i="83"/>
  <c r="Q129" i="1" s="1"/>
  <c r="K11" i="83"/>
  <c r="K12" i="83"/>
  <c r="P126" i="1"/>
  <c r="N28" i="83"/>
  <c r="S131" i="1" s="1"/>
  <c r="S126" i="1"/>
  <c r="N26" i="83"/>
  <c r="S129" i="1" s="1"/>
  <c r="I39" i="83"/>
  <c r="N142" i="1" s="1"/>
  <c r="I38" i="83"/>
  <c r="N141" i="1" s="1"/>
  <c r="N138" i="1"/>
  <c r="I40" i="83"/>
  <c r="N143" i="1" s="1"/>
  <c r="T29" i="91"/>
  <c r="Z171" i="1" s="1"/>
  <c r="T38" i="91"/>
  <c r="Z174" i="1" s="1"/>
  <c r="T19" i="91"/>
  <c r="N31" i="91"/>
  <c r="T173" i="1" s="1"/>
  <c r="N21" i="91"/>
  <c r="N40" i="91"/>
  <c r="T176" i="1" s="1"/>
  <c r="O27" i="83"/>
  <c r="T130" i="1" s="1"/>
  <c r="O26" i="83"/>
  <c r="T129" i="1" s="1"/>
  <c r="T126" i="1"/>
  <c r="O28" i="83"/>
  <c r="T131" i="1" s="1"/>
  <c r="R43" i="83"/>
  <c r="W146" i="1" s="1"/>
  <c r="R41" i="83"/>
  <c r="O13" i="83"/>
  <c r="T116" i="1" s="1"/>
  <c r="O11" i="83"/>
  <c r="T114" i="1" s="1"/>
  <c r="E32" i="96"/>
  <c r="I112" i="1" s="1"/>
  <c r="E31" i="96"/>
  <c r="I111" i="1" s="1"/>
  <c r="E33" i="96"/>
  <c r="I113" i="1" s="1"/>
  <c r="I110" i="1"/>
  <c r="Y110" i="1"/>
  <c r="U33" i="96"/>
  <c r="Y113" i="1" s="1"/>
  <c r="U32" i="96"/>
  <c r="Y112" i="1" s="1"/>
  <c r="U31" i="96"/>
  <c r="Y111" i="1" s="1"/>
  <c r="S43" i="83"/>
  <c r="X146" i="1" s="1"/>
  <c r="S41" i="83"/>
  <c r="S42" i="83"/>
  <c r="X145" i="1" s="1"/>
  <c r="U17" i="87"/>
  <c r="Y157" i="1" s="1"/>
  <c r="U16" i="87"/>
  <c r="Y156" i="1" s="1"/>
  <c r="U18" i="87"/>
  <c r="Y158" i="1" s="1"/>
  <c r="F32" i="96"/>
  <c r="J112" i="1" s="1"/>
  <c r="J110" i="1"/>
  <c r="F31" i="96"/>
  <c r="J111" i="1" s="1"/>
  <c r="F33" i="96"/>
  <c r="J113" i="1" s="1"/>
  <c r="Z110" i="1"/>
  <c r="V33" i="96"/>
  <c r="Z113" i="1" s="1"/>
  <c r="V32" i="96"/>
  <c r="Z112" i="1" s="1"/>
  <c r="V31" i="96"/>
  <c r="Z111" i="1" s="1"/>
  <c r="Q114" i="1"/>
  <c r="M38" i="83"/>
  <c r="R141" i="1" s="1"/>
  <c r="R138" i="1"/>
  <c r="F13" i="83"/>
  <c r="K116" i="1" s="1"/>
  <c r="F12" i="83"/>
  <c r="K115" i="1" s="1"/>
  <c r="E37" i="83"/>
  <c r="J140" i="1" s="1"/>
  <c r="E36" i="83"/>
  <c r="J139" i="1" s="1"/>
  <c r="E35" i="83"/>
  <c r="T42" i="83"/>
  <c r="Y145" i="1" s="1"/>
  <c r="T43" i="83"/>
  <c r="Y146" i="1" s="1"/>
  <c r="G32" i="96"/>
  <c r="K112" i="1" s="1"/>
  <c r="K110" i="1"/>
  <c r="G31" i="96"/>
  <c r="K111" i="1" s="1"/>
  <c r="G33" i="96"/>
  <c r="K113" i="1" s="1"/>
  <c r="D31" i="91"/>
  <c r="J173" i="1" s="1"/>
  <c r="D40" i="91"/>
  <c r="J176" i="1" s="1"/>
  <c r="G37" i="83"/>
  <c r="L140" i="1" s="1"/>
  <c r="G35" i="83"/>
  <c r="L138" i="1" s="1"/>
  <c r="V42" i="83"/>
  <c r="AA145" i="1" s="1"/>
  <c r="V43" i="83"/>
  <c r="AA146" i="1" s="1"/>
  <c r="V41" i="83"/>
  <c r="S15" i="93"/>
  <c r="S10" i="91"/>
  <c r="U43" i="70"/>
  <c r="V6" i="68" s="1"/>
  <c r="V42" i="74"/>
  <c r="W5" i="73" s="1"/>
  <c r="O22" i="85"/>
  <c r="H36" i="83"/>
  <c r="M139" i="1" s="1"/>
  <c r="H35" i="83"/>
  <c r="H11" i="87"/>
  <c r="L151" i="1" s="1"/>
  <c r="K31" i="96"/>
  <c r="O111" i="1" s="1"/>
  <c r="O110" i="1"/>
  <c r="H82" i="81"/>
  <c r="H92" i="81"/>
  <c r="I22" i="85"/>
  <c r="K34" i="89"/>
  <c r="D44" i="83"/>
  <c r="I147" i="1" s="1"/>
  <c r="I144" i="1"/>
  <c r="V34" i="89"/>
  <c r="V23" i="87" s="1"/>
  <c r="Z163" i="1" s="1"/>
  <c r="D15" i="93"/>
  <c r="D10" i="91"/>
  <c r="E44" i="83"/>
  <c r="J147" i="1" s="1"/>
  <c r="L19" i="83"/>
  <c r="Q122" i="1" s="1"/>
  <c r="L17" i="83"/>
  <c r="Q120" i="1" s="1"/>
  <c r="J144" i="1"/>
  <c r="H72" i="81"/>
  <c r="M22" i="85"/>
  <c r="L12" i="83"/>
  <c r="Q115" i="1" s="1"/>
  <c r="J25" i="83"/>
  <c r="J26" i="83" s="1"/>
  <c r="O129" i="1" s="1"/>
  <c r="S36" i="86"/>
  <c r="R7" i="85"/>
  <c r="N151" i="1"/>
  <c r="P38" i="91"/>
  <c r="V174" i="1" s="1"/>
  <c r="P29" i="91"/>
  <c r="V171" i="1" s="1"/>
  <c r="T31" i="91"/>
  <c r="Z173" i="1" s="1"/>
  <c r="T40" i="91"/>
  <c r="Z176" i="1" s="1"/>
  <c r="T21" i="91"/>
  <c r="Z170" i="1" s="1"/>
  <c r="G27" i="83"/>
  <c r="L130" i="1" s="1"/>
  <c r="I44" i="83"/>
  <c r="N147" i="1" s="1"/>
  <c r="I45" i="83"/>
  <c r="N148" i="1" s="1"/>
  <c r="I20" i="87"/>
  <c r="M160" i="1" s="1"/>
  <c r="S31" i="96"/>
  <c r="W111" i="1" s="1"/>
  <c r="W110" i="1"/>
  <c r="T33" i="96"/>
  <c r="X113" i="1" s="1"/>
  <c r="X110" i="1"/>
  <c r="AA110" i="1"/>
  <c r="W33" i="96"/>
  <c r="AA113" i="1" s="1"/>
  <c r="W32" i="96"/>
  <c r="AA112" i="1" s="1"/>
  <c r="W31" i="96"/>
  <c r="AA111" i="1" s="1"/>
  <c r="U17" i="81"/>
  <c r="R17" i="80" s="1"/>
  <c r="R35" i="80" s="1"/>
  <c r="R42" i="80" s="1"/>
  <c r="R8" i="78" s="1"/>
  <c r="S13" i="83"/>
  <c r="X116" i="1" s="1"/>
  <c r="O42" i="83"/>
  <c r="O43" i="83"/>
  <c r="T146" i="1" s="1"/>
  <c r="D21" i="85"/>
  <c r="T48" i="65"/>
  <c r="P40" i="65"/>
  <c r="P49" i="65" s="1"/>
  <c r="H43" i="70"/>
  <c r="I6" i="68" s="1"/>
  <c r="S42" i="74"/>
  <c r="T5" i="73" s="1"/>
  <c r="N42" i="74"/>
  <c r="O5" i="73" s="1"/>
  <c r="M46" i="75"/>
  <c r="N6" i="73" s="1"/>
  <c r="L126" i="1"/>
  <c r="C29" i="91"/>
  <c r="I171" i="1" s="1"/>
  <c r="C38" i="91"/>
  <c r="I174" i="1" s="1"/>
  <c r="P33" i="89"/>
  <c r="P11" i="87" s="1"/>
  <c r="T151" i="1" s="1"/>
  <c r="F21" i="91"/>
  <c r="L170" i="1" s="1"/>
  <c r="E31" i="91"/>
  <c r="E21" i="91"/>
  <c r="K170" i="1" s="1"/>
  <c r="L33" i="96"/>
  <c r="P113" i="1" s="1"/>
  <c r="P110" i="1"/>
  <c r="M33" i="96"/>
  <c r="Q113" i="1" s="1"/>
  <c r="M32" i="96"/>
  <c r="Q112" i="1" s="1"/>
  <c r="M31" i="96"/>
  <c r="Q111" i="1" s="1"/>
  <c r="Q110" i="1"/>
  <c r="N33" i="96"/>
  <c r="R113" i="1" s="1"/>
  <c r="N32" i="96"/>
  <c r="R112" i="1" s="1"/>
  <c r="N31" i="96"/>
  <c r="R111" i="1" s="1"/>
  <c r="R110" i="1"/>
  <c r="F36" i="86"/>
  <c r="F7" i="85" s="1"/>
  <c r="F24" i="85" s="1"/>
  <c r="O33" i="96"/>
  <c r="S113" i="1" s="1"/>
  <c r="O32" i="96"/>
  <c r="S112" i="1" s="1"/>
  <c r="O31" i="96"/>
  <c r="S111" i="1" s="1"/>
  <c r="S110" i="1"/>
  <c r="S22" i="90"/>
  <c r="S14" i="89" s="1"/>
  <c r="S33" i="89" s="1"/>
  <c r="S10" i="87" s="1"/>
  <c r="W150" i="1" s="1"/>
  <c r="R14" i="89"/>
  <c r="R33" i="89" s="1"/>
  <c r="H29" i="91"/>
  <c r="N171" i="1" s="1"/>
  <c r="P33" i="96"/>
  <c r="T113" i="1" s="1"/>
  <c r="P32" i="96"/>
  <c r="T112" i="1" s="1"/>
  <c r="P31" i="96"/>
  <c r="T111" i="1" s="1"/>
  <c r="T110" i="1"/>
  <c r="C10" i="86"/>
  <c r="V8" i="86" s="1"/>
  <c r="Q32" i="96"/>
  <c r="U112" i="1" s="1"/>
  <c r="Q33" i="96"/>
  <c r="U113" i="1" s="1"/>
  <c r="Q31" i="96"/>
  <c r="U111" i="1" s="1"/>
  <c r="U110" i="1"/>
  <c r="E28" i="89"/>
  <c r="U28" i="89"/>
  <c r="R29" i="89"/>
  <c r="O30" i="89"/>
  <c r="I32" i="89"/>
  <c r="F33" i="89"/>
  <c r="F10" i="87" s="1"/>
  <c r="J150" i="1" s="1"/>
  <c r="E34" i="89"/>
  <c r="E24" i="87" s="1"/>
  <c r="I164" i="1" s="1"/>
  <c r="P36" i="89"/>
  <c r="P40" i="91"/>
  <c r="V176" i="1" s="1"/>
  <c r="P31" i="91"/>
  <c r="V173" i="1" s="1"/>
  <c r="R31" i="96"/>
  <c r="V111" i="1" s="1"/>
  <c r="R33" i="96"/>
  <c r="V113" i="1" s="1"/>
  <c r="V110" i="1"/>
  <c r="H32" i="96"/>
  <c r="L112" i="1" s="1"/>
  <c r="L110" i="1"/>
  <c r="H31" i="96"/>
  <c r="L111" i="1" s="1"/>
  <c r="H33" i="96"/>
  <c r="L113" i="1" s="1"/>
  <c r="F45" i="83"/>
  <c r="K148" i="1" s="1"/>
  <c r="Q24" i="85"/>
  <c r="Q30" i="83" s="1"/>
  <c r="V133" i="1" s="1"/>
  <c r="Q26" i="89"/>
  <c r="O27" i="89"/>
  <c r="L28" i="89"/>
  <c r="I29" i="89"/>
  <c r="I17" i="87" s="1"/>
  <c r="M157" i="1" s="1"/>
  <c r="F30" i="89"/>
  <c r="V30" i="89"/>
  <c r="S31" i="89"/>
  <c r="P32" i="89"/>
  <c r="M33" i="89"/>
  <c r="J35" i="89"/>
  <c r="J17" i="87" s="1"/>
  <c r="N157" i="1" s="1"/>
  <c r="G36" i="89"/>
  <c r="E40" i="91"/>
  <c r="K176" i="1" s="1"/>
  <c r="I32" i="96"/>
  <c r="M112" i="1" s="1"/>
  <c r="M110" i="1"/>
  <c r="I31" i="96"/>
  <c r="M111" i="1" s="1"/>
  <c r="I33" i="96"/>
  <c r="M113" i="1" s="1"/>
  <c r="K144" i="1"/>
  <c r="R26" i="89"/>
  <c r="P27" i="89"/>
  <c r="M28" i="89"/>
  <c r="J29" i="89"/>
  <c r="G30" i="89"/>
  <c r="T31" i="89"/>
  <c r="Q32" i="89"/>
  <c r="N33" i="89"/>
  <c r="M34" i="89"/>
  <c r="M24" i="87" s="1"/>
  <c r="Q164" i="1" s="1"/>
  <c r="H36" i="89"/>
  <c r="F40" i="91"/>
  <c r="L176" i="1" s="1"/>
  <c r="J31" i="96"/>
  <c r="N111" i="1" s="1"/>
  <c r="J33" i="96"/>
  <c r="N113" i="1" s="1"/>
  <c r="J32" i="96"/>
  <c r="N112" i="1" s="1"/>
  <c r="N110" i="1"/>
  <c r="J26" i="89"/>
  <c r="G27" i="89"/>
  <c r="T28" i="89"/>
  <c r="Q29" i="89"/>
  <c r="N30" i="89"/>
  <c r="K31" i="89"/>
  <c r="H32" i="89"/>
  <c r="E33" i="89"/>
  <c r="E10" i="87" s="1"/>
  <c r="I150" i="1" s="1"/>
  <c r="V33" i="89"/>
  <c r="T34" i="89"/>
  <c r="T23" i="87" s="1"/>
  <c r="X163" i="1" s="1"/>
  <c r="Q35" i="89"/>
  <c r="Q16" i="87" s="1"/>
  <c r="U156" i="1" s="1"/>
  <c r="N36" i="89"/>
  <c r="N12" i="87" s="1"/>
  <c r="R152" i="1" s="1"/>
  <c r="L15" i="93"/>
  <c r="M81" i="91"/>
  <c r="S185" i="1" s="1"/>
  <c r="N15" i="93"/>
  <c r="O15" i="93"/>
  <c r="J12" i="87"/>
  <c r="J14" i="87" s="1"/>
  <c r="N154" i="1" s="1"/>
  <c r="M21" i="91"/>
  <c r="S170" i="1" s="1"/>
  <c r="P26" i="89"/>
  <c r="M27" i="89"/>
  <c r="J28" i="89"/>
  <c r="G29" i="89"/>
  <c r="T30" i="89"/>
  <c r="Q31" i="89"/>
  <c r="N32" i="89"/>
  <c r="K33" i="89"/>
  <c r="K11" i="87" s="1"/>
  <c r="O151" i="1" s="1"/>
  <c r="I34" i="89"/>
  <c r="G35" i="89"/>
  <c r="T36" i="89"/>
  <c r="C15" i="93"/>
  <c r="U17" i="93"/>
  <c r="W26" i="87"/>
  <c r="AA166" i="1" s="1"/>
  <c r="G26" i="89"/>
  <c r="T27" i="89"/>
  <c r="Q28" i="89"/>
  <c r="N29" i="89"/>
  <c r="K30" i="89"/>
  <c r="H31" i="89"/>
  <c r="E32" i="89"/>
  <c r="U32" i="89"/>
  <c r="P34" i="89"/>
  <c r="P23" i="87" s="1"/>
  <c r="T163" i="1" s="1"/>
  <c r="N35" i="89"/>
  <c r="N18" i="87" s="1"/>
  <c r="R158" i="1" s="1"/>
  <c r="K36" i="89"/>
  <c r="L19" i="91"/>
  <c r="I26" i="89"/>
  <c r="F27" i="89"/>
  <c r="V27" i="89"/>
  <c r="S28" i="89"/>
  <c r="P29" i="89"/>
  <c r="M30" i="89"/>
  <c r="J31" i="89"/>
  <c r="G32" i="89"/>
  <c r="U33" i="89"/>
  <c r="U12" i="87" s="1"/>
  <c r="S34" i="89"/>
  <c r="S23" i="87" s="1"/>
  <c r="W163" i="1" s="1"/>
  <c r="P35" i="89"/>
  <c r="P16" i="87" s="1"/>
  <c r="T156" i="1" s="1"/>
  <c r="M36" i="89"/>
  <c r="M10" i="87" s="1"/>
  <c r="Q150" i="1" s="1"/>
  <c r="J17" i="93"/>
  <c r="J11" i="91" s="1"/>
  <c r="V6" i="58"/>
  <c r="U17" i="58" s="1"/>
  <c r="S33" i="96"/>
  <c r="W113" i="1" s="1"/>
  <c r="K33" i="96"/>
  <c r="O113" i="1" s="1"/>
  <c r="T32" i="96"/>
  <c r="X112" i="1" s="1"/>
  <c r="L32" i="96"/>
  <c r="P112" i="1" s="1"/>
  <c r="S32" i="96"/>
  <c r="W112" i="1" s="1"/>
  <c r="K32" i="96"/>
  <c r="O112" i="1" s="1"/>
  <c r="R32" i="96"/>
  <c r="V112" i="1" s="1"/>
  <c r="T31" i="96"/>
  <c r="X111" i="1" s="1"/>
  <c r="L31" i="96"/>
  <c r="P111" i="1" s="1"/>
  <c r="G29" i="91"/>
  <c r="M171" i="1" s="1"/>
  <c r="G38" i="91"/>
  <c r="M174" i="1" s="1"/>
  <c r="G19" i="91"/>
  <c r="M168" i="1" s="1"/>
  <c r="R30" i="91"/>
  <c r="X172" i="1" s="1"/>
  <c r="R39" i="91"/>
  <c r="R20" i="91"/>
  <c r="X169" i="1" s="1"/>
  <c r="C79" i="91"/>
  <c r="I183" i="1" s="1"/>
  <c r="O29" i="91"/>
  <c r="U171" i="1" s="1"/>
  <c r="O38" i="91"/>
  <c r="U174" i="1" s="1"/>
  <c r="O19" i="91"/>
  <c r="U168" i="1" s="1"/>
  <c r="T30" i="91"/>
  <c r="Z172" i="1" s="1"/>
  <c r="T39" i="91"/>
  <c r="T20" i="91"/>
  <c r="Z169" i="1" s="1"/>
  <c r="T9" i="91"/>
  <c r="F81" i="91"/>
  <c r="L185" i="1" s="1"/>
  <c r="I30" i="91"/>
  <c r="O172" i="1" s="1"/>
  <c r="I39" i="91"/>
  <c r="O175" i="1" s="1"/>
  <c r="I20" i="91"/>
  <c r="O169" i="1" s="1"/>
  <c r="R79" i="91"/>
  <c r="X183" i="1" s="1"/>
  <c r="R58" i="91"/>
  <c r="X177" i="1" s="1"/>
  <c r="R69" i="91"/>
  <c r="X180" i="1" s="1"/>
  <c r="L81" i="91"/>
  <c r="R185" i="1" s="1"/>
  <c r="L60" i="91"/>
  <c r="R179" i="1" s="1"/>
  <c r="L71" i="91"/>
  <c r="R182" i="1" s="1"/>
  <c r="J40" i="91"/>
  <c r="P176" i="1" s="1"/>
  <c r="J21" i="91"/>
  <c r="P170" i="1" s="1"/>
  <c r="J31" i="91"/>
  <c r="P173" i="1" s="1"/>
  <c r="J30" i="91"/>
  <c r="P172" i="1" s="1"/>
  <c r="J39" i="91"/>
  <c r="P175" i="1" s="1"/>
  <c r="J20" i="91"/>
  <c r="P169" i="1" s="1"/>
  <c r="M11" i="91"/>
  <c r="M9" i="91" s="1"/>
  <c r="E11" i="91"/>
  <c r="S11" i="91"/>
  <c r="K11" i="91"/>
  <c r="C11" i="91"/>
  <c r="Q11" i="91"/>
  <c r="P11" i="91"/>
  <c r="P9" i="91" s="1"/>
  <c r="H11" i="91"/>
  <c r="O11" i="91"/>
  <c r="G11" i="91"/>
  <c r="N11" i="91"/>
  <c r="N9" i="91" s="1"/>
  <c r="F11" i="91"/>
  <c r="Q31" i="91"/>
  <c r="W173" i="1" s="1"/>
  <c r="Q40" i="91"/>
  <c r="W176" i="1" s="1"/>
  <c r="Q21" i="91"/>
  <c r="W170" i="1" s="1"/>
  <c r="T81" i="91"/>
  <c r="Z185" i="1" s="1"/>
  <c r="T60" i="91"/>
  <c r="Z179" i="1" s="1"/>
  <c r="T71" i="91"/>
  <c r="Z182" i="1" s="1"/>
  <c r="U10" i="91"/>
  <c r="U15" i="93"/>
  <c r="K79" i="91"/>
  <c r="Q183" i="1" s="1"/>
  <c r="M29" i="91"/>
  <c r="S171" i="1" s="1"/>
  <c r="M38" i="91"/>
  <c r="S174" i="1" s="1"/>
  <c r="M19" i="91"/>
  <c r="S168" i="1" s="1"/>
  <c r="U11" i="91"/>
  <c r="D30" i="91"/>
  <c r="D9" i="91"/>
  <c r="D39" i="91"/>
  <c r="J175" i="1" s="1"/>
  <c r="D20" i="91"/>
  <c r="J169" i="1" s="1"/>
  <c r="D81" i="91"/>
  <c r="J185" i="1" s="1"/>
  <c r="D60" i="91"/>
  <c r="J179" i="1" s="1"/>
  <c r="D71" i="91"/>
  <c r="J182" i="1" s="1"/>
  <c r="R28" i="91"/>
  <c r="R9" i="91"/>
  <c r="L30" i="91"/>
  <c r="L39" i="91"/>
  <c r="L20" i="91"/>
  <c r="R169" i="1" s="1"/>
  <c r="L9" i="91"/>
  <c r="J10" i="91"/>
  <c r="J15" i="93"/>
  <c r="E29" i="91"/>
  <c r="K171" i="1" s="1"/>
  <c r="E38" i="91"/>
  <c r="K174" i="1" s="1"/>
  <c r="E19" i="91"/>
  <c r="K168" i="1" s="1"/>
  <c r="E9" i="91"/>
  <c r="U40" i="91"/>
  <c r="AA176" i="1" s="1"/>
  <c r="U21" i="91"/>
  <c r="AA170" i="1" s="1"/>
  <c r="U31" i="91"/>
  <c r="AA173" i="1" s="1"/>
  <c r="R15" i="93"/>
  <c r="I18" i="93"/>
  <c r="I12" i="91" s="1"/>
  <c r="Q29" i="91"/>
  <c r="W171" i="1" s="1"/>
  <c r="C31" i="91"/>
  <c r="I173" i="1" s="1"/>
  <c r="K31" i="91"/>
  <c r="Q173" i="1" s="1"/>
  <c r="S31" i="91"/>
  <c r="Y173" i="1" s="1"/>
  <c r="F9" i="91"/>
  <c r="F19" i="91"/>
  <c r="L168" i="1" s="1"/>
  <c r="N19" i="91"/>
  <c r="T168" i="1" s="1"/>
  <c r="H21" i="91"/>
  <c r="N170" i="1" s="1"/>
  <c r="P21" i="91"/>
  <c r="V170" i="1" s="1"/>
  <c r="K69" i="91"/>
  <c r="Q180" i="1" s="1"/>
  <c r="M71" i="91"/>
  <c r="S182" i="1" s="1"/>
  <c r="T15" i="93"/>
  <c r="I16" i="93"/>
  <c r="K58" i="91"/>
  <c r="Q177" i="1" s="1"/>
  <c r="L69" i="91"/>
  <c r="R180" i="1" s="1"/>
  <c r="T69" i="91"/>
  <c r="Z180" i="1" s="1"/>
  <c r="F71" i="91"/>
  <c r="L182" i="1" s="1"/>
  <c r="N71" i="91"/>
  <c r="T182" i="1" s="1"/>
  <c r="E15" i="93"/>
  <c r="M15" i="93"/>
  <c r="G12" i="91"/>
  <c r="O12" i="91"/>
  <c r="H19" i="91"/>
  <c r="N168" i="1" s="1"/>
  <c r="P19" i="91"/>
  <c r="V168" i="1" s="1"/>
  <c r="R21" i="91"/>
  <c r="X170" i="1" s="1"/>
  <c r="L58" i="91"/>
  <c r="R177" i="1" s="1"/>
  <c r="T58" i="91"/>
  <c r="Z177" i="1" s="1"/>
  <c r="F60" i="91"/>
  <c r="L179" i="1" s="1"/>
  <c r="N60" i="91"/>
  <c r="T179" i="1" s="1"/>
  <c r="Q9" i="91"/>
  <c r="L18" i="91"/>
  <c r="Q19" i="91"/>
  <c r="W168" i="1" s="1"/>
  <c r="C21" i="91"/>
  <c r="I170" i="1" s="1"/>
  <c r="K21" i="91"/>
  <c r="Q170" i="1" s="1"/>
  <c r="S21" i="91"/>
  <c r="Y170" i="1" s="1"/>
  <c r="G23" i="87"/>
  <c r="K163" i="1" s="1"/>
  <c r="G24" i="87"/>
  <c r="K164" i="1" s="1"/>
  <c r="G22" i="87"/>
  <c r="K162" i="1" s="1"/>
  <c r="T10" i="87"/>
  <c r="X150" i="1" s="1"/>
  <c r="T12" i="87"/>
  <c r="X152" i="1" s="1"/>
  <c r="G17" i="87"/>
  <c r="K157" i="1" s="1"/>
  <c r="G16" i="87"/>
  <c r="K156" i="1" s="1"/>
  <c r="O17" i="87"/>
  <c r="S157" i="1" s="1"/>
  <c r="O16" i="87"/>
  <c r="S156" i="1" s="1"/>
  <c r="O23" i="87"/>
  <c r="S163" i="1" s="1"/>
  <c r="O24" i="87"/>
  <c r="S164" i="1" s="1"/>
  <c r="L10" i="87"/>
  <c r="P150" i="1" s="1"/>
  <c r="L12" i="87"/>
  <c r="P152" i="1" s="1"/>
  <c r="P18" i="87"/>
  <c r="T158" i="1" s="1"/>
  <c r="L11" i="87"/>
  <c r="P151" i="1" s="1"/>
  <c r="U19" i="87"/>
  <c r="Y159" i="1" s="1"/>
  <c r="E18" i="87"/>
  <c r="O22" i="87"/>
  <c r="S162" i="1" s="1"/>
  <c r="Q24" i="87"/>
  <c r="U164" i="1" s="1"/>
  <c r="E11" i="87"/>
  <c r="V10" i="87"/>
  <c r="Z150" i="1" s="1"/>
  <c r="V12" i="87"/>
  <c r="Z152" i="1" s="1"/>
  <c r="V11" i="87"/>
  <c r="Q18" i="87"/>
  <c r="U158" i="1" s="1"/>
  <c r="Y36" i="89"/>
  <c r="W36" i="89" s="1"/>
  <c r="P28" i="89"/>
  <c r="R22" i="87"/>
  <c r="V162" i="1" s="1"/>
  <c r="R24" i="87"/>
  <c r="V164" i="1" s="1"/>
  <c r="R23" i="87"/>
  <c r="V163" i="1" s="1"/>
  <c r="G18" i="87"/>
  <c r="K158" i="1" s="1"/>
  <c r="Q22" i="87"/>
  <c r="U162" i="1" s="1"/>
  <c r="S24" i="87"/>
  <c r="W164" i="1" s="1"/>
  <c r="F12" i="87"/>
  <c r="J152" i="1" s="1"/>
  <c r="F11" i="87"/>
  <c r="N11" i="87"/>
  <c r="L24" i="87"/>
  <c r="P164" i="1" s="1"/>
  <c r="L22" i="87"/>
  <c r="P162" i="1" s="1"/>
  <c r="U23" i="87"/>
  <c r="Y163" i="1" s="1"/>
  <c r="U22" i="87"/>
  <c r="Y162" i="1" s="1"/>
  <c r="J16" i="87"/>
  <c r="N156" i="1" s="1"/>
  <c r="J18" i="87"/>
  <c r="N158" i="1" s="1"/>
  <c r="R16" i="87"/>
  <c r="V156" i="1" s="1"/>
  <c r="R18" i="87"/>
  <c r="V158" i="1" s="1"/>
  <c r="E29" i="89"/>
  <c r="L32" i="89"/>
  <c r="H17" i="87"/>
  <c r="S22" i="87"/>
  <c r="W162" i="1" s="1"/>
  <c r="E23" i="87"/>
  <c r="I163" i="1" s="1"/>
  <c r="E22" i="87"/>
  <c r="M22" i="87"/>
  <c r="Q162" i="1" s="1"/>
  <c r="V22" i="87"/>
  <c r="Z162" i="1" s="1"/>
  <c r="V24" i="87"/>
  <c r="Z164" i="1" s="1"/>
  <c r="F26" i="89"/>
  <c r="M29" i="89"/>
  <c r="M17" i="87" s="1"/>
  <c r="M21" i="87" s="1"/>
  <c r="Q161" i="1" s="1"/>
  <c r="T32" i="89"/>
  <c r="U10" i="87"/>
  <c r="Y150" i="1" s="1"/>
  <c r="I19" i="87"/>
  <c r="M159" i="1" s="1"/>
  <c r="I21" i="87"/>
  <c r="M161" i="1" s="1"/>
  <c r="W25" i="87"/>
  <c r="AA165" i="1" s="1"/>
  <c r="W27" i="87"/>
  <c r="AA167" i="1" s="1"/>
  <c r="M26" i="89"/>
  <c r="L26" i="89"/>
  <c r="U26" i="89"/>
  <c r="T26" i="89"/>
  <c r="J27" i="89"/>
  <c r="I27" i="89"/>
  <c r="R27" i="89"/>
  <c r="Q27" i="89"/>
  <c r="G28" i="89"/>
  <c r="F28" i="89"/>
  <c r="O28" i="89"/>
  <c r="N28" i="89"/>
  <c r="W28" i="89"/>
  <c r="V28" i="89"/>
  <c r="L29" i="89"/>
  <c r="K29" i="89"/>
  <c r="T29" i="89"/>
  <c r="S29" i="89"/>
  <c r="I30" i="89"/>
  <c r="H30" i="89"/>
  <c r="Q30" i="89"/>
  <c r="P30" i="89"/>
  <c r="F31" i="89"/>
  <c r="E31" i="89"/>
  <c r="N31" i="89"/>
  <c r="M31" i="89"/>
  <c r="V31" i="89"/>
  <c r="U31" i="89"/>
  <c r="K32" i="89"/>
  <c r="J32" i="89"/>
  <c r="S32" i="89"/>
  <c r="R32" i="89"/>
  <c r="H12" i="87"/>
  <c r="L152" i="1" s="1"/>
  <c r="H10" i="87"/>
  <c r="L150" i="1" s="1"/>
  <c r="P12" i="87"/>
  <c r="T152" i="1" s="1"/>
  <c r="P10" i="87"/>
  <c r="T150" i="1" s="1"/>
  <c r="F22" i="87"/>
  <c r="J162" i="1" s="1"/>
  <c r="F24" i="87"/>
  <c r="J164" i="1" s="1"/>
  <c r="N22" i="87"/>
  <c r="R162" i="1" s="1"/>
  <c r="N24" i="87"/>
  <c r="R164" i="1" s="1"/>
  <c r="L35" i="89"/>
  <c r="K35" i="89"/>
  <c r="T35" i="89"/>
  <c r="S35" i="89"/>
  <c r="N26" i="89"/>
  <c r="U29" i="89"/>
  <c r="I33" i="89"/>
  <c r="K10" i="87"/>
  <c r="O150" i="1" s="1"/>
  <c r="T11" i="87"/>
  <c r="X151" i="1" s="1"/>
  <c r="O18" i="87"/>
  <c r="S158" i="1" s="1"/>
  <c r="V26" i="89"/>
  <c r="J30" i="89"/>
  <c r="Q33" i="89"/>
  <c r="U11" i="87"/>
  <c r="Y151" i="1" s="1"/>
  <c r="J22" i="87"/>
  <c r="N162" i="1" s="1"/>
  <c r="J24" i="87"/>
  <c r="J23" i="87"/>
  <c r="E17" i="87"/>
  <c r="H16" i="87"/>
  <c r="L156" i="1" s="1"/>
  <c r="I24" i="87"/>
  <c r="H22" i="87"/>
  <c r="L162" i="1" s="1"/>
  <c r="H24" i="87"/>
  <c r="L164" i="1" s="1"/>
  <c r="P22" i="87"/>
  <c r="T162" i="1" s="1"/>
  <c r="P24" i="87"/>
  <c r="T164" i="1" s="1"/>
  <c r="F18" i="87"/>
  <c r="J158" i="1" s="1"/>
  <c r="F16" i="87"/>
  <c r="J156" i="1" s="1"/>
  <c r="V18" i="87"/>
  <c r="Z158" i="1" s="1"/>
  <c r="Y35" i="89"/>
  <c r="W35" i="89"/>
  <c r="V16" i="87"/>
  <c r="Z156" i="1" s="1"/>
  <c r="K27" i="89"/>
  <c r="R30" i="89"/>
  <c r="S11" i="87"/>
  <c r="S12" i="87"/>
  <c r="W152" i="1" s="1"/>
  <c r="G33" i="89"/>
  <c r="O33" i="89"/>
  <c r="I17" i="83"/>
  <c r="N120" i="1" s="1"/>
  <c r="I18" i="83"/>
  <c r="N121" i="1" s="1"/>
  <c r="I19" i="83"/>
  <c r="N122" i="1" s="1"/>
  <c r="W8" i="86"/>
  <c r="W4" i="85" s="1"/>
  <c r="V4" i="85"/>
  <c r="S14" i="83"/>
  <c r="X117" i="1" s="1"/>
  <c r="S16" i="83"/>
  <c r="X119" i="1" s="1"/>
  <c r="S15" i="83"/>
  <c r="X118" i="1" s="1"/>
  <c r="G45" i="83"/>
  <c r="L148" i="1" s="1"/>
  <c r="G44" i="83"/>
  <c r="L147" i="1" s="1"/>
  <c r="O45" i="83"/>
  <c r="T148" i="1" s="1"/>
  <c r="O44" i="83"/>
  <c r="T147" i="1" s="1"/>
  <c r="K29" i="83"/>
  <c r="P132" i="1" s="1"/>
  <c r="K31" i="83"/>
  <c r="P134" i="1" s="1"/>
  <c r="K30" i="83"/>
  <c r="C22" i="86"/>
  <c r="F18" i="86" s="1"/>
  <c r="P25" i="85"/>
  <c r="O25" i="85"/>
  <c r="R8" i="85"/>
  <c r="P16" i="83"/>
  <c r="U119" i="1" s="1"/>
  <c r="D38" i="83"/>
  <c r="I141" i="1" s="1"/>
  <c r="R21" i="85"/>
  <c r="H25" i="83"/>
  <c r="M128" i="1" s="1"/>
  <c r="H24" i="83"/>
  <c r="M127" i="1" s="1"/>
  <c r="P25" i="83"/>
  <c r="U128" i="1" s="1"/>
  <c r="P24" i="83"/>
  <c r="U127" i="1" s="1"/>
  <c r="N14" i="83"/>
  <c r="S117" i="1" s="1"/>
  <c r="Q25" i="85"/>
  <c r="L15" i="83"/>
  <c r="Q118" i="1" s="1"/>
  <c r="N30" i="83"/>
  <c r="S133" i="1" s="1"/>
  <c r="N29" i="83"/>
  <c r="S132" i="1" s="1"/>
  <c r="E36" i="86"/>
  <c r="G12" i="83"/>
  <c r="O12" i="83"/>
  <c r="D13" i="83"/>
  <c r="J16" i="83"/>
  <c r="O119" i="1" s="1"/>
  <c r="L18" i="83"/>
  <c r="M26" i="83"/>
  <c r="R129" i="1" s="1"/>
  <c r="F38" i="83"/>
  <c r="K141" i="1" s="1"/>
  <c r="N38" i="83"/>
  <c r="S141" i="1" s="1"/>
  <c r="I21" i="85"/>
  <c r="T21" i="85"/>
  <c r="U21" i="85"/>
  <c r="G30" i="83"/>
  <c r="L133" i="1" s="1"/>
  <c r="G29" i="83"/>
  <c r="L132" i="1" s="1"/>
  <c r="O30" i="83"/>
  <c r="T133" i="1" s="1"/>
  <c r="O29" i="83"/>
  <c r="T132" i="1" s="1"/>
  <c r="M31" i="83"/>
  <c r="R134" i="1" s="1"/>
  <c r="M30" i="83"/>
  <c r="R133" i="1" s="1"/>
  <c r="J37" i="83"/>
  <c r="J36" i="83"/>
  <c r="N16" i="83"/>
  <c r="S119" i="1" s="1"/>
  <c r="F14" i="83"/>
  <c r="K117" i="1" s="1"/>
  <c r="K39" i="83"/>
  <c r="P142" i="1" s="1"/>
  <c r="J14" i="83"/>
  <c r="O117" i="1" s="1"/>
  <c r="N15" i="83"/>
  <c r="S118" i="1" s="1"/>
  <c r="K16" i="83"/>
  <c r="P119" i="1" s="1"/>
  <c r="M18" i="83"/>
  <c r="G38" i="83"/>
  <c r="L141" i="1" s="1"/>
  <c r="F44" i="83"/>
  <c r="K147" i="1" s="1"/>
  <c r="L51" i="83"/>
  <c r="R6" i="85"/>
  <c r="F6" i="85"/>
  <c r="H30" i="83"/>
  <c r="M133" i="1" s="1"/>
  <c r="H29" i="83"/>
  <c r="M132" i="1" s="1"/>
  <c r="H31" i="83"/>
  <c r="M134" i="1" s="1"/>
  <c r="P30" i="83"/>
  <c r="U133" i="1" s="1"/>
  <c r="P29" i="83"/>
  <c r="U132" i="1" s="1"/>
  <c r="P31" i="83"/>
  <c r="U134" i="1" s="1"/>
  <c r="Q42" i="83"/>
  <c r="V145" i="1" s="1"/>
  <c r="Q41" i="83"/>
  <c r="V144" i="1" s="1"/>
  <c r="K21" i="83"/>
  <c r="P124" i="1" s="1"/>
  <c r="K20" i="83"/>
  <c r="P123" i="1" s="1"/>
  <c r="O15" i="83"/>
  <c r="T118" i="1" s="1"/>
  <c r="L16" i="83"/>
  <c r="Q119" i="1" s="1"/>
  <c r="F46" i="83"/>
  <c r="K149" i="1" s="1"/>
  <c r="H22" i="85"/>
  <c r="P22" i="85"/>
  <c r="I24" i="85"/>
  <c r="G16" i="83"/>
  <c r="L119" i="1" s="1"/>
  <c r="L31" i="83"/>
  <c r="L30" i="83"/>
  <c r="P15" i="83"/>
  <c r="U118" i="1" s="1"/>
  <c r="H23" i="83"/>
  <c r="M126" i="1" s="1"/>
  <c r="P23" i="83"/>
  <c r="U126" i="1" s="1"/>
  <c r="G26" i="83"/>
  <c r="L129" i="1" s="1"/>
  <c r="M34" i="83"/>
  <c r="R137" i="1" s="1"/>
  <c r="N44" i="83"/>
  <c r="S147" i="1" s="1"/>
  <c r="G46" i="83"/>
  <c r="L149" i="1" s="1"/>
  <c r="Q5" i="85"/>
  <c r="J24" i="85"/>
  <c r="E21" i="85"/>
  <c r="M21" i="85"/>
  <c r="L27" i="83"/>
  <c r="Q130" i="1" s="1"/>
  <c r="F39" i="83"/>
  <c r="K142" i="1" s="1"/>
  <c r="N39" i="83"/>
  <c r="S142" i="1" s="1"/>
  <c r="K40" i="83"/>
  <c r="P143" i="1" s="1"/>
  <c r="K45" i="83"/>
  <c r="P148" i="1" s="1"/>
  <c r="S45" i="83"/>
  <c r="X148" i="1" s="1"/>
  <c r="H46" i="83"/>
  <c r="M149" i="1" s="1"/>
  <c r="P46" i="83"/>
  <c r="U149" i="1" s="1"/>
  <c r="I26" i="83"/>
  <c r="N129" i="1" s="1"/>
  <c r="M27" i="83"/>
  <c r="R130" i="1" s="1"/>
  <c r="J28" i="83"/>
  <c r="O131" i="1" s="1"/>
  <c r="K38" i="83"/>
  <c r="P141" i="1" s="1"/>
  <c r="G39" i="83"/>
  <c r="L142" i="1" s="1"/>
  <c r="D40" i="83"/>
  <c r="I143" i="1" s="1"/>
  <c r="L40" i="83"/>
  <c r="Q143" i="1" s="1"/>
  <c r="H44" i="83"/>
  <c r="M147" i="1" s="1"/>
  <c r="P44" i="83"/>
  <c r="U147" i="1" s="1"/>
  <c r="D45" i="83"/>
  <c r="I148" i="1" s="1"/>
  <c r="L45" i="83"/>
  <c r="Q148" i="1" s="1"/>
  <c r="T45" i="83"/>
  <c r="Y148" i="1" s="1"/>
  <c r="I46" i="83"/>
  <c r="N149" i="1" s="1"/>
  <c r="N27" i="83"/>
  <c r="S130" i="1" s="1"/>
  <c r="K28" i="83"/>
  <c r="P131" i="1" s="1"/>
  <c r="H39" i="83"/>
  <c r="M142" i="1" s="1"/>
  <c r="E40" i="83"/>
  <c r="J143" i="1" s="1"/>
  <c r="M40" i="83"/>
  <c r="R143" i="1" s="1"/>
  <c r="E45" i="83"/>
  <c r="J148" i="1" s="1"/>
  <c r="M45" i="83"/>
  <c r="R148" i="1" s="1"/>
  <c r="U45" i="83"/>
  <c r="Z148" i="1" s="1"/>
  <c r="J46" i="83"/>
  <c r="O149" i="1" s="1"/>
  <c r="R46" i="83"/>
  <c r="W149" i="1" s="1"/>
  <c r="Q21" i="85"/>
  <c r="N22" i="85"/>
  <c r="L28" i="83"/>
  <c r="Q131" i="1" s="1"/>
  <c r="F40" i="83"/>
  <c r="K143" i="1" s="1"/>
  <c r="N40" i="83"/>
  <c r="S143" i="1" s="1"/>
  <c r="K46" i="83"/>
  <c r="P149" i="1" s="1"/>
  <c r="S46" i="83"/>
  <c r="X149" i="1" s="1"/>
  <c r="G22" i="85"/>
  <c r="M28" i="83"/>
  <c r="R131" i="1" s="1"/>
  <c r="G40" i="83"/>
  <c r="L143" i="1" s="1"/>
  <c r="D46" i="83"/>
  <c r="I149" i="1" s="1"/>
  <c r="L46" i="83"/>
  <c r="Q149" i="1" s="1"/>
  <c r="T46" i="83"/>
  <c r="Y149" i="1" s="1"/>
  <c r="T30" i="78"/>
  <c r="X100" i="1" s="1"/>
  <c r="L30" i="78"/>
  <c r="P100" i="1" s="1"/>
  <c r="O29" i="78"/>
  <c r="R28" i="78"/>
  <c r="J28" i="78"/>
  <c r="N98" i="1" s="1"/>
  <c r="M23" i="78"/>
  <c r="Q94" i="1" s="1"/>
  <c r="P22" i="78"/>
  <c r="H22" i="78"/>
  <c r="K21" i="78"/>
  <c r="O92" i="1" s="1"/>
  <c r="S30" i="78"/>
  <c r="W100" i="1" s="1"/>
  <c r="K30" i="78"/>
  <c r="O100" i="1" s="1"/>
  <c r="V29" i="78"/>
  <c r="N29" i="78"/>
  <c r="R99" i="1" s="1"/>
  <c r="Q28" i="78"/>
  <c r="U98" i="1" s="1"/>
  <c r="I28" i="78"/>
  <c r="L23" i="78"/>
  <c r="O22" i="78"/>
  <c r="S93" i="1" s="1"/>
  <c r="G22" i="78"/>
  <c r="K93" i="1" s="1"/>
  <c r="J21" i="78"/>
  <c r="R30" i="78"/>
  <c r="V100" i="1" s="1"/>
  <c r="J30" i="78"/>
  <c r="N100" i="1" s="1"/>
  <c r="U29" i="78"/>
  <c r="Y99" i="1" s="1"/>
  <c r="M29" i="78"/>
  <c r="P28" i="78"/>
  <c r="K23" i="78"/>
  <c r="O94" i="1" s="1"/>
  <c r="N22" i="78"/>
  <c r="R93" i="1" s="1"/>
  <c r="Q21" i="78"/>
  <c r="U92" i="1" s="1"/>
  <c r="I21" i="78"/>
  <c r="Q30" i="78"/>
  <c r="U100" i="1" s="1"/>
  <c r="I30" i="78"/>
  <c r="M100" i="1" s="1"/>
  <c r="T29" i="78"/>
  <c r="L29" i="78"/>
  <c r="O28" i="78"/>
  <c r="S98" i="1" s="1"/>
  <c r="J23" i="78"/>
  <c r="N94" i="1" s="1"/>
  <c r="M22" i="78"/>
  <c r="P21" i="78"/>
  <c r="H21" i="78"/>
  <c r="L92" i="1" s="1"/>
  <c r="V28" i="78"/>
  <c r="Z98" i="1" s="1"/>
  <c r="N28" i="78"/>
  <c r="O21" i="78"/>
  <c r="G21" i="78"/>
  <c r="K92" i="1" s="1"/>
  <c r="T34" i="73"/>
  <c r="W33" i="73"/>
  <c r="P27" i="73"/>
  <c r="L44" i="73"/>
  <c r="H43" i="73"/>
  <c r="Q32" i="73"/>
  <c r="L43" i="73"/>
  <c r="I33" i="73"/>
  <c r="W34" i="73"/>
  <c r="M27" i="73"/>
  <c r="P26" i="73"/>
  <c r="M26" i="73"/>
  <c r="Q27" i="73"/>
  <c r="I27" i="73"/>
  <c r="H48" i="73" s="1"/>
  <c r="P43" i="73"/>
  <c r="M32" i="73"/>
  <c r="L46" i="73" s="1"/>
  <c r="H27" i="73"/>
  <c r="Q34" i="73"/>
  <c r="I34" i="73"/>
  <c r="T33" i="73"/>
  <c r="H25" i="73"/>
  <c r="G25" i="73"/>
  <c r="L45" i="73"/>
  <c r="N26" i="73"/>
  <c r="F26" i="73"/>
  <c r="W23" i="63"/>
  <c r="AA84" i="1" s="1"/>
  <c r="K42" i="68"/>
  <c r="U33" i="78"/>
  <c r="Y103" i="1" s="1"/>
  <c r="L32" i="68"/>
  <c r="P71" i="1" s="1"/>
  <c r="K32" i="68"/>
  <c r="O71" i="1" s="1"/>
  <c r="L26" i="68"/>
  <c r="P78" i="1" s="1"/>
  <c r="Q25" i="78"/>
  <c r="U96" i="1" s="1"/>
  <c r="N42" i="68"/>
  <c r="P34" i="68"/>
  <c r="T73" i="1" s="1"/>
  <c r="H33" i="68"/>
  <c r="L72" i="1" s="1"/>
  <c r="O27" i="68"/>
  <c r="S79" i="1" s="1"/>
  <c r="M25" i="78"/>
  <c r="Q96" i="1" s="1"/>
  <c r="H34" i="68"/>
  <c r="L73" i="1" s="1"/>
  <c r="L27" i="68"/>
  <c r="P79" i="1" s="1"/>
  <c r="U26" i="68"/>
  <c r="Y78" i="1" s="1"/>
  <c r="M44" i="68"/>
  <c r="T26" i="68"/>
  <c r="X78" i="1" s="1"/>
  <c r="O26" i="68"/>
  <c r="S78" i="1" s="1"/>
  <c r="L33" i="68"/>
  <c r="P72" i="1" s="1"/>
  <c r="T27" i="68"/>
  <c r="X79" i="1" s="1"/>
  <c r="M42" i="68"/>
  <c r="R69" i="1"/>
  <c r="T68" i="1"/>
  <c r="L68" i="1"/>
  <c r="R76" i="1"/>
  <c r="P69" i="1"/>
  <c r="O34" i="68"/>
  <c r="Q33" i="68"/>
  <c r="U72" i="1" s="1"/>
  <c r="O33" i="68"/>
  <c r="S72" i="1" s="1"/>
  <c r="Q34" i="68"/>
  <c r="U73" i="1" s="1"/>
  <c r="Y76" i="1"/>
  <c r="S75" i="1"/>
  <c r="N34" i="68"/>
  <c r="R73" i="1" s="1"/>
  <c r="P33" i="68"/>
  <c r="T72" i="1" s="1"/>
  <c r="L34" i="68"/>
  <c r="P73" i="1" s="1"/>
  <c r="N26" i="68"/>
  <c r="R78" i="1" s="1"/>
  <c r="O25" i="68"/>
  <c r="N44" i="68"/>
  <c r="K34" i="68"/>
  <c r="O73" i="1" s="1"/>
  <c r="O32" i="68"/>
  <c r="S71" i="1" s="1"/>
  <c r="N25" i="68"/>
  <c r="R77" i="1" s="1"/>
  <c r="K43" i="68"/>
  <c r="N27" i="68"/>
  <c r="O68" i="1"/>
  <c r="N32" i="68"/>
  <c r="R71" i="1" s="1"/>
  <c r="U27" i="68"/>
  <c r="Y79" i="1" s="1"/>
  <c r="X75" i="1"/>
  <c r="P75" i="1"/>
  <c r="R74" i="1"/>
  <c r="T69" i="1"/>
  <c r="L69" i="1"/>
  <c r="K33" i="68"/>
  <c r="O72" i="1" s="1"/>
  <c r="T25" i="68"/>
  <c r="L25" i="68"/>
  <c r="Y74" i="1"/>
  <c r="S69" i="1"/>
  <c r="U68" i="1"/>
  <c r="K33" i="78"/>
  <c r="O103" i="1" s="1"/>
  <c r="K25" i="78"/>
  <c r="O96" i="1" s="1"/>
  <c r="AA81" i="1"/>
  <c r="J31" i="78"/>
  <c r="N101" i="1" s="1"/>
  <c r="K26" i="78"/>
  <c r="O97" i="1" s="1"/>
  <c r="G24" i="78"/>
  <c r="K95" i="1" s="1"/>
  <c r="M24" i="78"/>
  <c r="Q95" i="1" s="1"/>
  <c r="V33" i="78"/>
  <c r="Z103" i="1" s="1"/>
  <c r="I32" i="78"/>
  <c r="M102" i="1" s="1"/>
  <c r="J26" i="78"/>
  <c r="N97" i="1" s="1"/>
  <c r="N24" i="78"/>
  <c r="R95" i="1" s="1"/>
  <c r="K32" i="78"/>
  <c r="O102" i="1" s="1"/>
  <c r="K24" i="78"/>
  <c r="O95" i="1" s="1"/>
  <c r="K31" i="78"/>
  <c r="O101" i="1" s="1"/>
  <c r="J33" i="78"/>
  <c r="N103" i="1" s="1"/>
  <c r="U32" i="78"/>
  <c r="Y102" i="1" s="1"/>
  <c r="O25" i="78"/>
  <c r="S96" i="1" s="1"/>
  <c r="G25" i="78"/>
  <c r="K96" i="1" s="1"/>
  <c r="N25" i="78"/>
  <c r="R96" i="1" s="1"/>
  <c r="I24" i="78"/>
  <c r="M95" i="1" s="1"/>
  <c r="J32" i="78"/>
  <c r="N102" i="1" s="1"/>
  <c r="U31" i="78"/>
  <c r="Y101" i="1" s="1"/>
  <c r="Q26" i="78"/>
  <c r="U97" i="1" s="1"/>
  <c r="E4" i="79"/>
  <c r="D14" i="79" s="1"/>
  <c r="D6" i="78" s="1"/>
  <c r="E14" i="79"/>
  <c r="E6" i="78" s="1"/>
  <c r="Q14" i="79"/>
  <c r="Q6" i="78" s="1"/>
  <c r="T4" i="79"/>
  <c r="R14" i="79"/>
  <c r="R6" i="78" s="1"/>
  <c r="J17" i="80"/>
  <c r="J35" i="80" s="1"/>
  <c r="J42" i="80" s="1"/>
  <c r="J8" i="78" s="1"/>
  <c r="G17" i="80"/>
  <c r="L17" i="80"/>
  <c r="L35" i="80" s="1"/>
  <c r="L42" i="80" s="1"/>
  <c r="L8" i="78" s="1"/>
  <c r="G34" i="80"/>
  <c r="G41" i="80" s="1"/>
  <c r="G7" i="78" s="1"/>
  <c r="C21" i="80"/>
  <c r="V16" i="80" s="1"/>
  <c r="V34" i="80" s="1"/>
  <c r="V41" i="80" s="1"/>
  <c r="V7" i="78" s="1"/>
  <c r="P48" i="73"/>
  <c r="M33" i="73"/>
  <c r="L47" i="73" s="1"/>
  <c r="L27" i="73"/>
  <c r="G26" i="73"/>
  <c r="W32" i="73"/>
  <c r="Q25" i="73"/>
  <c r="I25" i="73"/>
  <c r="H46" i="73" s="1"/>
  <c r="P44" i="73"/>
  <c r="H44" i="73"/>
  <c r="M56" i="1"/>
  <c r="L26" i="73"/>
  <c r="T32" i="73"/>
  <c r="N25" i="73"/>
  <c r="F25" i="73"/>
  <c r="M57" i="1"/>
  <c r="U57" i="1"/>
  <c r="M61" i="1"/>
  <c r="U61" i="1"/>
  <c r="J56" i="1"/>
  <c r="J58" i="1"/>
  <c r="J57" i="1"/>
  <c r="L58" i="1"/>
  <c r="L56" i="1"/>
  <c r="T58" i="1"/>
  <c r="T56" i="1"/>
  <c r="T57" i="1"/>
  <c r="U46" i="75"/>
  <c r="V6" i="73" s="1"/>
  <c r="T46" i="75"/>
  <c r="U6" i="73" s="1"/>
  <c r="U42" i="74"/>
  <c r="V5" i="73" s="1"/>
  <c r="P58" i="1"/>
  <c r="P56" i="1"/>
  <c r="K56" i="1"/>
  <c r="K58" i="1"/>
  <c r="K57" i="1"/>
  <c r="Q56" i="1"/>
  <c r="Q57" i="1"/>
  <c r="M62" i="1"/>
  <c r="Q42" i="74"/>
  <c r="R5" i="73" s="1"/>
  <c r="R42" i="74"/>
  <c r="S5" i="73" s="1"/>
  <c r="R56" i="1"/>
  <c r="R58" i="1"/>
  <c r="R57" i="1"/>
  <c r="R46" i="75"/>
  <c r="S6" i="73" s="1"/>
  <c r="Q46" i="75"/>
  <c r="R6" i="73" s="1"/>
  <c r="Q62" i="1"/>
  <c r="Q64" i="1"/>
  <c r="Q63" i="1"/>
  <c r="AA64" i="1"/>
  <c r="AA63" i="1"/>
  <c r="AA62" i="1"/>
  <c r="X62" i="1"/>
  <c r="X64" i="1"/>
  <c r="X63" i="1"/>
  <c r="I46" i="75"/>
  <c r="J6" i="73" s="1"/>
  <c r="U60" i="1"/>
  <c r="F33" i="75"/>
  <c r="F35" i="75" s="1"/>
  <c r="F41" i="75" s="1"/>
  <c r="F46" i="75" s="1"/>
  <c r="G6" i="73" s="1"/>
  <c r="Q32" i="68"/>
  <c r="U25" i="68"/>
  <c r="K44" i="68"/>
  <c r="N43" i="68"/>
  <c r="N33" i="68"/>
  <c r="R72" i="1" s="1"/>
  <c r="P32" i="68"/>
  <c r="T71" i="1" s="1"/>
  <c r="H32" i="68"/>
  <c r="C31" i="69"/>
  <c r="I7" i="69"/>
  <c r="R37" i="70"/>
  <c r="T4" i="70"/>
  <c r="S37" i="70" s="1"/>
  <c r="S43" i="70" s="1"/>
  <c r="T6" i="68" s="1"/>
  <c r="T43" i="70"/>
  <c r="U6" i="68" s="1"/>
  <c r="G9" i="69"/>
  <c r="E26" i="69" s="1"/>
  <c r="I31" i="69"/>
  <c r="J5" i="68" s="1"/>
  <c r="Q31" i="69"/>
  <c r="R5" i="68" s="1"/>
  <c r="P31" i="69"/>
  <c r="Q5" i="68" s="1"/>
  <c r="G4" i="70"/>
  <c r="N13" i="63"/>
  <c r="R86" i="1" s="1"/>
  <c r="N14" i="63"/>
  <c r="R87" i="1" s="1"/>
  <c r="N15" i="63"/>
  <c r="R88" i="1" s="1"/>
  <c r="K21" i="63"/>
  <c r="O82" i="1" s="1"/>
  <c r="K20" i="63"/>
  <c r="K19" i="63"/>
  <c r="O80" i="1" s="1"/>
  <c r="G14" i="63"/>
  <c r="K87" i="1" s="1"/>
  <c r="G13" i="63"/>
  <c r="K86" i="1" s="1"/>
  <c r="G15" i="63"/>
  <c r="K88" i="1" s="1"/>
  <c r="V13" i="63"/>
  <c r="Z86" i="1" s="1"/>
  <c r="V14" i="63"/>
  <c r="V15" i="63"/>
  <c r="Z88" i="1" s="1"/>
  <c r="I15" i="63"/>
  <c r="M88" i="1" s="1"/>
  <c r="I13" i="63"/>
  <c r="M86" i="1" s="1"/>
  <c r="U15" i="63"/>
  <c r="Y88" i="1" s="1"/>
  <c r="U14" i="63"/>
  <c r="Y87" i="1" s="1"/>
  <c r="F40" i="65"/>
  <c r="F49" i="65" s="1"/>
  <c r="K48" i="65"/>
  <c r="P14" i="63"/>
  <c r="T87" i="1" s="1"/>
  <c r="P15" i="63"/>
  <c r="T88" i="1" s="1"/>
  <c r="P13" i="63"/>
  <c r="T86" i="1" s="1"/>
  <c r="S13" i="63"/>
  <c r="W86" i="1" s="1"/>
  <c r="S14" i="63"/>
  <c r="W87" i="1" s="1"/>
  <c r="S15" i="63"/>
  <c r="W88" i="1" s="1"/>
  <c r="H14" i="63"/>
  <c r="L87" i="1" s="1"/>
  <c r="H13" i="63"/>
  <c r="L86" i="1" s="1"/>
  <c r="H15" i="63"/>
  <c r="L88" i="1" s="1"/>
  <c r="H19" i="63"/>
  <c r="L80" i="1" s="1"/>
  <c r="H21" i="63"/>
  <c r="L82" i="1" s="1"/>
  <c r="S21" i="63"/>
  <c r="W82" i="1" s="1"/>
  <c r="S20" i="63"/>
  <c r="H49" i="65"/>
  <c r="H20" i="63"/>
  <c r="L81" i="1" s="1"/>
  <c r="Q13" i="63"/>
  <c r="U86" i="1" s="1"/>
  <c r="Q15" i="63"/>
  <c r="U88" i="1" s="1"/>
  <c r="R21" i="63"/>
  <c r="V82" i="1" s="1"/>
  <c r="R20" i="63"/>
  <c r="K15" i="63"/>
  <c r="O88" i="1" s="1"/>
  <c r="T15" i="63"/>
  <c r="T14" i="63"/>
  <c r="E4" i="65"/>
  <c r="E16" i="65" s="1"/>
  <c r="D39" i="65" s="1"/>
  <c r="F16" i="65"/>
  <c r="E39" i="65" s="1"/>
  <c r="E48" i="65" s="1"/>
  <c r="Q19" i="63"/>
  <c r="U80" i="1" s="1"/>
  <c r="Q20" i="63"/>
  <c r="Q21" i="63"/>
  <c r="O13" i="63"/>
  <c r="S86" i="1" s="1"/>
  <c r="O14" i="63"/>
  <c r="S87" i="1" s="1"/>
  <c r="U13" i="63"/>
  <c r="Y86" i="1" s="1"/>
  <c r="O15" i="63"/>
  <c r="S88" i="1" s="1"/>
  <c r="J20" i="63"/>
  <c r="N81" i="1" s="1"/>
  <c r="J21" i="63"/>
  <c r="N82" i="1" s="1"/>
  <c r="S19" i="63"/>
  <c r="W80" i="1" s="1"/>
  <c r="M15" i="63"/>
  <c r="Q88" i="1" s="1"/>
  <c r="M14" i="63"/>
  <c r="I14" i="63"/>
  <c r="M87" i="1" s="1"/>
  <c r="J19" i="63"/>
  <c r="N80" i="1" s="1"/>
  <c r="W33" i="63"/>
  <c r="I48" i="65"/>
  <c r="Q48" i="65"/>
  <c r="E49" i="65"/>
  <c r="M49" i="65"/>
  <c r="L49" i="65"/>
  <c r="W14" i="63"/>
  <c r="W13" i="63"/>
  <c r="AA86" i="1" s="1"/>
  <c r="U19" i="63"/>
  <c r="Y80" i="1" s="1"/>
  <c r="V19" i="63"/>
  <c r="Z80" i="1" s="1"/>
  <c r="W24" i="63"/>
  <c r="AA85" i="1" s="1"/>
  <c r="L19" i="63"/>
  <c r="P80" i="1" s="1"/>
  <c r="T20" i="63"/>
  <c r="W22" i="63"/>
  <c r="AA83" i="1" s="1"/>
  <c r="D40" i="65"/>
  <c r="D49" i="65" s="1"/>
  <c r="O39" i="61"/>
  <c r="O44" i="61" s="1"/>
  <c r="O19" i="59" s="1"/>
  <c r="S39" i="1" s="1"/>
  <c r="E28" i="61"/>
  <c r="V18" i="61" s="1"/>
  <c r="E27" i="61"/>
  <c r="V15" i="61" s="1"/>
  <c r="W15" i="61" s="1"/>
  <c r="E26" i="61"/>
  <c r="U22" i="61"/>
  <c r="U39" i="61" s="1"/>
  <c r="U44" i="61" s="1"/>
  <c r="T22" i="61"/>
  <c r="T39" i="61" s="1"/>
  <c r="T44" i="61" s="1"/>
  <c r="T20" i="59" s="1"/>
  <c r="X40" i="1" s="1"/>
  <c r="S22" i="61"/>
  <c r="S39" i="61" s="1"/>
  <c r="S44" i="61" s="1"/>
  <c r="S18" i="59" s="1"/>
  <c r="W38" i="1" s="1"/>
  <c r="R22" i="61"/>
  <c r="R39" i="61" s="1"/>
  <c r="R44" i="61" s="1"/>
  <c r="Q22" i="61"/>
  <c r="Q39" i="61" s="1"/>
  <c r="Q44" i="61" s="1"/>
  <c r="P22" i="61"/>
  <c r="P39" i="61" s="1"/>
  <c r="P44" i="61" s="1"/>
  <c r="O22" i="61"/>
  <c r="N22" i="61"/>
  <c r="N39" i="61" s="1"/>
  <c r="N44" i="61" s="1"/>
  <c r="T21" i="61"/>
  <c r="T38" i="61" s="1"/>
  <c r="T43" i="61" s="1"/>
  <c r="F8" i="61"/>
  <c r="U19" i="61" s="1"/>
  <c r="E8" i="61"/>
  <c r="T19" i="61" s="1"/>
  <c r="D8" i="61"/>
  <c r="S19" i="61" s="1"/>
  <c r="R18" i="59"/>
  <c r="V38" i="1" s="1"/>
  <c r="S10" i="54"/>
  <c r="R10" i="54"/>
  <c r="Q10" i="54"/>
  <c r="P10" i="54"/>
  <c r="O10" i="54"/>
  <c r="N10" i="54"/>
  <c r="M10" i="54"/>
  <c r="L10" i="54"/>
  <c r="K10" i="54"/>
  <c r="J10" i="54"/>
  <c r="G10" i="54"/>
  <c r="W37" i="57"/>
  <c r="R37" i="57"/>
  <c r="X35" i="57"/>
  <c r="W35" i="57"/>
  <c r="Q35" i="57"/>
  <c r="P35" i="57"/>
  <c r="N35" i="57"/>
  <c r="M35" i="57"/>
  <c r="F35" i="57"/>
  <c r="F37" i="57" s="1"/>
  <c r="U34" i="57"/>
  <c r="U37" i="57" s="1"/>
  <c r="R34" i="57"/>
  <c r="Q34" i="57"/>
  <c r="Q37" i="57" s="1"/>
  <c r="Q44" i="57" s="1"/>
  <c r="S8" i="54" s="1"/>
  <c r="K34" i="57"/>
  <c r="K37" i="57" s="1"/>
  <c r="E34" i="57"/>
  <c r="G22" i="57"/>
  <c r="F22" i="57"/>
  <c r="F36" i="57" s="1"/>
  <c r="E22" i="57"/>
  <c r="E36" i="57" s="1"/>
  <c r="X21" i="57"/>
  <c r="W21" i="57"/>
  <c r="V21" i="57"/>
  <c r="V35" i="57" s="1"/>
  <c r="U21" i="57"/>
  <c r="U35" i="57" s="1"/>
  <c r="T21" i="57"/>
  <c r="T35" i="57" s="1"/>
  <c r="S21" i="57"/>
  <c r="S35" i="57" s="1"/>
  <c r="R21" i="57"/>
  <c r="R35" i="57" s="1"/>
  <c r="Q21" i="57"/>
  <c r="P21" i="57"/>
  <c r="O21" i="57"/>
  <c r="O35" i="57" s="1"/>
  <c r="O37" i="57" s="1"/>
  <c r="N21" i="57"/>
  <c r="M21" i="57"/>
  <c r="L21" i="57"/>
  <c r="K21" i="57"/>
  <c r="K35" i="57" s="1"/>
  <c r="J21" i="57"/>
  <c r="J35" i="57" s="1"/>
  <c r="I21" i="57"/>
  <c r="I35" i="57" s="1"/>
  <c r="H21" i="57"/>
  <c r="H35" i="57" s="1"/>
  <c r="G21" i="57"/>
  <c r="F21" i="57"/>
  <c r="E21" i="57"/>
  <c r="E35" i="57" s="1"/>
  <c r="X20" i="57"/>
  <c r="X34" i="57" s="1"/>
  <c r="W20" i="57"/>
  <c r="W34" i="57" s="1"/>
  <c r="V20" i="57"/>
  <c r="V34" i="57" s="1"/>
  <c r="U20" i="57"/>
  <c r="T20" i="57"/>
  <c r="T34" i="57" s="1"/>
  <c r="T37" i="57" s="1"/>
  <c r="T44" i="57" s="1"/>
  <c r="V8" i="54" s="1"/>
  <c r="S20" i="57"/>
  <c r="S34" i="57" s="1"/>
  <c r="S37" i="57" s="1"/>
  <c r="S44" i="57" s="1"/>
  <c r="U8" i="54" s="1"/>
  <c r="R20" i="57"/>
  <c r="Q20" i="57"/>
  <c r="P20" i="57"/>
  <c r="P34" i="57" s="1"/>
  <c r="O20" i="57"/>
  <c r="O34" i="57" s="1"/>
  <c r="N20" i="57"/>
  <c r="N34" i="57" s="1"/>
  <c r="M20" i="57"/>
  <c r="M34" i="57" s="1"/>
  <c r="L20" i="57"/>
  <c r="K20" i="57"/>
  <c r="J20" i="57"/>
  <c r="J34" i="57" s="1"/>
  <c r="I20" i="57"/>
  <c r="I34" i="57" s="1"/>
  <c r="H20" i="57"/>
  <c r="H34" i="57" s="1"/>
  <c r="G20" i="57"/>
  <c r="F20" i="57"/>
  <c r="F34" i="57" s="1"/>
  <c r="E20" i="57"/>
  <c r="M4" i="57"/>
  <c r="H4" i="57"/>
  <c r="F4" i="57"/>
  <c r="X13" i="56"/>
  <c r="Y6" i="54" s="1"/>
  <c r="W13" i="56"/>
  <c r="X6" i="54" s="1"/>
  <c r="V13" i="56"/>
  <c r="W6" i="54" s="1"/>
  <c r="U13" i="56"/>
  <c r="V6" i="54" s="1"/>
  <c r="T13" i="56"/>
  <c r="U6" i="54" s="1"/>
  <c r="S13" i="56"/>
  <c r="T6" i="54" s="1"/>
  <c r="R13" i="56"/>
  <c r="Q13" i="56"/>
  <c r="R6" i="54" s="1"/>
  <c r="P13" i="56"/>
  <c r="Q6" i="54" s="1"/>
  <c r="O13" i="56"/>
  <c r="P6" i="54" s="1"/>
  <c r="N13" i="56"/>
  <c r="O6" i="54" s="1"/>
  <c r="M13" i="56"/>
  <c r="N6" i="54" s="1"/>
  <c r="L13" i="56"/>
  <c r="K13" i="56"/>
  <c r="L6" i="54" s="1"/>
  <c r="J13" i="56"/>
  <c r="K6" i="54" s="1"/>
  <c r="I13" i="56"/>
  <c r="J6" i="54" s="1"/>
  <c r="H13" i="56"/>
  <c r="I6" i="54" s="1"/>
  <c r="G13" i="56"/>
  <c r="H6" i="54" s="1"/>
  <c r="F13" i="56"/>
  <c r="G6" i="54" s="1"/>
  <c r="E13" i="56"/>
  <c r="M28" i="55"/>
  <c r="J28" i="55"/>
  <c r="I28" i="55"/>
  <c r="C23" i="55"/>
  <c r="X12" i="55"/>
  <c r="W28" i="55" s="1"/>
  <c r="W12" i="55"/>
  <c r="V28" i="55" s="1"/>
  <c r="V35" i="55" s="1"/>
  <c r="Y4" i="54" s="1"/>
  <c r="V12" i="55"/>
  <c r="U12" i="55"/>
  <c r="T28" i="55" s="1"/>
  <c r="T12" i="55"/>
  <c r="S12" i="55"/>
  <c r="R12" i="55"/>
  <c r="Q12" i="55"/>
  <c r="P12" i="55"/>
  <c r="O12" i="55"/>
  <c r="N12" i="55"/>
  <c r="M12" i="55"/>
  <c r="M4" i="55"/>
  <c r="K28" i="55" s="1"/>
  <c r="H4" i="55"/>
  <c r="F4" i="55"/>
  <c r="D28" i="55" s="1"/>
  <c r="I10" i="54"/>
  <c r="H10" i="54"/>
  <c r="S6" i="54"/>
  <c r="M6" i="54"/>
  <c r="T73" i="50"/>
  <c r="T82" i="50" s="1"/>
  <c r="S15" i="48" s="1"/>
  <c r="M73" i="50"/>
  <c r="M82" i="50" s="1"/>
  <c r="L15" i="48" s="1"/>
  <c r="L73" i="50"/>
  <c r="L82" i="50" s="1"/>
  <c r="K15" i="48" s="1"/>
  <c r="U36" i="50"/>
  <c r="T36" i="50"/>
  <c r="S36" i="50"/>
  <c r="R36" i="50"/>
  <c r="M36" i="50"/>
  <c r="K36" i="50"/>
  <c r="J36" i="50"/>
  <c r="Q35" i="50"/>
  <c r="P35" i="50"/>
  <c r="O35" i="50"/>
  <c r="J35" i="50"/>
  <c r="U34" i="50"/>
  <c r="O34" i="50"/>
  <c r="N34" i="50"/>
  <c r="M34" i="50"/>
  <c r="L34" i="50"/>
  <c r="R33" i="50"/>
  <c r="O32" i="50"/>
  <c r="T31" i="50"/>
  <c r="R24" i="50"/>
  <c r="Q24" i="50"/>
  <c r="P24" i="50"/>
  <c r="O24" i="50"/>
  <c r="N24" i="50"/>
  <c r="M24" i="50"/>
  <c r="L24" i="50"/>
  <c r="K24" i="50"/>
  <c r="J24" i="50"/>
  <c r="I24" i="50"/>
  <c r="H24" i="50"/>
  <c r="G24" i="50"/>
  <c r="F24" i="50"/>
  <c r="R23" i="50"/>
  <c r="V36" i="50" s="1"/>
  <c r="Q23" i="50"/>
  <c r="P23" i="50"/>
  <c r="O23" i="50"/>
  <c r="N23" i="50"/>
  <c r="M23" i="50"/>
  <c r="Q36" i="50" s="1"/>
  <c r="L23" i="50"/>
  <c r="P36" i="50" s="1"/>
  <c r="K23" i="50"/>
  <c r="O36" i="50" s="1"/>
  <c r="J23" i="50"/>
  <c r="N36" i="50" s="1"/>
  <c r="I23" i="50"/>
  <c r="H23" i="50"/>
  <c r="L36" i="50" s="1"/>
  <c r="G23" i="50"/>
  <c r="F23" i="50"/>
  <c r="R22" i="50"/>
  <c r="V35" i="50" s="1"/>
  <c r="Q22" i="50"/>
  <c r="U35" i="50" s="1"/>
  <c r="P22" i="50"/>
  <c r="T35" i="50" s="1"/>
  <c r="O22" i="50"/>
  <c r="S35" i="50" s="1"/>
  <c r="N22" i="50"/>
  <c r="R35" i="50" s="1"/>
  <c r="M22" i="50"/>
  <c r="L22" i="50"/>
  <c r="K22" i="50"/>
  <c r="J22" i="50"/>
  <c r="N35" i="50" s="1"/>
  <c r="I22" i="50"/>
  <c r="M35" i="50" s="1"/>
  <c r="H22" i="50"/>
  <c r="L35" i="50" s="1"/>
  <c r="G22" i="50"/>
  <c r="K35" i="50" s="1"/>
  <c r="F22" i="50"/>
  <c r="R21" i="50"/>
  <c r="V34" i="50" s="1"/>
  <c r="Q21" i="50"/>
  <c r="P21" i="50"/>
  <c r="T34" i="50" s="1"/>
  <c r="O21" i="50"/>
  <c r="S34" i="50" s="1"/>
  <c r="N21" i="50"/>
  <c r="R34" i="50" s="1"/>
  <c r="M21" i="50"/>
  <c r="Q34" i="50" s="1"/>
  <c r="L21" i="50"/>
  <c r="P34" i="50" s="1"/>
  <c r="K21" i="50"/>
  <c r="J21" i="50"/>
  <c r="I21" i="50"/>
  <c r="H21" i="50"/>
  <c r="G21" i="50"/>
  <c r="K34" i="50" s="1"/>
  <c r="F21" i="50"/>
  <c r="J34" i="50" s="1"/>
  <c r="R20" i="50"/>
  <c r="V63" i="50" s="1"/>
  <c r="V73" i="50" s="1"/>
  <c r="V82" i="50" s="1"/>
  <c r="U15" i="48" s="1"/>
  <c r="Q20" i="50"/>
  <c r="U63" i="50" s="1"/>
  <c r="U73" i="50" s="1"/>
  <c r="U82" i="50" s="1"/>
  <c r="T15" i="48" s="1"/>
  <c r="P20" i="50"/>
  <c r="T63" i="50" s="1"/>
  <c r="O20" i="50"/>
  <c r="S63" i="50" s="1"/>
  <c r="S73" i="50" s="1"/>
  <c r="S82" i="50" s="1"/>
  <c r="R15" i="48" s="1"/>
  <c r="N20" i="50"/>
  <c r="R63" i="50" s="1"/>
  <c r="R73" i="50" s="1"/>
  <c r="R82" i="50" s="1"/>
  <c r="Q15" i="48" s="1"/>
  <c r="M20" i="50"/>
  <c r="Q63" i="50" s="1"/>
  <c r="Q73" i="50" s="1"/>
  <c r="Q82" i="50" s="1"/>
  <c r="P15" i="48" s="1"/>
  <c r="L20" i="50"/>
  <c r="P63" i="50" s="1"/>
  <c r="P73" i="50" s="1"/>
  <c r="P82" i="50" s="1"/>
  <c r="O15" i="48" s="1"/>
  <c r="K20" i="50"/>
  <c r="O63" i="50" s="1"/>
  <c r="O73" i="50" s="1"/>
  <c r="O82" i="50" s="1"/>
  <c r="N15" i="48" s="1"/>
  <c r="J20" i="50"/>
  <c r="N63" i="50" s="1"/>
  <c r="N73" i="50" s="1"/>
  <c r="N82" i="50" s="1"/>
  <c r="M15" i="48" s="1"/>
  <c r="I20" i="50"/>
  <c r="M63" i="50" s="1"/>
  <c r="H20" i="50"/>
  <c r="L63" i="50" s="1"/>
  <c r="G20" i="50"/>
  <c r="K63" i="50" s="1"/>
  <c r="K73" i="50" s="1"/>
  <c r="K82" i="50" s="1"/>
  <c r="J15" i="48" s="1"/>
  <c r="F20" i="50"/>
  <c r="J63" i="50" s="1"/>
  <c r="J73" i="50" s="1"/>
  <c r="J82" i="50" s="1"/>
  <c r="I15" i="48" s="1"/>
  <c r="R19" i="50"/>
  <c r="V33" i="50" s="1"/>
  <c r="Q19" i="50"/>
  <c r="U33" i="50" s="1"/>
  <c r="P19" i="50"/>
  <c r="T33" i="50" s="1"/>
  <c r="O19" i="50"/>
  <c r="S33" i="50" s="1"/>
  <c r="N19" i="50"/>
  <c r="M19" i="50"/>
  <c r="Q33" i="50" s="1"/>
  <c r="L19" i="50"/>
  <c r="P33" i="50" s="1"/>
  <c r="K19" i="50"/>
  <c r="O33" i="50" s="1"/>
  <c r="J19" i="50"/>
  <c r="N33" i="50" s="1"/>
  <c r="I19" i="50"/>
  <c r="M33" i="50" s="1"/>
  <c r="H19" i="50"/>
  <c r="L33" i="50" s="1"/>
  <c r="G19" i="50"/>
  <c r="K33" i="50" s="1"/>
  <c r="F19" i="50"/>
  <c r="J33" i="50" s="1"/>
  <c r="R18" i="50"/>
  <c r="V32" i="50" s="1"/>
  <c r="Q18" i="50"/>
  <c r="U32" i="50" s="1"/>
  <c r="P18" i="50"/>
  <c r="T32" i="50" s="1"/>
  <c r="O18" i="50"/>
  <c r="S32" i="50" s="1"/>
  <c r="N18" i="50"/>
  <c r="R32" i="50" s="1"/>
  <c r="M18" i="50"/>
  <c r="Q32" i="50" s="1"/>
  <c r="Q37" i="50" s="1"/>
  <c r="Q47" i="50" s="1"/>
  <c r="Q57" i="50" s="1"/>
  <c r="P7" i="48" s="1"/>
  <c r="P9" i="48" s="1"/>
  <c r="L18" i="50"/>
  <c r="P32" i="50" s="1"/>
  <c r="K18" i="50"/>
  <c r="J18" i="50"/>
  <c r="N32" i="50" s="1"/>
  <c r="I18" i="50"/>
  <c r="M32" i="50" s="1"/>
  <c r="H18" i="50"/>
  <c r="L32" i="50" s="1"/>
  <c r="G18" i="50"/>
  <c r="K32" i="50" s="1"/>
  <c r="F18" i="50"/>
  <c r="J32" i="50" s="1"/>
  <c r="R17" i="50"/>
  <c r="V31" i="50" s="1"/>
  <c r="V37" i="50" s="1"/>
  <c r="Q17" i="50"/>
  <c r="U31" i="50" s="1"/>
  <c r="P17" i="50"/>
  <c r="O17" i="50"/>
  <c r="S31" i="50" s="1"/>
  <c r="N17" i="50"/>
  <c r="R31" i="50" s="1"/>
  <c r="M17" i="50"/>
  <c r="Q31" i="50" s="1"/>
  <c r="L17" i="50"/>
  <c r="P31" i="50" s="1"/>
  <c r="K17" i="50"/>
  <c r="O31" i="50" s="1"/>
  <c r="J17" i="50"/>
  <c r="N31" i="50" s="1"/>
  <c r="I17" i="50"/>
  <c r="M31" i="50" s="1"/>
  <c r="H17" i="50"/>
  <c r="L31" i="50" s="1"/>
  <c r="G17" i="50"/>
  <c r="K31" i="50" s="1"/>
  <c r="F17" i="50"/>
  <c r="J31" i="50" s="1"/>
  <c r="Q30" i="49"/>
  <c r="Q8" i="48" s="1"/>
  <c r="K30" i="49"/>
  <c r="K8" i="48" s="1"/>
  <c r="J30" i="49"/>
  <c r="J8" i="48" s="1"/>
  <c r="I30" i="49"/>
  <c r="I8" i="48" s="1"/>
  <c r="V20" i="49"/>
  <c r="V30" i="49" s="1"/>
  <c r="V8" i="48" s="1"/>
  <c r="N20" i="49"/>
  <c r="N30" i="49" s="1"/>
  <c r="N8" i="48" s="1"/>
  <c r="V14" i="49"/>
  <c r="U14" i="49"/>
  <c r="U20" i="49" s="1"/>
  <c r="U30" i="49" s="1"/>
  <c r="U8" i="48" s="1"/>
  <c r="T14" i="49"/>
  <c r="T20" i="49" s="1"/>
  <c r="T30" i="49" s="1"/>
  <c r="T8" i="48" s="1"/>
  <c r="S14" i="49"/>
  <c r="S20" i="49" s="1"/>
  <c r="S30" i="49" s="1"/>
  <c r="S8" i="48" s="1"/>
  <c r="R14" i="49"/>
  <c r="R20" i="49" s="1"/>
  <c r="R30" i="49" s="1"/>
  <c r="R8" i="48" s="1"/>
  <c r="Q14" i="49"/>
  <c r="Q20" i="49" s="1"/>
  <c r="P14" i="49"/>
  <c r="P20" i="49" s="1"/>
  <c r="P30" i="49" s="1"/>
  <c r="P8" i="48" s="1"/>
  <c r="O14" i="49"/>
  <c r="O20" i="49" s="1"/>
  <c r="O30" i="49" s="1"/>
  <c r="O8" i="48" s="1"/>
  <c r="N14" i="49"/>
  <c r="M14" i="49"/>
  <c r="M20" i="49" s="1"/>
  <c r="M30" i="49" s="1"/>
  <c r="M8" i="48" s="1"/>
  <c r="L14" i="49"/>
  <c r="L20" i="49" s="1"/>
  <c r="L30" i="49" s="1"/>
  <c r="L8" i="48" s="1"/>
  <c r="K14" i="49"/>
  <c r="K20" i="49" s="1"/>
  <c r="J14" i="49"/>
  <c r="J20" i="49" s="1"/>
  <c r="I14" i="49"/>
  <c r="I20" i="49" s="1"/>
  <c r="H14" i="49"/>
  <c r="H20" i="49" s="1"/>
  <c r="H30" i="49" s="1"/>
  <c r="H8" i="48" s="1"/>
  <c r="G14" i="49"/>
  <c r="G20" i="49" s="1"/>
  <c r="G30" i="49" s="1"/>
  <c r="G8" i="48" s="1"/>
  <c r="F14" i="49"/>
  <c r="F20" i="49" s="1"/>
  <c r="F30" i="49" s="1"/>
  <c r="F8" i="48" s="1"/>
  <c r="E14" i="49"/>
  <c r="E20" i="49" s="1"/>
  <c r="E30" i="49" s="1"/>
  <c r="E8" i="48" s="1"/>
  <c r="D14" i="49"/>
  <c r="D20" i="49" s="1"/>
  <c r="D30" i="49" s="1"/>
  <c r="D8" i="48" s="1"/>
  <c r="Y13" i="45"/>
  <c r="X13" i="45"/>
  <c r="W13" i="45"/>
  <c r="V13" i="45"/>
  <c r="U13" i="45"/>
  <c r="T13" i="45"/>
  <c r="S13" i="45"/>
  <c r="R13" i="45"/>
  <c r="Q13" i="45"/>
  <c r="P13" i="45"/>
  <c r="O13" i="45"/>
  <c r="M13" i="45"/>
  <c r="L13" i="45"/>
  <c r="K13" i="45"/>
  <c r="J13" i="45"/>
  <c r="O5" i="45"/>
  <c r="N13" i="45" s="1"/>
  <c r="J5" i="45"/>
  <c r="I13" i="45" s="1"/>
  <c r="H5" i="45"/>
  <c r="G13" i="45" s="1"/>
  <c r="S39" i="54" l="1"/>
  <c r="S41" i="54"/>
  <c r="W16" i="1" s="1"/>
  <c r="S40" i="54"/>
  <c r="W15" i="1" s="1"/>
  <c r="T41" i="54"/>
  <c r="T39" i="54"/>
  <c r="T40" i="54"/>
  <c r="Q39" i="54"/>
  <c r="Q40" i="54"/>
  <c r="Q41" i="54"/>
  <c r="Q43" i="54" s="1"/>
  <c r="V98" i="1"/>
  <c r="R31" i="78"/>
  <c r="V101" i="1" s="1"/>
  <c r="R32" i="78"/>
  <c r="V102" i="1" s="1"/>
  <c r="M37" i="50"/>
  <c r="M47" i="50" s="1"/>
  <c r="M57" i="50" s="1"/>
  <c r="L7" i="48" s="1"/>
  <c r="L9" i="48" s="1"/>
  <c r="Q93" i="1"/>
  <c r="M26" i="78"/>
  <c r="Q97" i="1" s="1"/>
  <c r="N92" i="1"/>
  <c r="J25" i="78"/>
  <c r="N96" i="1" s="1"/>
  <c r="J24" i="78"/>
  <c r="N95" i="1" s="1"/>
  <c r="S99" i="1"/>
  <c r="O33" i="78"/>
  <c r="S103" i="1" s="1"/>
  <c r="O32" i="78"/>
  <c r="S102" i="1" s="1"/>
  <c r="O31" i="78"/>
  <c r="S101" i="1" s="1"/>
  <c r="K53" i="83"/>
  <c r="G36" i="57"/>
  <c r="G35" i="57"/>
  <c r="N37" i="50"/>
  <c r="N47" i="50" s="1"/>
  <c r="N57" i="50" s="1"/>
  <c r="M7" i="48" s="1"/>
  <c r="E81" i="91"/>
  <c r="K185" i="1" s="1"/>
  <c r="K173" i="1"/>
  <c r="E60" i="91"/>
  <c r="K179" i="1" s="1"/>
  <c r="E71" i="91"/>
  <c r="K182" i="1" s="1"/>
  <c r="V37" i="57"/>
  <c r="V44" i="57" s="1"/>
  <c r="X8" i="54" s="1"/>
  <c r="R33" i="78"/>
  <c r="V103" i="1" s="1"/>
  <c r="R23" i="68"/>
  <c r="R24" i="68"/>
  <c r="R22" i="68"/>
  <c r="J172" i="1"/>
  <c r="P133" i="1"/>
  <c r="K52" i="83"/>
  <c r="T92" i="1"/>
  <c r="P25" i="78"/>
  <c r="T96" i="1" s="1"/>
  <c r="J22" i="68"/>
  <c r="J23" i="68"/>
  <c r="J24" i="68"/>
  <c r="P46" i="73"/>
  <c r="U59" i="1"/>
  <c r="E14" i="87"/>
  <c r="I154" i="1" s="1"/>
  <c r="I151" i="1"/>
  <c r="E13" i="87"/>
  <c r="I153" i="1" s="1"/>
  <c r="N152" i="1"/>
  <c r="J13" i="87"/>
  <c r="N153" i="1" s="1"/>
  <c r="J15" i="87"/>
  <c r="N155" i="1" s="1"/>
  <c r="W26" i="54"/>
  <c r="W27" i="54"/>
  <c r="W25" i="54"/>
  <c r="J37" i="50"/>
  <c r="J37" i="57"/>
  <c r="J44" i="57" s="1"/>
  <c r="L8" i="54" s="1"/>
  <c r="R31" i="73"/>
  <c r="R30" i="73"/>
  <c r="R29" i="73"/>
  <c r="M92" i="1"/>
  <c r="I26" i="78"/>
  <c r="M97" i="1" s="1"/>
  <c r="I25" i="78"/>
  <c r="M96" i="1" s="1"/>
  <c r="Z99" i="1"/>
  <c r="V31" i="78"/>
  <c r="Z101" i="1" s="1"/>
  <c r="V32" i="78"/>
  <c r="Z102" i="1" s="1"/>
  <c r="J35" i="55"/>
  <c r="M4" i="54" s="1"/>
  <c r="U31" i="73"/>
  <c r="U30" i="73"/>
  <c r="U29" i="73"/>
  <c r="L33" i="83"/>
  <c r="Q136" i="1" s="1"/>
  <c r="Q133" i="1"/>
  <c r="Q134" i="1"/>
  <c r="L53" i="83"/>
  <c r="K13" i="63"/>
  <c r="O86" i="1" s="1"/>
  <c r="K14" i="63"/>
  <c r="O87" i="1" s="1"/>
  <c r="P37" i="57"/>
  <c r="P44" i="57" s="1"/>
  <c r="R8" i="54" s="1"/>
  <c r="M33" i="83"/>
  <c r="R136" i="1" s="1"/>
  <c r="G15" i="83"/>
  <c r="L118" i="1" s="1"/>
  <c r="L115" i="1"/>
  <c r="M19" i="87"/>
  <c r="Q159" i="1" s="1"/>
  <c r="D31" i="87"/>
  <c r="I162" i="1"/>
  <c r="E32" i="87"/>
  <c r="J151" i="1"/>
  <c r="T22" i="87"/>
  <c r="X162" i="1" s="1"/>
  <c r="R37" i="91"/>
  <c r="X175" i="1"/>
  <c r="I31" i="68"/>
  <c r="M70" i="1" s="1"/>
  <c r="I29" i="68"/>
  <c r="I30" i="68"/>
  <c r="M69" i="1" s="1"/>
  <c r="F16" i="83"/>
  <c r="K119" i="1" s="1"/>
  <c r="T24" i="87"/>
  <c r="X164" i="1" s="1"/>
  <c r="R18" i="91"/>
  <c r="H40" i="83"/>
  <c r="M143" i="1" s="1"/>
  <c r="H38" i="83"/>
  <c r="M141" i="1" s="1"/>
  <c r="M138" i="1"/>
  <c r="T79" i="91"/>
  <c r="Z183" i="1" s="1"/>
  <c r="Z168" i="1"/>
  <c r="P29" i="73"/>
  <c r="P30" i="73"/>
  <c r="P31" i="73"/>
  <c r="J23" i="73"/>
  <c r="J22" i="73"/>
  <c r="J24" i="73"/>
  <c r="S22" i="68"/>
  <c r="S23" i="68"/>
  <c r="S24" i="68"/>
  <c r="M43" i="68"/>
  <c r="K17" i="80"/>
  <c r="K35" i="80" s="1"/>
  <c r="K42" i="80" s="1"/>
  <c r="K8" i="78" s="1"/>
  <c r="G26" i="78"/>
  <c r="K97" i="1" s="1"/>
  <c r="S17" i="80"/>
  <c r="S35" i="80" s="1"/>
  <c r="S42" i="80" s="1"/>
  <c r="S8" i="78" s="1"/>
  <c r="T35" i="78" s="1"/>
  <c r="X104" i="1" s="1"/>
  <c r="Q31" i="78"/>
  <c r="U101" i="1" s="1"/>
  <c r="R37" i="50"/>
  <c r="R47" i="50" s="1"/>
  <c r="R57" i="50" s="1"/>
  <c r="Q7" i="48" s="1"/>
  <c r="F16" i="80"/>
  <c r="Q32" i="78"/>
  <c r="U102" i="1" s="1"/>
  <c r="O26" i="78"/>
  <c r="S97" i="1" s="1"/>
  <c r="S92" i="1"/>
  <c r="P32" i="78"/>
  <c r="T102" i="1" s="1"/>
  <c r="T98" i="1"/>
  <c r="H25" i="78"/>
  <c r="L96" i="1" s="1"/>
  <c r="L93" i="1"/>
  <c r="M20" i="83"/>
  <c r="R123" i="1" s="1"/>
  <c r="R121" i="1"/>
  <c r="F15" i="87"/>
  <c r="J155" i="1" s="1"/>
  <c r="U32" i="87"/>
  <c r="Z151" i="1"/>
  <c r="E31" i="73"/>
  <c r="I64" i="1" s="1"/>
  <c r="E30" i="73"/>
  <c r="E29" i="73"/>
  <c r="O29" i="73"/>
  <c r="O30" i="73"/>
  <c r="S63" i="1" s="1"/>
  <c r="O31" i="73"/>
  <c r="S64" i="1" s="1"/>
  <c r="K22" i="73"/>
  <c r="K24" i="73"/>
  <c r="K23" i="73"/>
  <c r="V22" i="73"/>
  <c r="V23" i="73"/>
  <c r="V24" i="73"/>
  <c r="M17" i="80"/>
  <c r="M35" i="80" s="1"/>
  <c r="M42" i="80" s="1"/>
  <c r="M8" i="78" s="1"/>
  <c r="N31" i="78"/>
  <c r="R101" i="1" s="1"/>
  <c r="R98" i="1"/>
  <c r="M32" i="78"/>
  <c r="Q102" i="1" s="1"/>
  <c r="Q99" i="1"/>
  <c r="P24" i="78"/>
  <c r="T95" i="1" s="1"/>
  <c r="T93" i="1"/>
  <c r="E20" i="87"/>
  <c r="I160" i="1" s="1"/>
  <c r="I157" i="1"/>
  <c r="G32" i="87"/>
  <c r="L157" i="1"/>
  <c r="T33" i="87"/>
  <c r="Y152" i="1"/>
  <c r="D11" i="83"/>
  <c r="I114" i="1" s="1"/>
  <c r="D12" i="83"/>
  <c r="I115" i="1" s="1"/>
  <c r="O19" i="83"/>
  <c r="T122" i="1" s="1"/>
  <c r="O18" i="83"/>
  <c r="T121" i="1" s="1"/>
  <c r="O17" i="83"/>
  <c r="M31" i="68"/>
  <c r="Q70" i="1" s="1"/>
  <c r="M29" i="68"/>
  <c r="M30" i="68"/>
  <c r="Q69" i="1" s="1"/>
  <c r="L20" i="63"/>
  <c r="P81" i="1" s="1"/>
  <c r="L21" i="63"/>
  <c r="P82" i="1" s="1"/>
  <c r="T44" i="83"/>
  <c r="Y147" i="1" s="1"/>
  <c r="D39" i="83"/>
  <c r="I142" i="1" s="1"/>
  <c r="I140" i="1"/>
  <c r="D48" i="65"/>
  <c r="S29" i="73"/>
  <c r="S30" i="73"/>
  <c r="S31" i="73"/>
  <c r="S32" i="73" s="1"/>
  <c r="U17" i="80"/>
  <c r="S33" i="78"/>
  <c r="W103" i="1" s="1"/>
  <c r="N26" i="78"/>
  <c r="R97" i="1" s="1"/>
  <c r="N16" i="87"/>
  <c r="I32" i="87"/>
  <c r="N163" i="1"/>
  <c r="C69" i="91"/>
  <c r="I180" i="1" s="1"/>
  <c r="N17" i="87"/>
  <c r="R157" i="1" s="1"/>
  <c r="W24" i="73"/>
  <c r="V45" i="73" s="1"/>
  <c r="W22" i="73"/>
  <c r="W23" i="73"/>
  <c r="M22" i="68"/>
  <c r="M23" i="68"/>
  <c r="M24" i="68"/>
  <c r="U37" i="50"/>
  <c r="U47" i="50" s="1"/>
  <c r="U57" i="50" s="1"/>
  <c r="T7" i="48" s="1"/>
  <c r="T9" i="48" s="1"/>
  <c r="K37" i="50"/>
  <c r="K47" i="50" s="1"/>
  <c r="K57" i="50" s="1"/>
  <c r="J7" i="48" s="1"/>
  <c r="S28" i="55"/>
  <c r="Q24" i="68"/>
  <c r="Q22" i="68"/>
  <c r="Q23" i="68"/>
  <c r="N17" i="80"/>
  <c r="N35" i="80" s="1"/>
  <c r="N42" i="80" s="1"/>
  <c r="N8" i="78" s="1"/>
  <c r="I28" i="83"/>
  <c r="N131" i="1" s="1"/>
  <c r="F15" i="83"/>
  <c r="K118" i="1" s="1"/>
  <c r="I33" i="87"/>
  <c r="N164" i="1"/>
  <c r="M11" i="87"/>
  <c r="T18" i="91"/>
  <c r="M60" i="91"/>
  <c r="S179" i="1" s="1"/>
  <c r="R12" i="87"/>
  <c r="R11" i="87"/>
  <c r="R10" i="87"/>
  <c r="T145" i="1"/>
  <c r="O46" i="83"/>
  <c r="T149" i="1" s="1"/>
  <c r="D29" i="91"/>
  <c r="J171" i="1" s="1"/>
  <c r="D38" i="91"/>
  <c r="D19" i="91"/>
  <c r="V31" i="68"/>
  <c r="Z70" i="1" s="1"/>
  <c r="V30" i="68"/>
  <c r="V29" i="68"/>
  <c r="H12" i="83"/>
  <c r="M115" i="1" s="1"/>
  <c r="H11" i="83"/>
  <c r="H13" i="83"/>
  <c r="M116" i="1" s="1"/>
  <c r="M34" i="73"/>
  <c r="U23" i="73"/>
  <c r="Y57" i="1" s="1"/>
  <c r="U22" i="73"/>
  <c r="U24" i="73"/>
  <c r="M58" i="1"/>
  <c r="H45" i="73"/>
  <c r="S29" i="91"/>
  <c r="S19" i="91"/>
  <c r="S38" i="91"/>
  <c r="Y174" i="1" s="1"/>
  <c r="E38" i="83"/>
  <c r="J141" i="1" s="1"/>
  <c r="E39" i="83"/>
  <c r="J142" i="1" s="1"/>
  <c r="J138" i="1"/>
  <c r="W25" i="68"/>
  <c r="W26" i="68"/>
  <c r="W27" i="68"/>
  <c r="AA74" i="1"/>
  <c r="I26" i="73"/>
  <c r="M60" i="1" s="1"/>
  <c r="O49" i="65"/>
  <c r="AA76" i="1"/>
  <c r="K29" i="73"/>
  <c r="K30" i="73"/>
  <c r="O63" i="1" s="1"/>
  <c r="K31" i="73"/>
  <c r="E31" i="69"/>
  <c r="F5" i="68" s="1"/>
  <c r="V29" i="73"/>
  <c r="V30" i="73"/>
  <c r="V32" i="73" s="1"/>
  <c r="V31" i="73"/>
  <c r="O17" i="80"/>
  <c r="O35" i="80" s="1"/>
  <c r="O42" i="80" s="1"/>
  <c r="O8" i="78" s="1"/>
  <c r="P36" i="78" s="1"/>
  <c r="E12" i="87"/>
  <c r="R44" i="83"/>
  <c r="W147" i="1" s="1"/>
  <c r="W144" i="1"/>
  <c r="R45" i="83"/>
  <c r="W148" i="1" s="1"/>
  <c r="I27" i="83"/>
  <c r="N130" i="1" s="1"/>
  <c r="N126" i="1"/>
  <c r="G27" i="73"/>
  <c r="L48" i="73"/>
  <c r="H28" i="55"/>
  <c r="H35" i="55" s="1"/>
  <c r="K4" i="54" s="1"/>
  <c r="L28" i="55"/>
  <c r="L35" i="55" s="1"/>
  <c r="O4" i="54" s="1"/>
  <c r="U30" i="68"/>
  <c r="U29" i="68"/>
  <c r="U31" i="68"/>
  <c r="H17" i="80"/>
  <c r="H35" i="80" s="1"/>
  <c r="H42" i="80" s="1"/>
  <c r="H8" i="78" s="1"/>
  <c r="S31" i="78"/>
  <c r="W101" i="1" s="1"/>
  <c r="Q33" i="78"/>
  <c r="U103" i="1" s="1"/>
  <c r="L20" i="83"/>
  <c r="Q123" i="1" s="1"/>
  <c r="Q121" i="1"/>
  <c r="I158" i="1"/>
  <c r="T37" i="91"/>
  <c r="Z175" i="1"/>
  <c r="V45" i="83"/>
  <c r="AA148" i="1" s="1"/>
  <c r="AA144" i="1"/>
  <c r="V44" i="83"/>
  <c r="AA147" i="1" s="1"/>
  <c r="V46" i="83"/>
  <c r="AA149" i="1" s="1"/>
  <c r="J17" i="83"/>
  <c r="J19" i="83"/>
  <c r="O122" i="1" s="1"/>
  <c r="J18" i="83"/>
  <c r="O121" i="1" s="1"/>
  <c r="W30" i="68"/>
  <c r="W29" i="68"/>
  <c r="W31" i="68"/>
  <c r="AA70" i="1" s="1"/>
  <c r="P24" i="68"/>
  <c r="P22" i="68"/>
  <c r="P23" i="68"/>
  <c r="S22" i="73"/>
  <c r="S23" i="73"/>
  <c r="R44" i="73" s="1"/>
  <c r="S24" i="73"/>
  <c r="P17" i="80"/>
  <c r="P35" i="80" s="1"/>
  <c r="P42" i="80" s="1"/>
  <c r="P8" i="78" s="1"/>
  <c r="M20" i="87"/>
  <c r="Q160" i="1" s="1"/>
  <c r="Q157" i="1"/>
  <c r="V22" i="68"/>
  <c r="V24" i="68"/>
  <c r="V23" i="68"/>
  <c r="Z75" i="1" s="1"/>
  <c r="K22" i="83"/>
  <c r="P125" i="1" s="1"/>
  <c r="P120" i="1"/>
  <c r="T29" i="68"/>
  <c r="T30" i="68"/>
  <c r="T31" i="68"/>
  <c r="L33" i="78"/>
  <c r="P103" i="1" s="1"/>
  <c r="P99" i="1"/>
  <c r="L25" i="78"/>
  <c r="P96" i="1" s="1"/>
  <c r="P94" i="1"/>
  <c r="K23" i="87"/>
  <c r="O163" i="1" s="1"/>
  <c r="K24" i="87"/>
  <c r="O164" i="1" s="1"/>
  <c r="K22" i="87"/>
  <c r="N28" i="55"/>
  <c r="R43" i="70"/>
  <c r="S6" i="68" s="1"/>
  <c r="G29" i="73"/>
  <c r="G30" i="73"/>
  <c r="F44" i="73" s="1"/>
  <c r="G31" i="73"/>
  <c r="F45" i="73" s="1"/>
  <c r="R24" i="73"/>
  <c r="R23" i="73"/>
  <c r="R22" i="73"/>
  <c r="I17" i="80"/>
  <c r="I35" i="80" s="1"/>
  <c r="I42" i="80" s="1"/>
  <c r="I8" i="78" s="1"/>
  <c r="S32" i="78"/>
  <c r="W102" i="1" s="1"/>
  <c r="T33" i="78"/>
  <c r="X103" i="1" s="1"/>
  <c r="X99" i="1"/>
  <c r="I33" i="78"/>
  <c r="M103" i="1" s="1"/>
  <c r="M98" i="1"/>
  <c r="Q31" i="83"/>
  <c r="V134" i="1" s="1"/>
  <c r="J39" i="83"/>
  <c r="O142" i="1" s="1"/>
  <c r="O139" i="1"/>
  <c r="U20" i="87"/>
  <c r="Y160" i="1" s="1"/>
  <c r="U21" i="87"/>
  <c r="Y161" i="1" s="1"/>
  <c r="H30" i="73"/>
  <c r="H31" i="73"/>
  <c r="H29" i="73"/>
  <c r="Q33" i="73"/>
  <c r="P47" i="73" s="1"/>
  <c r="O28" i="55"/>
  <c r="U28" i="55"/>
  <c r="U35" i="55" s="1"/>
  <c r="X4" i="54" s="1"/>
  <c r="M59" i="1"/>
  <c r="Q17" i="80"/>
  <c r="Q35" i="80" s="1"/>
  <c r="Q42" i="80" s="1"/>
  <c r="Q8" i="78" s="1"/>
  <c r="R36" i="78" s="1"/>
  <c r="V105" i="1" s="1"/>
  <c r="N32" i="78"/>
  <c r="R102" i="1" s="1"/>
  <c r="H47" i="73"/>
  <c r="Q29" i="83"/>
  <c r="V132" i="1" s="1"/>
  <c r="J38" i="83"/>
  <c r="O141" i="1" s="1"/>
  <c r="O140" i="1"/>
  <c r="M12" i="87"/>
  <c r="K12" i="87"/>
  <c r="O152" i="1" s="1"/>
  <c r="O9" i="91"/>
  <c r="L79" i="91"/>
  <c r="R183" i="1" s="1"/>
  <c r="R168" i="1"/>
  <c r="T36" i="86"/>
  <c r="S7" i="85"/>
  <c r="R24" i="85" s="1"/>
  <c r="S44" i="83"/>
  <c r="X147" i="1" s="1"/>
  <c r="X144" i="1"/>
  <c r="K15" i="83"/>
  <c r="P118" i="1" s="1"/>
  <c r="P115" i="1"/>
  <c r="J30" i="68"/>
  <c r="N69" i="1" s="1"/>
  <c r="J31" i="68"/>
  <c r="N70" i="1" s="1"/>
  <c r="J29" i="68"/>
  <c r="E23" i="73"/>
  <c r="E24" i="73"/>
  <c r="E22" i="73"/>
  <c r="F27" i="73"/>
  <c r="T17" i="80"/>
  <c r="T35" i="80" s="1"/>
  <c r="T42" i="80" s="1"/>
  <c r="T8" i="78" s="1"/>
  <c r="S13" i="87"/>
  <c r="W153" i="1" s="1"/>
  <c r="W151" i="1"/>
  <c r="C58" i="91"/>
  <c r="I177" i="1" s="1"/>
  <c r="L37" i="91"/>
  <c r="R175" i="1"/>
  <c r="I23" i="87"/>
  <c r="M163" i="1" s="1"/>
  <c r="I22" i="87"/>
  <c r="M162" i="1" s="1"/>
  <c r="N29" i="73"/>
  <c r="N30" i="73"/>
  <c r="N31" i="73"/>
  <c r="J27" i="83"/>
  <c r="O130" i="1" s="1"/>
  <c r="O128" i="1"/>
  <c r="K14" i="83"/>
  <c r="P117" i="1" s="1"/>
  <c r="P114" i="1"/>
  <c r="K23" i="68"/>
  <c r="K22" i="68"/>
  <c r="K24" i="68"/>
  <c r="L30" i="73"/>
  <c r="P63" i="1" s="1"/>
  <c r="L31" i="73"/>
  <c r="L29" i="73"/>
  <c r="O42" i="68"/>
  <c r="I116" i="1"/>
  <c r="I25" i="87"/>
  <c r="M165" i="1" s="1"/>
  <c r="M164" i="1"/>
  <c r="M32" i="87"/>
  <c r="R151" i="1"/>
  <c r="L28" i="91"/>
  <c r="R172" i="1"/>
  <c r="O23" i="73"/>
  <c r="N44" i="73" s="1"/>
  <c r="O22" i="73"/>
  <c r="O24" i="73"/>
  <c r="N45" i="73" s="1"/>
  <c r="L14" i="83"/>
  <c r="Q117" i="1" s="1"/>
  <c r="N49" i="65"/>
  <c r="T19" i="63"/>
  <c r="T21" i="63"/>
  <c r="X82" i="1" s="1"/>
  <c r="J31" i="73"/>
  <c r="J30" i="73"/>
  <c r="J29" i="73"/>
  <c r="Q24" i="78"/>
  <c r="U95" i="1" s="1"/>
  <c r="N33" i="78"/>
  <c r="R103" i="1" s="1"/>
  <c r="M32" i="83"/>
  <c r="R135" i="1" s="1"/>
  <c r="O14" i="83"/>
  <c r="T117" i="1" s="1"/>
  <c r="T115" i="1"/>
  <c r="P17" i="87"/>
  <c r="M23" i="87"/>
  <c r="Q163" i="1" s="1"/>
  <c r="Q17" i="87"/>
  <c r="T28" i="91"/>
  <c r="N10" i="87"/>
  <c r="R150" i="1" s="1"/>
  <c r="T22" i="73"/>
  <c r="T23" i="73"/>
  <c r="T24" i="73"/>
  <c r="S45" i="73" s="1"/>
  <c r="M19" i="83"/>
  <c r="R122" i="1" s="1"/>
  <c r="M17" i="83"/>
  <c r="R120" i="1" s="1"/>
  <c r="N81" i="91"/>
  <c r="T185" i="1" s="1"/>
  <c r="T170" i="1"/>
  <c r="J15" i="83"/>
  <c r="O118" i="1" s="1"/>
  <c r="O114" i="1"/>
  <c r="U46" i="83"/>
  <c r="Z149" i="1" s="1"/>
  <c r="U44" i="83"/>
  <c r="Z147" i="1" s="1"/>
  <c r="Z144" i="1"/>
  <c r="K44" i="73"/>
  <c r="W6" i="58"/>
  <c r="V17" i="58" s="1"/>
  <c r="W34" i="54"/>
  <c r="AA22" i="1" s="1"/>
  <c r="W33" i="54"/>
  <c r="W32" i="54"/>
  <c r="P34" i="54"/>
  <c r="T22" i="1" s="1"/>
  <c r="P33" i="54"/>
  <c r="T21" i="1" s="1"/>
  <c r="P32" i="54"/>
  <c r="O34" i="54"/>
  <c r="S22" i="1" s="1"/>
  <c r="O33" i="54"/>
  <c r="O32" i="54"/>
  <c r="S20" i="1" s="1"/>
  <c r="E32" i="54"/>
  <c r="E34" i="54"/>
  <c r="I22" i="1" s="1"/>
  <c r="E33" i="54"/>
  <c r="Q21" i="1"/>
  <c r="M32" i="54"/>
  <c r="M34" i="54"/>
  <c r="Q22" i="1" s="1"/>
  <c r="M33" i="54"/>
  <c r="U32" i="54"/>
  <c r="U34" i="54"/>
  <c r="Y22" i="1" s="1"/>
  <c r="U33" i="54"/>
  <c r="Y21" i="1" s="1"/>
  <c r="H33" i="54"/>
  <c r="L21" i="1" s="1"/>
  <c r="H34" i="54"/>
  <c r="L22" i="1" s="1"/>
  <c r="H32" i="54"/>
  <c r="S33" i="54"/>
  <c r="S34" i="54"/>
  <c r="W22" i="1" s="1"/>
  <c r="S32" i="54"/>
  <c r="V34" i="54"/>
  <c r="Z22" i="1" s="1"/>
  <c r="V32" i="54"/>
  <c r="V33" i="54"/>
  <c r="Z21" i="1" s="1"/>
  <c r="I33" i="54"/>
  <c r="M21" i="1" s="1"/>
  <c r="I34" i="54"/>
  <c r="M22" i="1" s="1"/>
  <c r="I32" i="54"/>
  <c r="K32" i="54"/>
  <c r="O20" i="1" s="1"/>
  <c r="K33" i="54"/>
  <c r="O21" i="1" s="1"/>
  <c r="K34" i="54"/>
  <c r="O22" i="1" s="1"/>
  <c r="G34" i="54"/>
  <c r="K22" i="1" s="1"/>
  <c r="G33" i="54"/>
  <c r="K21" i="1" s="1"/>
  <c r="G32" i="54"/>
  <c r="K20" i="1" s="1"/>
  <c r="Q32" i="54"/>
  <c r="Q33" i="54"/>
  <c r="Q34" i="54"/>
  <c r="U22" i="1" s="1"/>
  <c r="F34" i="54"/>
  <c r="J22" i="1" s="1"/>
  <c r="F32" i="54"/>
  <c r="F33" i="54"/>
  <c r="J21" i="1" s="1"/>
  <c r="N32" i="54"/>
  <c r="R20" i="1" s="1"/>
  <c r="N34" i="54"/>
  <c r="R22" i="1" s="1"/>
  <c r="N33" i="54"/>
  <c r="T32" i="54"/>
  <c r="T34" i="54"/>
  <c r="X22" i="1" s="1"/>
  <c r="T33" i="54"/>
  <c r="L34" i="54"/>
  <c r="P22" i="1" s="1"/>
  <c r="L32" i="54"/>
  <c r="L33" i="54"/>
  <c r="P21" i="1" s="1"/>
  <c r="J33" i="54"/>
  <c r="J32" i="54"/>
  <c r="J34" i="54"/>
  <c r="N22" i="1" s="1"/>
  <c r="R33" i="54"/>
  <c r="V21" i="1" s="1"/>
  <c r="R32" i="54"/>
  <c r="V20" i="1" s="1"/>
  <c r="R34" i="54"/>
  <c r="V22" i="1" s="1"/>
  <c r="N47" i="54"/>
  <c r="N46" i="54"/>
  <c r="N48" i="54"/>
  <c r="O48" i="54"/>
  <c r="S28" i="1" s="1"/>
  <c r="O47" i="54"/>
  <c r="O46" i="54"/>
  <c r="P46" i="54"/>
  <c r="P47" i="54"/>
  <c r="T27" i="1" s="1"/>
  <c r="P48" i="54"/>
  <c r="T28" i="1" s="1"/>
  <c r="Q48" i="54"/>
  <c r="Q46" i="54"/>
  <c r="Q47" i="54"/>
  <c r="E46" i="54"/>
  <c r="E47" i="54"/>
  <c r="E48" i="54"/>
  <c r="M46" i="54"/>
  <c r="M47" i="54"/>
  <c r="M48" i="54"/>
  <c r="G48" i="54"/>
  <c r="G46" i="54"/>
  <c r="G47" i="54"/>
  <c r="I48" i="54"/>
  <c r="I46" i="54"/>
  <c r="I47" i="54"/>
  <c r="J47" i="54"/>
  <c r="J48" i="54"/>
  <c r="J46" i="54"/>
  <c r="N26" i="1" s="1"/>
  <c r="T10" i="54"/>
  <c r="F46" i="54"/>
  <c r="F47" i="54"/>
  <c r="F48" i="54"/>
  <c r="K48" i="54"/>
  <c r="K46" i="54"/>
  <c r="K47" i="54"/>
  <c r="U10" i="54"/>
  <c r="H48" i="54"/>
  <c r="H46" i="54"/>
  <c r="H47" i="54"/>
  <c r="V10" i="54"/>
  <c r="L47" i="54"/>
  <c r="L48" i="54"/>
  <c r="L46" i="54"/>
  <c r="J29" i="91"/>
  <c r="J38" i="91"/>
  <c r="J19" i="91"/>
  <c r="P168" i="1" s="1"/>
  <c r="J9" i="91"/>
  <c r="H39" i="91"/>
  <c r="H20" i="91"/>
  <c r="N169" i="1" s="1"/>
  <c r="H30" i="91"/>
  <c r="R59" i="91"/>
  <c r="X178" i="1" s="1"/>
  <c r="R70" i="91"/>
  <c r="X181" i="1" s="1"/>
  <c r="R80" i="91"/>
  <c r="X184" i="1" s="1"/>
  <c r="C81" i="91"/>
  <c r="I185" i="1" s="1"/>
  <c r="C60" i="91"/>
  <c r="I179" i="1" s="1"/>
  <c r="C71" i="91"/>
  <c r="I182" i="1" s="1"/>
  <c r="U81" i="91"/>
  <c r="AA185" i="1" s="1"/>
  <c r="U60" i="91"/>
  <c r="AA179" i="1" s="1"/>
  <c r="U71" i="91"/>
  <c r="AA182" i="1" s="1"/>
  <c r="D59" i="91"/>
  <c r="D70" i="91"/>
  <c r="J181" i="1" s="1"/>
  <c r="D80" i="91"/>
  <c r="J184" i="1" s="1"/>
  <c r="U29" i="91"/>
  <c r="AA171" i="1" s="1"/>
  <c r="U38" i="91"/>
  <c r="AA174" i="1" s="1"/>
  <c r="U19" i="91"/>
  <c r="AA168" i="1" s="1"/>
  <c r="U9" i="91"/>
  <c r="P39" i="91"/>
  <c r="P20" i="91"/>
  <c r="V169" i="1" s="1"/>
  <c r="P30" i="91"/>
  <c r="K81" i="91"/>
  <c r="Q185" i="1" s="1"/>
  <c r="K60" i="91"/>
  <c r="Q179" i="1" s="1"/>
  <c r="K71" i="91"/>
  <c r="Q182" i="1" s="1"/>
  <c r="G31" i="91"/>
  <c r="M173" i="1" s="1"/>
  <c r="G40" i="91"/>
  <c r="M176" i="1" s="1"/>
  <c r="G21" i="91"/>
  <c r="M170" i="1" s="1"/>
  <c r="M58" i="91"/>
  <c r="S177" i="1" s="1"/>
  <c r="M69" i="91"/>
  <c r="S180" i="1" s="1"/>
  <c r="M79" i="91"/>
  <c r="S183" i="1" s="1"/>
  <c r="Q79" i="91"/>
  <c r="W183" i="1" s="1"/>
  <c r="Q58" i="91"/>
  <c r="W177" i="1" s="1"/>
  <c r="Q69" i="91"/>
  <c r="W180" i="1" s="1"/>
  <c r="H9" i="91"/>
  <c r="Q30" i="91"/>
  <c r="W172" i="1" s="1"/>
  <c r="Q39" i="91"/>
  <c r="Q20" i="91"/>
  <c r="W169" i="1" s="1"/>
  <c r="J71" i="91"/>
  <c r="P182" i="1" s="1"/>
  <c r="J81" i="91"/>
  <c r="P185" i="1" s="1"/>
  <c r="J60" i="91"/>
  <c r="P179" i="1" s="1"/>
  <c r="G9" i="91"/>
  <c r="R71" i="91"/>
  <c r="R81" i="91"/>
  <c r="X185" i="1" s="1"/>
  <c r="R60" i="91"/>
  <c r="P60" i="91"/>
  <c r="V179" i="1" s="1"/>
  <c r="P71" i="91"/>
  <c r="V182" i="1" s="1"/>
  <c r="P81" i="91"/>
  <c r="V185" i="1" s="1"/>
  <c r="E58" i="91"/>
  <c r="K177" i="1" s="1"/>
  <c r="E69" i="91"/>
  <c r="K180" i="1" s="1"/>
  <c r="E79" i="91"/>
  <c r="K183" i="1" s="1"/>
  <c r="F39" i="91"/>
  <c r="F20" i="91"/>
  <c r="L169" i="1" s="1"/>
  <c r="F30" i="91"/>
  <c r="K9" i="91"/>
  <c r="K39" i="91"/>
  <c r="K20" i="91"/>
  <c r="Q169" i="1" s="1"/>
  <c r="K30" i="91"/>
  <c r="G58" i="91"/>
  <c r="M177" i="1" s="1"/>
  <c r="G69" i="91"/>
  <c r="M180" i="1" s="1"/>
  <c r="G79" i="91"/>
  <c r="M183" i="1" s="1"/>
  <c r="C9" i="91"/>
  <c r="C39" i="91"/>
  <c r="C20" i="91"/>
  <c r="I169" i="1" s="1"/>
  <c r="C30" i="91"/>
  <c r="O58" i="91"/>
  <c r="U177" i="1" s="1"/>
  <c r="O69" i="91"/>
  <c r="U180" i="1" s="1"/>
  <c r="O79" i="91"/>
  <c r="U183" i="1" s="1"/>
  <c r="P69" i="91"/>
  <c r="V180" i="1" s="1"/>
  <c r="P79" i="91"/>
  <c r="V183" i="1" s="1"/>
  <c r="P58" i="91"/>
  <c r="V177" i="1" s="1"/>
  <c r="I15" i="93"/>
  <c r="I10" i="91"/>
  <c r="H60" i="91"/>
  <c r="N179" i="1" s="1"/>
  <c r="H71" i="91"/>
  <c r="N182" i="1" s="1"/>
  <c r="H81" i="91"/>
  <c r="N185" i="1" s="1"/>
  <c r="E37" i="91"/>
  <c r="N39" i="91"/>
  <c r="N20" i="91"/>
  <c r="T169" i="1" s="1"/>
  <c r="N30" i="91"/>
  <c r="S9" i="91"/>
  <c r="S39" i="91"/>
  <c r="S20" i="91"/>
  <c r="Y169" i="1" s="1"/>
  <c r="S30" i="91"/>
  <c r="H69" i="91"/>
  <c r="N180" i="1" s="1"/>
  <c r="H79" i="91"/>
  <c r="N183" i="1" s="1"/>
  <c r="H58" i="91"/>
  <c r="N177" i="1" s="1"/>
  <c r="N69" i="91"/>
  <c r="T180" i="1" s="1"/>
  <c r="N79" i="91"/>
  <c r="T183" i="1" s="1"/>
  <c r="N58" i="91"/>
  <c r="T177" i="1" s="1"/>
  <c r="I31" i="91"/>
  <c r="O173" i="1" s="1"/>
  <c r="I40" i="91"/>
  <c r="O176" i="1" s="1"/>
  <c r="I21" i="91"/>
  <c r="O170" i="1" s="1"/>
  <c r="L59" i="91"/>
  <c r="L70" i="91"/>
  <c r="L80" i="91"/>
  <c r="U39" i="91"/>
  <c r="AA175" i="1" s="1"/>
  <c r="U20" i="91"/>
  <c r="AA169" i="1" s="1"/>
  <c r="U30" i="91"/>
  <c r="AA172" i="1" s="1"/>
  <c r="Q60" i="91"/>
  <c r="W179" i="1" s="1"/>
  <c r="Q71" i="91"/>
  <c r="W182" i="1" s="1"/>
  <c r="Q81" i="91"/>
  <c r="W185" i="1" s="1"/>
  <c r="G30" i="91"/>
  <c r="G39" i="91"/>
  <c r="G20" i="91"/>
  <c r="M169" i="1" s="1"/>
  <c r="E39" i="91"/>
  <c r="K175" i="1" s="1"/>
  <c r="E20" i="91"/>
  <c r="K169" i="1" s="1"/>
  <c r="E30" i="91"/>
  <c r="J59" i="91"/>
  <c r="P178" i="1" s="1"/>
  <c r="J70" i="91"/>
  <c r="P181" i="1" s="1"/>
  <c r="J80" i="91"/>
  <c r="P184" i="1" s="1"/>
  <c r="S81" i="91"/>
  <c r="Y185" i="1" s="1"/>
  <c r="S60" i="91"/>
  <c r="Y179" i="1" s="1"/>
  <c r="S71" i="91"/>
  <c r="Y182" i="1" s="1"/>
  <c r="O31" i="91"/>
  <c r="U173" i="1" s="1"/>
  <c r="O40" i="91"/>
  <c r="U176" i="1" s="1"/>
  <c r="O21" i="91"/>
  <c r="U170" i="1" s="1"/>
  <c r="F18" i="91"/>
  <c r="F58" i="91"/>
  <c r="L177" i="1" s="1"/>
  <c r="F69" i="91"/>
  <c r="L180" i="1" s="1"/>
  <c r="F79" i="91"/>
  <c r="L183" i="1" s="1"/>
  <c r="O39" i="91"/>
  <c r="O30" i="91"/>
  <c r="O20" i="91"/>
  <c r="U169" i="1" s="1"/>
  <c r="M39" i="91"/>
  <c r="S175" i="1" s="1"/>
  <c r="M20" i="91"/>
  <c r="S169" i="1" s="1"/>
  <c r="M30" i="91"/>
  <c r="I80" i="91"/>
  <c r="O184" i="1" s="1"/>
  <c r="I59" i="91"/>
  <c r="O178" i="1" s="1"/>
  <c r="I70" i="91"/>
  <c r="O181" i="1" s="1"/>
  <c r="T59" i="91"/>
  <c r="T70" i="91"/>
  <c r="T80" i="91"/>
  <c r="Q31" i="87"/>
  <c r="Q19" i="87"/>
  <c r="U159" i="1" s="1"/>
  <c r="O33" i="87"/>
  <c r="N14" i="87"/>
  <c r="R154" i="1" s="1"/>
  <c r="S15" i="87"/>
  <c r="W155" i="1" s="1"/>
  <c r="F13" i="87"/>
  <c r="J153" i="1" s="1"/>
  <c r="J26" i="87"/>
  <c r="N166" i="1" s="1"/>
  <c r="J27" i="87"/>
  <c r="N167" i="1" s="1"/>
  <c r="J25" i="87"/>
  <c r="N165" i="1" s="1"/>
  <c r="L26" i="87"/>
  <c r="P166" i="1" s="1"/>
  <c r="L25" i="87"/>
  <c r="P165" i="1" s="1"/>
  <c r="L27" i="87"/>
  <c r="P167" i="1" s="1"/>
  <c r="P20" i="87"/>
  <c r="T160" i="1" s="1"/>
  <c r="P21" i="87"/>
  <c r="T161" i="1" s="1"/>
  <c r="P19" i="87"/>
  <c r="T159" i="1" s="1"/>
  <c r="F20" i="87"/>
  <c r="J160" i="1" s="1"/>
  <c r="F19" i="87"/>
  <c r="J159" i="1" s="1"/>
  <c r="F21" i="87"/>
  <c r="J161" i="1" s="1"/>
  <c r="S17" i="87"/>
  <c r="S18" i="87"/>
  <c r="W158" i="1" s="1"/>
  <c r="S16" i="87"/>
  <c r="W156" i="1" s="1"/>
  <c r="O31" i="87"/>
  <c r="P14" i="87"/>
  <c r="T154" i="1" s="1"/>
  <c r="P13" i="87"/>
  <c r="T153" i="1" s="1"/>
  <c r="P15" i="87"/>
  <c r="T155" i="1" s="1"/>
  <c r="U25" i="87"/>
  <c r="Y165" i="1" s="1"/>
  <c r="U27" i="87"/>
  <c r="Y167" i="1" s="1"/>
  <c r="U26" i="87"/>
  <c r="Y166" i="1" s="1"/>
  <c r="O25" i="87"/>
  <c r="S165" i="1" s="1"/>
  <c r="O27" i="87"/>
  <c r="S167" i="1" s="1"/>
  <c r="O26" i="87"/>
  <c r="S166" i="1" s="1"/>
  <c r="E31" i="87"/>
  <c r="G31" i="87"/>
  <c r="H14" i="87"/>
  <c r="L154" i="1" s="1"/>
  <c r="H13" i="87"/>
  <c r="L153" i="1" s="1"/>
  <c r="H15" i="87"/>
  <c r="E25" i="87"/>
  <c r="I165" i="1" s="1"/>
  <c r="E27" i="87"/>
  <c r="I167" i="1" s="1"/>
  <c r="E26" i="87"/>
  <c r="I166" i="1" s="1"/>
  <c r="E21" i="87"/>
  <c r="W17" i="87"/>
  <c r="AA157" i="1" s="1"/>
  <c r="W16" i="87"/>
  <c r="AA156" i="1" s="1"/>
  <c r="W18" i="87"/>
  <c r="AA158" i="1" s="1"/>
  <c r="P27" i="87"/>
  <c r="T167" i="1" s="1"/>
  <c r="P26" i="87"/>
  <c r="T166" i="1" s="1"/>
  <c r="P25" i="87"/>
  <c r="T165" i="1" s="1"/>
  <c r="T32" i="87"/>
  <c r="L16" i="87"/>
  <c r="L18" i="87"/>
  <c r="P158" i="1" s="1"/>
  <c r="G33" i="87"/>
  <c r="U13" i="87"/>
  <c r="U15" i="87"/>
  <c r="T31" i="87"/>
  <c r="U14" i="87"/>
  <c r="Y154" i="1" s="1"/>
  <c r="W11" i="87"/>
  <c r="W12" i="87"/>
  <c r="AA152" i="1" s="1"/>
  <c r="W10" i="87"/>
  <c r="AA150" i="1" s="1"/>
  <c r="U33" i="87"/>
  <c r="G19" i="87"/>
  <c r="K159" i="1" s="1"/>
  <c r="G21" i="87"/>
  <c r="K161" i="1" s="1"/>
  <c r="G20" i="87"/>
  <c r="K160" i="1" s="1"/>
  <c r="I27" i="87"/>
  <c r="M167" i="1" s="1"/>
  <c r="G25" i="87"/>
  <c r="K165" i="1" s="1"/>
  <c r="G27" i="87"/>
  <c r="K167" i="1" s="1"/>
  <c r="G26" i="87"/>
  <c r="K166" i="1" s="1"/>
  <c r="T16" i="87"/>
  <c r="T18" i="87"/>
  <c r="X158" i="1" s="1"/>
  <c r="T17" i="87"/>
  <c r="R26" i="87"/>
  <c r="V166" i="1" s="1"/>
  <c r="R27" i="87"/>
  <c r="V167" i="1" s="1"/>
  <c r="R25" i="87"/>
  <c r="V165" i="1" s="1"/>
  <c r="K16" i="87"/>
  <c r="O156" i="1" s="1"/>
  <c r="K18" i="87"/>
  <c r="I26" i="87"/>
  <c r="M166" i="1" s="1"/>
  <c r="O12" i="87"/>
  <c r="O11" i="87"/>
  <c r="O10" i="87"/>
  <c r="S150" i="1" s="1"/>
  <c r="K17" i="87"/>
  <c r="I31" i="87"/>
  <c r="S27" i="87"/>
  <c r="W167" i="1" s="1"/>
  <c r="S25" i="87"/>
  <c r="W165" i="1" s="1"/>
  <c r="S26" i="87"/>
  <c r="W166" i="1" s="1"/>
  <c r="U31" i="87"/>
  <c r="V14" i="87"/>
  <c r="Z154" i="1" s="1"/>
  <c r="V13" i="87"/>
  <c r="Z153" i="1" s="1"/>
  <c r="V15" i="87"/>
  <c r="Z155" i="1" s="1"/>
  <c r="N13" i="87"/>
  <c r="R153" i="1" s="1"/>
  <c r="L14" i="87"/>
  <c r="P154" i="1" s="1"/>
  <c r="L15" i="87"/>
  <c r="P155" i="1" s="1"/>
  <c r="L13" i="87"/>
  <c r="P153" i="1" s="1"/>
  <c r="L31" i="87"/>
  <c r="Q25" i="87"/>
  <c r="U165" i="1" s="1"/>
  <c r="Q27" i="87"/>
  <c r="U167" i="1" s="1"/>
  <c r="Q26" i="87"/>
  <c r="U166" i="1" s="1"/>
  <c r="E19" i="87"/>
  <c r="V20" i="87"/>
  <c r="Z160" i="1" s="1"/>
  <c r="V19" i="87"/>
  <c r="Z159" i="1" s="1"/>
  <c r="V21" i="87"/>
  <c r="Z161" i="1" s="1"/>
  <c r="G11" i="87"/>
  <c r="G10" i="87"/>
  <c r="K150" i="1" s="1"/>
  <c r="G12" i="87"/>
  <c r="H27" i="87"/>
  <c r="L167" i="1" s="1"/>
  <c r="H26" i="87"/>
  <c r="L166" i="1" s="1"/>
  <c r="H25" i="87"/>
  <c r="L165" i="1" s="1"/>
  <c r="I11" i="87"/>
  <c r="I12" i="87"/>
  <c r="I10" i="87"/>
  <c r="M150" i="1" s="1"/>
  <c r="N26" i="87"/>
  <c r="R166" i="1" s="1"/>
  <c r="N27" i="87"/>
  <c r="R167" i="1" s="1"/>
  <c r="N25" i="87"/>
  <c r="R165" i="1" s="1"/>
  <c r="L17" i="87"/>
  <c r="R20" i="87"/>
  <c r="V160" i="1" s="1"/>
  <c r="R19" i="87"/>
  <c r="R21" i="87"/>
  <c r="V161" i="1" s="1"/>
  <c r="M33" i="87"/>
  <c r="Q21" i="87"/>
  <c r="U161" i="1" s="1"/>
  <c r="M15" i="87"/>
  <c r="Q155" i="1" s="1"/>
  <c r="O19" i="87"/>
  <c r="S159" i="1" s="1"/>
  <c r="O21" i="87"/>
  <c r="S161" i="1" s="1"/>
  <c r="O20" i="87"/>
  <c r="S160" i="1" s="1"/>
  <c r="N20" i="87"/>
  <c r="N19" i="87"/>
  <c r="R159" i="1" s="1"/>
  <c r="N21" i="87"/>
  <c r="R161" i="1" s="1"/>
  <c r="H20" i="87"/>
  <c r="L160" i="1" s="1"/>
  <c r="H21" i="87"/>
  <c r="L161" i="1" s="1"/>
  <c r="H19" i="87"/>
  <c r="L159" i="1" s="1"/>
  <c r="Q11" i="87"/>
  <c r="Q12" i="87"/>
  <c r="Q10" i="87"/>
  <c r="U150" i="1" s="1"/>
  <c r="D32" i="87"/>
  <c r="M13" i="87"/>
  <c r="Q153" i="1" s="1"/>
  <c r="S14" i="87"/>
  <c r="W154" i="1" s="1"/>
  <c r="F26" i="87"/>
  <c r="J166" i="1" s="1"/>
  <c r="F27" i="87"/>
  <c r="J167" i="1" s="1"/>
  <c r="F25" i="87"/>
  <c r="J165" i="1" s="1"/>
  <c r="V26" i="87"/>
  <c r="Z166" i="1" s="1"/>
  <c r="V27" i="87"/>
  <c r="Z167" i="1" s="1"/>
  <c r="V25" i="87"/>
  <c r="Z165" i="1" s="1"/>
  <c r="J20" i="87"/>
  <c r="N160" i="1" s="1"/>
  <c r="J21" i="87"/>
  <c r="J19" i="87"/>
  <c r="E33" i="87"/>
  <c r="T26" i="87"/>
  <c r="X166" i="1" s="1"/>
  <c r="T25" i="87"/>
  <c r="X165" i="1" s="1"/>
  <c r="T27" i="87"/>
  <c r="X167" i="1" s="1"/>
  <c r="F14" i="87"/>
  <c r="J154" i="1" s="1"/>
  <c r="T14" i="87"/>
  <c r="X154" i="1" s="1"/>
  <c r="T13" i="87"/>
  <c r="X153" i="1" s="1"/>
  <c r="T15" i="87"/>
  <c r="X155" i="1" s="1"/>
  <c r="N15" i="87"/>
  <c r="R155" i="1" s="1"/>
  <c r="F5" i="85"/>
  <c r="F22" i="85" s="1"/>
  <c r="E18" i="86"/>
  <c r="G18" i="83"/>
  <c r="L121" i="1" s="1"/>
  <c r="G19" i="83"/>
  <c r="G17" i="83"/>
  <c r="L120" i="1" s="1"/>
  <c r="K34" i="83"/>
  <c r="K33" i="83"/>
  <c r="K32" i="83"/>
  <c r="E11" i="83"/>
  <c r="J114" i="1" s="1"/>
  <c r="E13" i="83"/>
  <c r="J116" i="1" s="1"/>
  <c r="E12" i="83"/>
  <c r="J115" i="1" s="1"/>
  <c r="Q32" i="83"/>
  <c r="V135" i="1" s="1"/>
  <c r="Q34" i="83"/>
  <c r="V137" i="1" s="1"/>
  <c r="Q33" i="83"/>
  <c r="V136" i="1" s="1"/>
  <c r="P32" i="83"/>
  <c r="U135" i="1" s="1"/>
  <c r="P34" i="83"/>
  <c r="U137" i="1" s="1"/>
  <c r="P33" i="83"/>
  <c r="U136" i="1" s="1"/>
  <c r="L22" i="83"/>
  <c r="Q125" i="1" s="1"/>
  <c r="I12" i="83"/>
  <c r="I13" i="83"/>
  <c r="I11" i="83"/>
  <c r="N114" i="1" s="1"/>
  <c r="M11" i="83"/>
  <c r="R114" i="1" s="1"/>
  <c r="M13" i="83"/>
  <c r="M12" i="83"/>
  <c r="T12" i="83"/>
  <c r="Y115" i="1" s="1"/>
  <c r="T11" i="83"/>
  <c r="Y114" i="1" s="1"/>
  <c r="T13" i="83"/>
  <c r="Y116" i="1" s="1"/>
  <c r="P35" i="83"/>
  <c r="U138" i="1" s="1"/>
  <c r="P37" i="83"/>
  <c r="U140" i="1" s="1"/>
  <c r="P36" i="83"/>
  <c r="U139" i="1" s="1"/>
  <c r="R29" i="83"/>
  <c r="W132" i="1" s="1"/>
  <c r="R31" i="83"/>
  <c r="W134" i="1" s="1"/>
  <c r="R30" i="83"/>
  <c r="W133" i="1" s="1"/>
  <c r="I29" i="83"/>
  <c r="N132" i="1" s="1"/>
  <c r="I31" i="83"/>
  <c r="N134" i="1" s="1"/>
  <c r="I30" i="83"/>
  <c r="N133" i="1" s="1"/>
  <c r="L21" i="83"/>
  <c r="Q124" i="1" s="1"/>
  <c r="K51" i="83"/>
  <c r="F30" i="83"/>
  <c r="K133" i="1" s="1"/>
  <c r="F29" i="83"/>
  <c r="K132" i="1" s="1"/>
  <c r="F31" i="83"/>
  <c r="K134" i="1" s="1"/>
  <c r="J29" i="83"/>
  <c r="O132" i="1" s="1"/>
  <c r="J31" i="83"/>
  <c r="J30" i="83"/>
  <c r="P27" i="83"/>
  <c r="U130" i="1" s="1"/>
  <c r="P26" i="83"/>
  <c r="U129" i="1" s="1"/>
  <c r="P28" i="83"/>
  <c r="U131" i="1" s="1"/>
  <c r="P18" i="83"/>
  <c r="P17" i="83"/>
  <c r="U120" i="1" s="1"/>
  <c r="P19" i="83"/>
  <c r="O32" i="83"/>
  <c r="T135" i="1" s="1"/>
  <c r="O34" i="83"/>
  <c r="T137" i="1" s="1"/>
  <c r="O33" i="83"/>
  <c r="T136" i="1" s="1"/>
  <c r="D36" i="86"/>
  <c r="D7" i="85" s="1"/>
  <c r="D24" i="85" s="1"/>
  <c r="E7" i="85"/>
  <c r="E24" i="85" s="1"/>
  <c r="L32" i="83"/>
  <c r="H27" i="83"/>
  <c r="M130" i="1" s="1"/>
  <c r="H26" i="83"/>
  <c r="M129" i="1" s="1"/>
  <c r="H28" i="83"/>
  <c r="M131" i="1" s="1"/>
  <c r="H18" i="83"/>
  <c r="H17" i="83"/>
  <c r="M120" i="1" s="1"/>
  <c r="H19" i="83"/>
  <c r="H32" i="83"/>
  <c r="M135" i="1" s="1"/>
  <c r="H34" i="83"/>
  <c r="M137" i="1" s="1"/>
  <c r="H33" i="83"/>
  <c r="M136" i="1" s="1"/>
  <c r="N33" i="83"/>
  <c r="S136" i="1" s="1"/>
  <c r="N32" i="83"/>
  <c r="S135" i="1" s="1"/>
  <c r="N34" i="83"/>
  <c r="S137" i="1" s="1"/>
  <c r="J40" i="83"/>
  <c r="O143" i="1" s="1"/>
  <c r="R18" i="86"/>
  <c r="L34" i="83"/>
  <c r="G32" i="83"/>
  <c r="L135" i="1" s="1"/>
  <c r="G34" i="83"/>
  <c r="L137" i="1" s="1"/>
  <c r="G33" i="83"/>
  <c r="L136" i="1" s="1"/>
  <c r="L52" i="83"/>
  <c r="D14" i="83"/>
  <c r="I117" i="1" s="1"/>
  <c r="R12" i="83"/>
  <c r="W115" i="1" s="1"/>
  <c r="R11" i="83"/>
  <c r="W114" i="1" s="1"/>
  <c r="R13" i="83"/>
  <c r="W116" i="1" s="1"/>
  <c r="N18" i="83"/>
  <c r="N19" i="83"/>
  <c r="N17" i="83"/>
  <c r="S120" i="1" s="1"/>
  <c r="M21" i="83"/>
  <c r="R124" i="1" s="1"/>
  <c r="Q44" i="83"/>
  <c r="V147" i="1" s="1"/>
  <c r="Q46" i="83"/>
  <c r="V149" i="1" s="1"/>
  <c r="Q45" i="83"/>
  <c r="V148" i="1" s="1"/>
  <c r="F23" i="85"/>
  <c r="E6" i="85"/>
  <c r="L55" i="83"/>
  <c r="M22" i="83"/>
  <c r="R125" i="1" s="1"/>
  <c r="U8" i="85"/>
  <c r="T8" i="85"/>
  <c r="S8" i="85"/>
  <c r="O16" i="83"/>
  <c r="T119" i="1" s="1"/>
  <c r="I22" i="83"/>
  <c r="N125" i="1" s="1"/>
  <c r="I21" i="83"/>
  <c r="N124" i="1" s="1"/>
  <c r="I20" i="83"/>
  <c r="N123" i="1" s="1"/>
  <c r="Q37" i="83"/>
  <c r="V140" i="1" s="1"/>
  <c r="Q36" i="83"/>
  <c r="V139" i="1" s="1"/>
  <c r="Q35" i="83"/>
  <c r="V138" i="1" s="1"/>
  <c r="Q12" i="83"/>
  <c r="V115" i="1" s="1"/>
  <c r="Q11" i="83"/>
  <c r="V114" i="1" s="1"/>
  <c r="Q13" i="83"/>
  <c r="V116" i="1" s="1"/>
  <c r="S6" i="85"/>
  <c r="R23" i="85" s="1"/>
  <c r="Q23" i="85"/>
  <c r="U11" i="83"/>
  <c r="Z114" i="1" s="1"/>
  <c r="U13" i="83"/>
  <c r="Z116" i="1" s="1"/>
  <c r="U12" i="83"/>
  <c r="Z115" i="1" s="1"/>
  <c r="O35" i="83"/>
  <c r="T138" i="1" s="1"/>
  <c r="O37" i="83"/>
  <c r="O36" i="83"/>
  <c r="V21" i="85"/>
  <c r="G14" i="83"/>
  <c r="L117" i="1" s="1"/>
  <c r="U37" i="78"/>
  <c r="Y106" i="1" s="1"/>
  <c r="U35" i="78"/>
  <c r="Y104" i="1" s="1"/>
  <c r="U36" i="78"/>
  <c r="Y105" i="1" s="1"/>
  <c r="M37" i="78"/>
  <c r="M35" i="78"/>
  <c r="Q104" i="1" s="1"/>
  <c r="M36" i="78"/>
  <c r="K35" i="78"/>
  <c r="O104" i="1" s="1"/>
  <c r="K36" i="78"/>
  <c r="K37" i="78"/>
  <c r="F21" i="78"/>
  <c r="J92" i="1" s="1"/>
  <c r="F23" i="78"/>
  <c r="J94" i="1" s="1"/>
  <c r="F22" i="78"/>
  <c r="J93" i="1" s="1"/>
  <c r="T31" i="78"/>
  <c r="X101" i="1" s="1"/>
  <c r="L26" i="78"/>
  <c r="P97" i="1" s="1"/>
  <c r="I31" i="78"/>
  <c r="M101" i="1" s="1"/>
  <c r="H24" i="78"/>
  <c r="L95" i="1" s="1"/>
  <c r="L31" i="78"/>
  <c r="P101" i="1" s="1"/>
  <c r="S35" i="78"/>
  <c r="W104" i="1" s="1"/>
  <c r="S36" i="78"/>
  <c r="W105" i="1" s="1"/>
  <c r="S37" i="78"/>
  <c r="W106" i="1" s="1"/>
  <c r="E21" i="78"/>
  <c r="E22" i="78"/>
  <c r="I93" i="1" s="1"/>
  <c r="E23" i="78"/>
  <c r="O24" i="78"/>
  <c r="S95" i="1" s="1"/>
  <c r="P33" i="78"/>
  <c r="T103" i="1" s="1"/>
  <c r="P37" i="78"/>
  <c r="L35" i="78"/>
  <c r="P104" i="1" s="1"/>
  <c r="L37" i="78"/>
  <c r="L36" i="78"/>
  <c r="P105" i="1" s="1"/>
  <c r="M31" i="78"/>
  <c r="Q101" i="1" s="1"/>
  <c r="L32" i="78"/>
  <c r="P102" i="1" s="1"/>
  <c r="P26" i="78"/>
  <c r="T97" i="1" s="1"/>
  <c r="L24" i="78"/>
  <c r="P95" i="1" s="1"/>
  <c r="R35" i="78"/>
  <c r="V104" i="1" s="1"/>
  <c r="R37" i="78"/>
  <c r="V106" i="1" s="1"/>
  <c r="R22" i="78"/>
  <c r="V93" i="1" s="1"/>
  <c r="R23" i="78"/>
  <c r="R21" i="78"/>
  <c r="V92" i="1" s="1"/>
  <c r="W30" i="78"/>
  <c r="AA100" i="1" s="1"/>
  <c r="W28" i="78"/>
  <c r="AA98" i="1" s="1"/>
  <c r="W29" i="78"/>
  <c r="AA99" i="1" s="1"/>
  <c r="I36" i="78"/>
  <c r="I37" i="78"/>
  <c r="I35" i="78"/>
  <c r="M104" i="1" s="1"/>
  <c r="T32" i="78"/>
  <c r="X102" i="1" s="1"/>
  <c r="P31" i="78"/>
  <c r="T101" i="1" s="1"/>
  <c r="O37" i="78"/>
  <c r="O35" i="78"/>
  <c r="O36" i="78"/>
  <c r="H30" i="78"/>
  <c r="L100" i="1" s="1"/>
  <c r="H28" i="78"/>
  <c r="L98" i="1" s="1"/>
  <c r="H29" i="78"/>
  <c r="L99" i="1" s="1"/>
  <c r="Q36" i="78"/>
  <c r="Q37" i="78"/>
  <c r="Q35" i="78"/>
  <c r="U104" i="1" s="1"/>
  <c r="H26" i="78"/>
  <c r="L97" i="1" s="1"/>
  <c r="M33" i="78"/>
  <c r="Q103" i="1" s="1"/>
  <c r="N37" i="78"/>
  <c r="N35" i="78"/>
  <c r="R104" i="1" s="1"/>
  <c r="N36" i="78"/>
  <c r="J36" i="78"/>
  <c r="J35" i="78"/>
  <c r="N104" i="1" s="1"/>
  <c r="J37" i="78"/>
  <c r="S22" i="78"/>
  <c r="S23" i="78"/>
  <c r="S21" i="78"/>
  <c r="W92" i="1" s="1"/>
  <c r="K46" i="68"/>
  <c r="K47" i="68"/>
  <c r="M46" i="68"/>
  <c r="V33" i="63"/>
  <c r="S73" i="1"/>
  <c r="N47" i="68"/>
  <c r="K45" i="68"/>
  <c r="P77" i="1"/>
  <c r="L71" i="1"/>
  <c r="X77" i="1"/>
  <c r="U71" i="1"/>
  <c r="M47" i="68"/>
  <c r="R79" i="1"/>
  <c r="N46" i="68"/>
  <c r="N45" i="68"/>
  <c r="S77" i="1"/>
  <c r="Y77" i="1"/>
  <c r="M45" i="68"/>
  <c r="V32" i="63"/>
  <c r="Z87" i="1"/>
  <c r="Q33" i="63"/>
  <c r="U82" i="1"/>
  <c r="T33" i="63"/>
  <c r="X88" i="1"/>
  <c r="U33" i="63"/>
  <c r="S32" i="63"/>
  <c r="W81" i="1"/>
  <c r="Q32" i="63"/>
  <c r="U81" i="1"/>
  <c r="W31" i="63"/>
  <c r="W32" i="63"/>
  <c r="AA87" i="1"/>
  <c r="R24" i="63"/>
  <c r="V85" i="1" s="1"/>
  <c r="V81" i="1"/>
  <c r="U32" i="63"/>
  <c r="K32" i="63"/>
  <c r="O81" i="1"/>
  <c r="T18" i="63"/>
  <c r="X91" i="1" s="1"/>
  <c r="X87" i="1"/>
  <c r="T24" i="63"/>
  <c r="X81" i="1"/>
  <c r="M17" i="63"/>
  <c r="Q90" i="1" s="1"/>
  <c r="Q87" i="1"/>
  <c r="T23" i="63"/>
  <c r="X84" i="1" s="1"/>
  <c r="C22" i="80"/>
  <c r="V17" i="80"/>
  <c r="V35" i="80" s="1"/>
  <c r="V42" i="80" s="1"/>
  <c r="V8" i="78" s="1"/>
  <c r="U35" i="80"/>
  <c r="U42" i="80" s="1"/>
  <c r="U8" i="78" s="1"/>
  <c r="I92" i="1"/>
  <c r="G35" i="80"/>
  <c r="G42" i="80" s="1"/>
  <c r="G8" i="78" s="1"/>
  <c r="F17" i="80"/>
  <c r="F34" i="80"/>
  <c r="F41" i="80" s="1"/>
  <c r="F7" i="78" s="1"/>
  <c r="E16" i="80"/>
  <c r="U4" i="79"/>
  <c r="S14" i="79" s="1"/>
  <c r="S6" i="78" s="1"/>
  <c r="U64" i="1"/>
  <c r="AA58" i="1"/>
  <c r="L57" i="1"/>
  <c r="U62" i="1"/>
  <c r="S58" i="1"/>
  <c r="P57" i="1"/>
  <c r="U63" i="1"/>
  <c r="S57" i="1"/>
  <c r="M64" i="1"/>
  <c r="Q58" i="1"/>
  <c r="X58" i="1"/>
  <c r="O57" i="1"/>
  <c r="M63" i="1"/>
  <c r="M66" i="1"/>
  <c r="M65" i="1"/>
  <c r="J59" i="1"/>
  <c r="J60" i="1"/>
  <c r="N63" i="1"/>
  <c r="X65" i="1"/>
  <c r="X67" i="1"/>
  <c r="X66" i="1"/>
  <c r="AA66" i="1"/>
  <c r="AA67" i="1"/>
  <c r="AA65" i="1"/>
  <c r="Q67" i="1"/>
  <c r="Q65" i="1"/>
  <c r="Q66" i="1"/>
  <c r="R59" i="1"/>
  <c r="R61" i="1"/>
  <c r="Z64" i="1"/>
  <c r="Z62" i="1"/>
  <c r="Z63" i="1"/>
  <c r="Q59" i="1"/>
  <c r="Q61" i="1"/>
  <c r="Y62" i="1"/>
  <c r="U66" i="1"/>
  <c r="U65" i="1"/>
  <c r="V63" i="1"/>
  <c r="V62" i="1"/>
  <c r="V64" i="1"/>
  <c r="W56" i="1"/>
  <c r="W58" i="1"/>
  <c r="L61" i="1"/>
  <c r="K64" i="1"/>
  <c r="K62" i="1"/>
  <c r="W62" i="1"/>
  <c r="W63" i="1"/>
  <c r="W64" i="1"/>
  <c r="V56" i="1"/>
  <c r="V58" i="1"/>
  <c r="K61" i="1"/>
  <c r="K60" i="1"/>
  <c r="K59" i="1"/>
  <c r="E46" i="75"/>
  <c r="F6" i="73" s="1"/>
  <c r="T60" i="1"/>
  <c r="T59" i="1"/>
  <c r="Z56" i="1"/>
  <c r="Z58" i="1"/>
  <c r="J7" i="69"/>
  <c r="J9" i="69" s="1"/>
  <c r="H26" i="69" s="1"/>
  <c r="H31" i="69" s="1"/>
  <c r="I5" i="68" s="1"/>
  <c r="I9" i="69"/>
  <c r="G26" i="69" s="1"/>
  <c r="Q43" i="70"/>
  <c r="R6" i="68" s="1"/>
  <c r="F37" i="70"/>
  <c r="F43" i="70" s="1"/>
  <c r="G6" i="68" s="1"/>
  <c r="F4" i="70"/>
  <c r="D31" i="69"/>
  <c r="E5" i="68" s="1"/>
  <c r="E15" i="63"/>
  <c r="I88" i="1" s="1"/>
  <c r="E14" i="63"/>
  <c r="I87" i="1" s="1"/>
  <c r="E13" i="63"/>
  <c r="I86" i="1" s="1"/>
  <c r="F20" i="63"/>
  <c r="F21" i="63"/>
  <c r="F19" i="63"/>
  <c r="J80" i="1" s="1"/>
  <c r="H22" i="63"/>
  <c r="L83" i="1" s="1"/>
  <c r="H24" i="63"/>
  <c r="H23" i="63"/>
  <c r="L84" i="1" s="1"/>
  <c r="H31" i="63"/>
  <c r="M16" i="63"/>
  <c r="Q89" i="1" s="1"/>
  <c r="U23" i="63"/>
  <c r="U31" i="63"/>
  <c r="U24" i="63"/>
  <c r="Y85" i="1" s="1"/>
  <c r="U22" i="63"/>
  <c r="Y83" i="1" s="1"/>
  <c r="J13" i="63"/>
  <c r="N86" i="1" s="1"/>
  <c r="J15" i="63"/>
  <c r="N88" i="1" s="1"/>
  <c r="J14" i="63"/>
  <c r="N87" i="1" s="1"/>
  <c r="I16" i="63"/>
  <c r="M89" i="1" s="1"/>
  <c r="I18" i="63"/>
  <c r="M91" i="1" s="1"/>
  <c r="I17" i="63"/>
  <c r="M90" i="1" s="1"/>
  <c r="E19" i="63"/>
  <c r="I80" i="1" s="1"/>
  <c r="E20" i="63"/>
  <c r="E21" i="63"/>
  <c r="W17" i="63"/>
  <c r="W18" i="63"/>
  <c r="W16" i="63"/>
  <c r="S31" i="63"/>
  <c r="S23" i="63"/>
  <c r="W84" i="1" s="1"/>
  <c r="S22" i="63"/>
  <c r="W83" i="1" s="1"/>
  <c r="S24" i="63"/>
  <c r="U17" i="63"/>
  <c r="Y90" i="1" s="1"/>
  <c r="U16" i="63"/>
  <c r="Y89" i="1" s="1"/>
  <c r="U18" i="63"/>
  <c r="Y91" i="1" s="1"/>
  <c r="F14" i="63"/>
  <c r="J87" i="1" s="1"/>
  <c r="F13" i="63"/>
  <c r="J86" i="1" s="1"/>
  <c r="F15" i="63"/>
  <c r="J88" i="1" s="1"/>
  <c r="L15" i="63"/>
  <c r="L14" i="63"/>
  <c r="L13" i="63"/>
  <c r="P86" i="1" s="1"/>
  <c r="T16" i="63"/>
  <c r="X89" i="1" s="1"/>
  <c r="K33" i="63"/>
  <c r="I19" i="63"/>
  <c r="M80" i="1" s="1"/>
  <c r="I20" i="63"/>
  <c r="I21" i="63"/>
  <c r="G19" i="63"/>
  <c r="K80" i="1" s="1"/>
  <c r="G21" i="63"/>
  <c r="G20" i="63"/>
  <c r="V16" i="63"/>
  <c r="Z89" i="1" s="1"/>
  <c r="V17" i="63"/>
  <c r="Z90" i="1" s="1"/>
  <c r="V18" i="63"/>
  <c r="Z91" i="1" s="1"/>
  <c r="T17" i="63"/>
  <c r="V31" i="63"/>
  <c r="V24" i="63"/>
  <c r="Z85" i="1" s="1"/>
  <c r="V22" i="63"/>
  <c r="Z83" i="1" s="1"/>
  <c r="V23" i="63"/>
  <c r="Z84" i="1" s="1"/>
  <c r="R13" i="63"/>
  <c r="V86" i="1" s="1"/>
  <c r="R15" i="63"/>
  <c r="R14" i="63"/>
  <c r="Q23" i="63"/>
  <c r="Q24" i="63"/>
  <c r="U85" i="1" s="1"/>
  <c r="Q22" i="63"/>
  <c r="U83" i="1" s="1"/>
  <c r="Q31" i="63"/>
  <c r="J24" i="63"/>
  <c r="N85" i="1" s="1"/>
  <c r="J23" i="63"/>
  <c r="N84" i="1" s="1"/>
  <c r="J22" i="63"/>
  <c r="N83" i="1" s="1"/>
  <c r="L23" i="63"/>
  <c r="P84" i="1" s="1"/>
  <c r="L22" i="63"/>
  <c r="P83" i="1" s="1"/>
  <c r="L24" i="63"/>
  <c r="P85" i="1" s="1"/>
  <c r="M20" i="63"/>
  <c r="M19" i="63"/>
  <c r="Q80" i="1" s="1"/>
  <c r="M21" i="63"/>
  <c r="K18" i="63"/>
  <c r="O91" i="1" s="1"/>
  <c r="K17" i="63"/>
  <c r="O90" i="1" s="1"/>
  <c r="K16" i="63"/>
  <c r="O89" i="1" s="1"/>
  <c r="H32" i="63"/>
  <c r="S33" i="63"/>
  <c r="M18" i="63"/>
  <c r="Q91" i="1" s="1"/>
  <c r="N17" i="63"/>
  <c r="R90" i="1" s="1"/>
  <c r="N16" i="63"/>
  <c r="R89" i="1" s="1"/>
  <c r="N18" i="63"/>
  <c r="R91" i="1" s="1"/>
  <c r="P16" i="63"/>
  <c r="T89" i="1" s="1"/>
  <c r="P18" i="63"/>
  <c r="T91" i="1" s="1"/>
  <c r="P17" i="63"/>
  <c r="T90" i="1" s="1"/>
  <c r="G17" i="63"/>
  <c r="K90" i="1" s="1"/>
  <c r="G18" i="63"/>
  <c r="K91" i="1" s="1"/>
  <c r="G16" i="63"/>
  <c r="K89" i="1" s="1"/>
  <c r="K22" i="63"/>
  <c r="O83" i="1" s="1"/>
  <c r="K23" i="63"/>
  <c r="K31" i="63"/>
  <c r="K24" i="63"/>
  <c r="Q16" i="63"/>
  <c r="U89" i="1" s="1"/>
  <c r="Q18" i="63"/>
  <c r="U91" i="1" s="1"/>
  <c r="Q17" i="63"/>
  <c r="U90" i="1" s="1"/>
  <c r="H18" i="63"/>
  <c r="L91" i="1" s="1"/>
  <c r="H16" i="63"/>
  <c r="L89" i="1" s="1"/>
  <c r="H17" i="63"/>
  <c r="L90" i="1" s="1"/>
  <c r="T32" i="63"/>
  <c r="O17" i="63"/>
  <c r="S90" i="1" s="1"/>
  <c r="O18" i="63"/>
  <c r="S91" i="1" s="1"/>
  <c r="O16" i="63"/>
  <c r="S89" i="1" s="1"/>
  <c r="R23" i="63"/>
  <c r="V84" i="1" s="1"/>
  <c r="N20" i="63"/>
  <c r="N21" i="63"/>
  <c r="N19" i="63"/>
  <c r="R80" i="1" s="1"/>
  <c r="R22" i="63"/>
  <c r="V83" i="1" s="1"/>
  <c r="H33" i="63"/>
  <c r="S18" i="63"/>
  <c r="W91" i="1" s="1"/>
  <c r="S17" i="63"/>
  <c r="W90" i="1" s="1"/>
  <c r="S16" i="63"/>
  <c r="W89" i="1" s="1"/>
  <c r="O37" i="48"/>
  <c r="O38" i="48"/>
  <c r="T51" i="1" s="1"/>
  <c r="O39" i="48"/>
  <c r="T52" i="1" s="1"/>
  <c r="T38" i="48"/>
  <c r="T39" i="48"/>
  <c r="T37" i="48"/>
  <c r="T30" i="48"/>
  <c r="T31" i="48"/>
  <c r="T32" i="48"/>
  <c r="J9" i="48"/>
  <c r="M38" i="48"/>
  <c r="M39" i="48"/>
  <c r="R52" i="1" s="1"/>
  <c r="M37" i="48"/>
  <c r="U38" i="48"/>
  <c r="Z51" i="1" s="1"/>
  <c r="U39" i="48"/>
  <c r="Z52" i="1" s="1"/>
  <c r="U37" i="48"/>
  <c r="P37" i="48"/>
  <c r="P38" i="48"/>
  <c r="U51" i="1" s="1"/>
  <c r="P39" i="48"/>
  <c r="U52" i="1" s="1"/>
  <c r="M9" i="48"/>
  <c r="P32" i="48"/>
  <c r="P30" i="48"/>
  <c r="P31" i="48"/>
  <c r="K39" i="48"/>
  <c r="P52" i="1" s="1"/>
  <c r="K37" i="48"/>
  <c r="P50" i="1" s="1"/>
  <c r="K38" i="48"/>
  <c r="K42" i="48" s="1"/>
  <c r="L38" i="48"/>
  <c r="Q51" i="1" s="1"/>
  <c r="L39" i="48"/>
  <c r="Q52" i="1" s="1"/>
  <c r="L37" i="48"/>
  <c r="Q50" i="1" s="1"/>
  <c r="R39" i="48"/>
  <c r="R37" i="48"/>
  <c r="R38" i="48"/>
  <c r="I39" i="48"/>
  <c r="N52" i="1" s="1"/>
  <c r="I37" i="48"/>
  <c r="I38" i="48"/>
  <c r="N51" i="1" s="1"/>
  <c r="Q39" i="48"/>
  <c r="V52" i="1" s="1"/>
  <c r="Q37" i="48"/>
  <c r="Q38" i="48"/>
  <c r="V51" i="1" s="1"/>
  <c r="S39" i="48"/>
  <c r="S37" i="48"/>
  <c r="S38" i="48"/>
  <c r="S42" i="48" s="1"/>
  <c r="Q9" i="48"/>
  <c r="J39" i="48"/>
  <c r="J37" i="48"/>
  <c r="J38" i="48"/>
  <c r="J40" i="48" s="1"/>
  <c r="L30" i="48"/>
  <c r="L31" i="48"/>
  <c r="L32" i="48"/>
  <c r="N38" i="48"/>
  <c r="N37" i="48"/>
  <c r="N39" i="48"/>
  <c r="S52" i="1" s="1"/>
  <c r="L28" i="45"/>
  <c r="N3" i="1" s="1"/>
  <c r="L29" i="45"/>
  <c r="L27" i="45"/>
  <c r="V28" i="45"/>
  <c r="X3" i="1" s="1"/>
  <c r="V29" i="45"/>
  <c r="X4" i="1" s="1"/>
  <c r="V27" i="45"/>
  <c r="O27" i="45"/>
  <c r="O28" i="45"/>
  <c r="O29" i="45"/>
  <c r="G27" i="45"/>
  <c r="G28" i="45"/>
  <c r="G29" i="45"/>
  <c r="G31" i="45" s="1"/>
  <c r="X27" i="45"/>
  <c r="Z2" i="1" s="1"/>
  <c r="X28" i="45"/>
  <c r="X29" i="45"/>
  <c r="I29" i="45"/>
  <c r="K4" i="1" s="1"/>
  <c r="I27" i="45"/>
  <c r="I28" i="45"/>
  <c r="Y29" i="45"/>
  <c r="AA4" i="1" s="1"/>
  <c r="Y27" i="45"/>
  <c r="Y28" i="45"/>
  <c r="Y32" i="45" s="1"/>
  <c r="R29" i="45"/>
  <c r="T4" i="1" s="1"/>
  <c r="R27" i="45"/>
  <c r="R28" i="45"/>
  <c r="J29" i="45"/>
  <c r="L4" i="1" s="1"/>
  <c r="J27" i="45"/>
  <c r="J28" i="45"/>
  <c r="S29" i="45"/>
  <c r="U4" i="1" s="1"/>
  <c r="S28" i="45"/>
  <c r="S27" i="45"/>
  <c r="U28" i="45"/>
  <c r="W3" i="1" s="1"/>
  <c r="U29" i="45"/>
  <c r="W4" i="1" s="1"/>
  <c r="U27" i="45"/>
  <c r="M28" i="45"/>
  <c r="O3" i="1" s="1"/>
  <c r="M27" i="45"/>
  <c r="M29" i="45"/>
  <c r="O4" i="1" s="1"/>
  <c r="W27" i="45"/>
  <c r="W28" i="45"/>
  <c r="W29" i="45"/>
  <c r="P27" i="45"/>
  <c r="P29" i="45"/>
  <c r="P28" i="45"/>
  <c r="Q29" i="45"/>
  <c r="S4" i="1" s="1"/>
  <c r="Q27" i="45"/>
  <c r="Q28" i="45"/>
  <c r="Q30" i="45" s="1"/>
  <c r="S5" i="1" s="1"/>
  <c r="N28" i="45"/>
  <c r="P3" i="1" s="1"/>
  <c r="N29" i="45"/>
  <c r="P4" i="1" s="1"/>
  <c r="N27" i="45"/>
  <c r="K29" i="45"/>
  <c r="M4" i="1" s="1"/>
  <c r="K27" i="45"/>
  <c r="K28" i="45"/>
  <c r="K30" i="45" s="1"/>
  <c r="T28" i="45"/>
  <c r="V3" i="1" s="1"/>
  <c r="T29" i="45"/>
  <c r="V4" i="1" s="1"/>
  <c r="T27" i="45"/>
  <c r="V2" i="1" s="1"/>
  <c r="Q20" i="1"/>
  <c r="S21" i="1"/>
  <c r="U21" i="1"/>
  <c r="AA21" i="1"/>
  <c r="AA7" i="1"/>
  <c r="N4" i="1"/>
  <c r="R2" i="1"/>
  <c r="X2" i="1"/>
  <c r="T13" i="59"/>
  <c r="T12" i="59"/>
  <c r="X33" i="1" s="1"/>
  <c r="T11" i="59"/>
  <c r="X32" i="1" s="1"/>
  <c r="P18" i="59"/>
  <c r="T38" i="1" s="1"/>
  <c r="P20" i="59"/>
  <c r="T40" i="1" s="1"/>
  <c r="P19" i="59"/>
  <c r="T39" i="1" s="1"/>
  <c r="Q18" i="59"/>
  <c r="U38" i="1" s="1"/>
  <c r="Q20" i="59"/>
  <c r="U40" i="1" s="1"/>
  <c r="Q19" i="59"/>
  <c r="U39" i="1" s="1"/>
  <c r="U19" i="59"/>
  <c r="Y39" i="1" s="1"/>
  <c r="U18" i="59"/>
  <c r="Y38" i="1" s="1"/>
  <c r="V13" i="61"/>
  <c r="F13" i="61"/>
  <c r="S20" i="59"/>
  <c r="W40" i="1" s="1"/>
  <c r="S19" i="59"/>
  <c r="M15" i="61"/>
  <c r="U20" i="59"/>
  <c r="Y40" i="1" s="1"/>
  <c r="V22" i="61"/>
  <c r="V39" i="61" s="1"/>
  <c r="V44" i="61" s="1"/>
  <c r="W18" i="61"/>
  <c r="W22" i="61" s="1"/>
  <c r="W39" i="61" s="1"/>
  <c r="W44" i="61" s="1"/>
  <c r="O18" i="59"/>
  <c r="S38" i="1" s="1"/>
  <c r="O20" i="59"/>
  <c r="S40" i="1" s="1"/>
  <c r="U21" i="61"/>
  <c r="U38" i="61" s="1"/>
  <c r="U43" i="61" s="1"/>
  <c r="E29" i="61"/>
  <c r="V19" i="61" s="1"/>
  <c r="W19" i="61" s="1"/>
  <c r="T18" i="59"/>
  <c r="X38" i="1" s="1"/>
  <c r="T19" i="59"/>
  <c r="X39" i="1" s="1"/>
  <c r="N19" i="59"/>
  <c r="R39" i="1" s="1"/>
  <c r="N20" i="59"/>
  <c r="R40" i="1" s="1"/>
  <c r="N18" i="59"/>
  <c r="R38" i="1" s="1"/>
  <c r="S21" i="61"/>
  <c r="S38" i="61" s="1"/>
  <c r="S43" i="61" s="1"/>
  <c r="R20" i="59"/>
  <c r="V40" i="1" s="1"/>
  <c r="R19" i="59"/>
  <c r="V39" i="1" s="1"/>
  <c r="M18" i="61"/>
  <c r="X14" i="1"/>
  <c r="X15" i="1"/>
  <c r="X16" i="1"/>
  <c r="M37" i="57"/>
  <c r="U16" i="1"/>
  <c r="M26" i="1"/>
  <c r="S35" i="55"/>
  <c r="V4" i="54" s="1"/>
  <c r="R44" i="57"/>
  <c r="T8" i="54" s="1"/>
  <c r="J28" i="1"/>
  <c r="N37" i="57"/>
  <c r="N44" i="57" s="1"/>
  <c r="P8" i="54" s="1"/>
  <c r="AA8" i="1"/>
  <c r="AA10" i="1"/>
  <c r="R21" i="1"/>
  <c r="H37" i="57"/>
  <c r="X37" i="57"/>
  <c r="E37" i="57"/>
  <c r="E44" i="57" s="1"/>
  <c r="G8" i="54" s="1"/>
  <c r="I37" i="57"/>
  <c r="I44" i="57" s="1"/>
  <c r="K8" i="54" s="1"/>
  <c r="W21" i="1"/>
  <c r="W20" i="1"/>
  <c r="D35" i="55"/>
  <c r="G4" i="54" s="1"/>
  <c r="I35" i="55"/>
  <c r="L4" i="54" s="1"/>
  <c r="N21" i="1"/>
  <c r="W44" i="57"/>
  <c r="Y8" i="54" s="1"/>
  <c r="L35" i="57"/>
  <c r="R28" i="55"/>
  <c r="R35" i="55" s="1"/>
  <c r="U4" i="54" s="1"/>
  <c r="L34" i="57"/>
  <c r="W10" i="54"/>
  <c r="P28" i="55"/>
  <c r="Q28" i="55"/>
  <c r="Q35" i="55" s="1"/>
  <c r="T4" i="54" s="1"/>
  <c r="N20" i="1"/>
  <c r="X20" i="1"/>
  <c r="F28" i="55"/>
  <c r="E28" i="55"/>
  <c r="P28" i="1"/>
  <c r="G28" i="55"/>
  <c r="G35" i="55" s="1"/>
  <c r="J4" i="54" s="1"/>
  <c r="G34" i="57"/>
  <c r="G37" i="57" s="1"/>
  <c r="Q46" i="1"/>
  <c r="C42" i="50"/>
  <c r="I37" i="50" s="1"/>
  <c r="V47" i="50"/>
  <c r="V57" i="50" s="1"/>
  <c r="U7" i="48" s="1"/>
  <c r="U9" i="48" s="1"/>
  <c r="U45" i="1"/>
  <c r="P51" i="1"/>
  <c r="S37" i="50"/>
  <c r="S47" i="50" s="1"/>
  <c r="S57" i="50" s="1"/>
  <c r="R7" i="48" s="1"/>
  <c r="R9" i="48" s="1"/>
  <c r="W51" i="1"/>
  <c r="W50" i="1"/>
  <c r="J47" i="50"/>
  <c r="J57" i="50" s="1"/>
  <c r="I7" i="48" s="1"/>
  <c r="I9" i="48" s="1"/>
  <c r="X52" i="1"/>
  <c r="X50" i="1"/>
  <c r="T50" i="1"/>
  <c r="Y46" i="1"/>
  <c r="O52" i="1"/>
  <c r="R51" i="1"/>
  <c r="T37" i="50"/>
  <c r="T47" i="50" s="1"/>
  <c r="T57" i="50" s="1"/>
  <c r="S7" i="48" s="1"/>
  <c r="S9" i="48" s="1"/>
  <c r="Y52" i="1"/>
  <c r="P37" i="50"/>
  <c r="P47" i="50" s="1"/>
  <c r="P57" i="50" s="1"/>
  <c r="O7" i="48" s="1"/>
  <c r="O9" i="48" s="1"/>
  <c r="C67" i="50"/>
  <c r="I63" i="50" s="1"/>
  <c r="Z50" i="1"/>
  <c r="L37" i="50"/>
  <c r="L47" i="50" s="1"/>
  <c r="L57" i="50" s="1"/>
  <c r="K7" i="48" s="1"/>
  <c r="K9" i="48" s="1"/>
  <c r="O37" i="50"/>
  <c r="O47" i="50" s="1"/>
  <c r="O57" i="50" s="1"/>
  <c r="N7" i="48" s="1"/>
  <c r="N9" i="48" s="1"/>
  <c r="P2" i="1"/>
  <c r="I3" i="1"/>
  <c r="I2" i="1"/>
  <c r="K2" i="1"/>
  <c r="K3" i="1"/>
  <c r="H13" i="45"/>
  <c r="P48" i="78" l="1"/>
  <c r="T105" i="1"/>
  <c r="H25" i="54"/>
  <c r="H26" i="54"/>
  <c r="H27" i="54"/>
  <c r="E23" i="68"/>
  <c r="E22" i="68"/>
  <c r="E24" i="68"/>
  <c r="T36" i="78"/>
  <c r="X105" i="1" s="1"/>
  <c r="L48" i="78"/>
  <c r="K33" i="87"/>
  <c r="T57" i="91"/>
  <c r="T62" i="91" s="1"/>
  <c r="Z178" i="1"/>
  <c r="P18" i="91"/>
  <c r="R68" i="91"/>
  <c r="X182" i="1"/>
  <c r="J28" i="91"/>
  <c r="P171" i="1"/>
  <c r="V26" i="54"/>
  <c r="Z9" i="1" s="1"/>
  <c r="V27" i="54"/>
  <c r="V25" i="54"/>
  <c r="T74" i="1"/>
  <c r="P27" i="68"/>
  <c r="P25" i="68"/>
  <c r="P26" i="68"/>
  <c r="P21" i="63"/>
  <c r="P19" i="63"/>
  <c r="P20" i="63"/>
  <c r="M25" i="68"/>
  <c r="M26" i="68"/>
  <c r="Q74" i="1"/>
  <c r="L42" i="68"/>
  <c r="M27" i="68"/>
  <c r="K25" i="73"/>
  <c r="O59" i="1" s="1"/>
  <c r="K27" i="73"/>
  <c r="J43" i="73"/>
  <c r="O56" i="1"/>
  <c r="K26" i="73"/>
  <c r="I44" i="73"/>
  <c r="N57" i="1"/>
  <c r="N75" i="1"/>
  <c r="I43" i="68"/>
  <c r="Q48" i="78"/>
  <c r="U105" i="1"/>
  <c r="R27" i="54"/>
  <c r="R26" i="54"/>
  <c r="R25" i="54"/>
  <c r="P49" i="78"/>
  <c r="T106" i="1"/>
  <c r="H52" i="83"/>
  <c r="M121" i="1"/>
  <c r="H33" i="87"/>
  <c r="M152" i="1"/>
  <c r="L56" i="83"/>
  <c r="Q137" i="1"/>
  <c r="L54" i="83"/>
  <c r="Q135" i="1"/>
  <c r="M52" i="83"/>
  <c r="R115" i="1"/>
  <c r="K54" i="83"/>
  <c r="P135" i="1"/>
  <c r="J33" i="87"/>
  <c r="O158" i="1"/>
  <c r="S28" i="91"/>
  <c r="Y172" i="1"/>
  <c r="K37" i="91"/>
  <c r="Q175" i="1"/>
  <c r="S44" i="73"/>
  <c r="X57" i="1"/>
  <c r="K43" i="73"/>
  <c r="P62" i="1"/>
  <c r="L34" i="73"/>
  <c r="L32" i="73"/>
  <c r="L33" i="73"/>
  <c r="X70" i="1"/>
  <c r="S44" i="68"/>
  <c r="T76" i="1"/>
  <c r="O44" i="68"/>
  <c r="AA57" i="1"/>
  <c r="V44" i="73"/>
  <c r="O45" i="73"/>
  <c r="T64" i="1"/>
  <c r="Q45" i="73"/>
  <c r="I42" i="68"/>
  <c r="N74" i="1"/>
  <c r="J26" i="68"/>
  <c r="J25" i="68"/>
  <c r="J27" i="68"/>
  <c r="N52" i="83"/>
  <c r="S121" i="1"/>
  <c r="W32" i="45"/>
  <c r="Y7" i="1" s="1"/>
  <c r="X51" i="1"/>
  <c r="J27" i="54"/>
  <c r="J25" i="54"/>
  <c r="J26" i="54"/>
  <c r="J57" i="54" s="1"/>
  <c r="E26" i="54"/>
  <c r="E27" i="54"/>
  <c r="E25" i="54"/>
  <c r="T37" i="78"/>
  <c r="X106" i="1" s="1"/>
  <c r="W63" i="50"/>
  <c r="W73" i="50" s="1"/>
  <c r="W82" i="50" s="1"/>
  <c r="V15" i="48" s="1"/>
  <c r="E35" i="55"/>
  <c r="H4" i="54" s="1"/>
  <c r="Q52" i="48"/>
  <c r="G29" i="68"/>
  <c r="G30" i="68"/>
  <c r="K69" i="1" s="1"/>
  <c r="G31" i="68"/>
  <c r="K70" i="1" s="1"/>
  <c r="N47" i="78"/>
  <c r="D16" i="83"/>
  <c r="I119" i="1" s="1"/>
  <c r="M53" i="83"/>
  <c r="R116" i="1"/>
  <c r="K55" i="83"/>
  <c r="P136" i="1"/>
  <c r="I35" i="87"/>
  <c r="L32" i="87"/>
  <c r="F33" i="87"/>
  <c r="K152" i="1"/>
  <c r="M26" i="87"/>
  <c r="T25" i="73"/>
  <c r="S46" i="73" s="1"/>
  <c r="T26" i="73"/>
  <c r="S47" i="73" s="1"/>
  <c r="X56" i="1"/>
  <c r="T27" i="73"/>
  <c r="S48" i="73" s="1"/>
  <c r="S43" i="73"/>
  <c r="X80" i="1"/>
  <c r="T31" i="63"/>
  <c r="K45" i="73"/>
  <c r="P64" i="1"/>
  <c r="U36" i="86"/>
  <c r="T7" i="85"/>
  <c r="S24" i="85" s="1"/>
  <c r="S29" i="83" s="1"/>
  <c r="X132" i="1" s="1"/>
  <c r="R26" i="73"/>
  <c r="R27" i="73"/>
  <c r="R25" i="73"/>
  <c r="Q43" i="73"/>
  <c r="X69" i="1"/>
  <c r="S43" i="68"/>
  <c r="M14" i="87"/>
  <c r="Q154" i="1" s="1"/>
  <c r="Q151" i="1"/>
  <c r="V43" i="73"/>
  <c r="W27" i="73"/>
  <c r="W25" i="73"/>
  <c r="V46" i="73" s="1"/>
  <c r="AA56" i="1"/>
  <c r="W26" i="73"/>
  <c r="V47" i="73" s="1"/>
  <c r="T63" i="1"/>
  <c r="O44" i="73"/>
  <c r="J41" i="54"/>
  <c r="N16" i="1" s="1"/>
  <c r="J39" i="54"/>
  <c r="J40" i="54"/>
  <c r="N15" i="1" s="1"/>
  <c r="W40" i="54"/>
  <c r="W41" i="54"/>
  <c r="W39" i="54"/>
  <c r="N48" i="78"/>
  <c r="R105" i="1"/>
  <c r="M48" i="78"/>
  <c r="Q105" i="1"/>
  <c r="G52" i="83"/>
  <c r="R29" i="68"/>
  <c r="Q42" i="68" s="1"/>
  <c r="R31" i="68"/>
  <c r="V70" i="1" s="1"/>
  <c r="R30" i="68"/>
  <c r="V69" i="1" s="1"/>
  <c r="K56" i="83"/>
  <c r="P137" i="1"/>
  <c r="I34" i="87"/>
  <c r="N159" i="1"/>
  <c r="I161" i="1"/>
  <c r="M27" i="87"/>
  <c r="Q167" i="1" s="1"/>
  <c r="L78" i="91"/>
  <c r="R184" i="1"/>
  <c r="S37" i="91"/>
  <c r="Y175" i="1"/>
  <c r="F28" i="91"/>
  <c r="L172" i="1"/>
  <c r="O20" i="63"/>
  <c r="O21" i="63"/>
  <c r="O19" i="63"/>
  <c r="H33" i="73"/>
  <c r="H34" i="73"/>
  <c r="L62" i="1"/>
  <c r="G43" i="73"/>
  <c r="H32" i="73"/>
  <c r="Q44" i="73"/>
  <c r="X68" i="1"/>
  <c r="S42" i="68"/>
  <c r="T32" i="68"/>
  <c r="T33" i="68"/>
  <c r="T34" i="68"/>
  <c r="V42" i="68"/>
  <c r="W33" i="68"/>
  <c r="AA72" i="1" s="1"/>
  <c r="W34" i="68"/>
  <c r="AA73" i="1" s="1"/>
  <c r="AA68" i="1"/>
  <c r="W32" i="68"/>
  <c r="AA71" i="1" s="1"/>
  <c r="AA79" i="1"/>
  <c r="M114" i="1"/>
  <c r="H15" i="83"/>
  <c r="M118" i="1" s="1"/>
  <c r="H16" i="83"/>
  <c r="M119" i="1" s="1"/>
  <c r="H14" i="83"/>
  <c r="M117" i="1" s="1"/>
  <c r="O33" i="73"/>
  <c r="S66" i="1" s="1"/>
  <c r="O34" i="73"/>
  <c r="O32" i="73"/>
  <c r="S62" i="1"/>
  <c r="P34" i="73"/>
  <c r="P33" i="73"/>
  <c r="O43" i="73"/>
  <c r="P32" i="73"/>
  <c r="T62" i="1"/>
  <c r="Q49" i="78"/>
  <c r="U106" i="1"/>
  <c r="I49" i="78"/>
  <c r="M106" i="1"/>
  <c r="I36" i="87"/>
  <c r="N161" i="1"/>
  <c r="P33" i="87"/>
  <c r="U152" i="1"/>
  <c r="F32" i="87"/>
  <c r="K151" i="1"/>
  <c r="V32" i="87"/>
  <c r="AA151" i="1"/>
  <c r="M25" i="87"/>
  <c r="Q165" i="1" s="1"/>
  <c r="M28" i="91"/>
  <c r="S172" i="1"/>
  <c r="L68" i="91"/>
  <c r="R181" i="1"/>
  <c r="O76" i="1"/>
  <c r="J44" i="68"/>
  <c r="L64" i="1"/>
  <c r="G45" i="73"/>
  <c r="V43" i="68"/>
  <c r="AA69" i="1"/>
  <c r="AA78" i="1"/>
  <c r="V46" i="68"/>
  <c r="E32" i="73"/>
  <c r="I65" i="1" s="1"/>
  <c r="E33" i="73"/>
  <c r="I66" i="1" s="1"/>
  <c r="I62" i="1"/>
  <c r="U32" i="73"/>
  <c r="U33" i="73"/>
  <c r="U34" i="73"/>
  <c r="W29" i="54"/>
  <c r="W28" i="54"/>
  <c r="I53" i="83"/>
  <c r="N116" i="1"/>
  <c r="G53" i="83"/>
  <c r="L122" i="1"/>
  <c r="P32" i="87"/>
  <c r="U151" i="1"/>
  <c r="L57" i="91"/>
  <c r="L62" i="91" s="1"/>
  <c r="R178" i="1"/>
  <c r="N28" i="91"/>
  <c r="T172" i="1"/>
  <c r="F37" i="91"/>
  <c r="L175" i="1"/>
  <c r="P28" i="91"/>
  <c r="V172" i="1"/>
  <c r="Q20" i="87"/>
  <c r="U160" i="1" s="1"/>
  <c r="U157" i="1"/>
  <c r="O74" i="1"/>
  <c r="K25" i="68"/>
  <c r="K26" i="68"/>
  <c r="J42" i="68"/>
  <c r="K27" i="68"/>
  <c r="L63" i="1"/>
  <c r="G44" i="73"/>
  <c r="I152" i="1"/>
  <c r="E15" i="87"/>
  <c r="I155" i="1" s="1"/>
  <c r="AA77" i="1"/>
  <c r="V45" i="68"/>
  <c r="Z68" i="1"/>
  <c r="V32" i="68"/>
  <c r="Z71" i="1" s="1"/>
  <c r="V33" i="68"/>
  <c r="Z72" i="1" s="1"/>
  <c r="V34" i="68"/>
  <c r="Z73" i="1" s="1"/>
  <c r="E34" i="73"/>
  <c r="I67" i="1" s="1"/>
  <c r="I63" i="1"/>
  <c r="T44" i="73"/>
  <c r="W30" i="54"/>
  <c r="AA9" i="1"/>
  <c r="Q42" i="54"/>
  <c r="Q44" i="54"/>
  <c r="U19" i="1" s="1"/>
  <c r="U14" i="1"/>
  <c r="L49" i="78"/>
  <c r="P106" i="1"/>
  <c r="C28" i="91"/>
  <c r="I172" i="1"/>
  <c r="O27" i="73"/>
  <c r="N43" i="73"/>
  <c r="O26" i="73"/>
  <c r="O25" i="73"/>
  <c r="S59" i="1" s="1"/>
  <c r="S56" i="1"/>
  <c r="O75" i="1"/>
  <c r="J43" i="68"/>
  <c r="U43" i="68"/>
  <c r="Z69" i="1"/>
  <c r="I4" i="1"/>
  <c r="O51" i="1"/>
  <c r="I39" i="54"/>
  <c r="I40" i="54"/>
  <c r="I41" i="54"/>
  <c r="Y2" i="1"/>
  <c r="P35" i="78"/>
  <c r="P53" i="83"/>
  <c r="U122" i="1"/>
  <c r="O51" i="83"/>
  <c r="T36" i="87"/>
  <c r="Y155" i="1"/>
  <c r="G36" i="87"/>
  <c r="L155" i="1"/>
  <c r="E28" i="91"/>
  <c r="K172" i="1"/>
  <c r="N37" i="91"/>
  <c r="T175" i="1"/>
  <c r="E18" i="91"/>
  <c r="P37" i="91"/>
  <c r="V175" i="1"/>
  <c r="O32" i="87"/>
  <c r="T157" i="1"/>
  <c r="E26" i="73"/>
  <c r="D47" i="73" s="1"/>
  <c r="D43" i="73"/>
  <c r="I56" i="1"/>
  <c r="E27" i="73"/>
  <c r="D48" i="73" s="1"/>
  <c r="L33" i="87"/>
  <c r="Q152" i="1"/>
  <c r="G33" i="73"/>
  <c r="F47" i="73" s="1"/>
  <c r="G34" i="73"/>
  <c r="G32" i="73"/>
  <c r="F46" i="73" s="1"/>
  <c r="Z76" i="1"/>
  <c r="U44" i="68"/>
  <c r="O120" i="1"/>
  <c r="J20" i="83"/>
  <c r="O123" i="1" s="1"/>
  <c r="J22" i="83"/>
  <c r="O125" i="1" s="1"/>
  <c r="J21" i="83"/>
  <c r="O124" i="1" s="1"/>
  <c r="Y70" i="1"/>
  <c r="T44" i="68"/>
  <c r="Q68" i="1"/>
  <c r="M34" i="68"/>
  <c r="Q73" i="1" s="1"/>
  <c r="M33" i="68"/>
  <c r="Q72" i="1" s="1"/>
  <c r="M32" i="68"/>
  <c r="Q71" i="1" s="1"/>
  <c r="T22" i="63"/>
  <c r="X83" i="1" s="1"/>
  <c r="D28" i="91"/>
  <c r="T42" i="54"/>
  <c r="U75" i="1"/>
  <c r="P43" i="68"/>
  <c r="M31" i="87"/>
  <c r="R156" i="1"/>
  <c r="O9" i="1"/>
  <c r="K25" i="54"/>
  <c r="K26" i="54"/>
  <c r="K27" i="54"/>
  <c r="O10" i="1" s="1"/>
  <c r="V74" i="1"/>
  <c r="R25" i="68"/>
  <c r="R27" i="68"/>
  <c r="R26" i="68"/>
  <c r="T43" i="54"/>
  <c r="T44" i="54"/>
  <c r="K32" i="87"/>
  <c r="P157" i="1"/>
  <c r="D34" i="87"/>
  <c r="I159" i="1"/>
  <c r="T34" i="87"/>
  <c r="Y153" i="1"/>
  <c r="O28" i="91"/>
  <c r="U172" i="1"/>
  <c r="C37" i="91"/>
  <c r="I175" i="1"/>
  <c r="E25" i="73"/>
  <c r="D45" i="73"/>
  <c r="I58" i="1"/>
  <c r="S31" i="68"/>
  <c r="W70" i="1" s="1"/>
  <c r="S30" i="68"/>
  <c r="W69" i="1" s="1"/>
  <c r="S29" i="68"/>
  <c r="V27" i="68"/>
  <c r="U42" i="68"/>
  <c r="V26" i="68"/>
  <c r="V25" i="68"/>
  <c r="Z74" i="1"/>
  <c r="U34" i="68"/>
  <c r="U33" i="68"/>
  <c r="Y68" i="1"/>
  <c r="U32" i="68"/>
  <c r="T42" i="68"/>
  <c r="J168" i="1"/>
  <c r="D79" i="91"/>
  <c r="D58" i="91"/>
  <c r="J177" i="1" s="1"/>
  <c r="D69" i="91"/>
  <c r="D18" i="91"/>
  <c r="E40" i="54"/>
  <c r="E41" i="54"/>
  <c r="E39" i="54"/>
  <c r="S48" i="78"/>
  <c r="W93" i="1"/>
  <c r="O48" i="78"/>
  <c r="S105" i="1"/>
  <c r="P52" i="83"/>
  <c r="U121" i="1"/>
  <c r="D35" i="87"/>
  <c r="J32" i="87"/>
  <c r="O157" i="1"/>
  <c r="O37" i="91"/>
  <c r="U175" i="1"/>
  <c r="Q28" i="91"/>
  <c r="E37" i="54"/>
  <c r="I25" i="1" s="1"/>
  <c r="D44" i="73"/>
  <c r="I57" i="1"/>
  <c r="N35" i="55"/>
  <c r="Q4" i="54" s="1"/>
  <c r="Y69" i="1"/>
  <c r="T43" i="68"/>
  <c r="V33" i="73"/>
  <c r="V34" i="73"/>
  <c r="J174" i="1"/>
  <c r="D37" i="91"/>
  <c r="Q25" i="68"/>
  <c r="U74" i="1"/>
  <c r="Q27" i="68"/>
  <c r="P42" i="68"/>
  <c r="Q26" i="68"/>
  <c r="T120" i="1"/>
  <c r="O20" i="83"/>
  <c r="T123" i="1" s="1"/>
  <c r="O21" i="83"/>
  <c r="T124" i="1" s="1"/>
  <c r="O22" i="83"/>
  <c r="T125" i="1" s="1"/>
  <c r="V76" i="1"/>
  <c r="Q44" i="68"/>
  <c r="H28" i="91"/>
  <c r="N172" i="1"/>
  <c r="J32" i="68"/>
  <c r="N71" i="1" s="1"/>
  <c r="N68" i="1"/>
  <c r="J34" i="68"/>
  <c r="N73" i="1" s="1"/>
  <c r="J33" i="68"/>
  <c r="N72" i="1" s="1"/>
  <c r="O162" i="1"/>
  <c r="K26" i="87"/>
  <c r="O166" i="1" s="1"/>
  <c r="K27" i="87"/>
  <c r="O167" i="1" s="1"/>
  <c r="K25" i="87"/>
  <c r="O165" i="1" s="1"/>
  <c r="M26" i="54"/>
  <c r="Q9" i="1" s="1"/>
  <c r="M27" i="54"/>
  <c r="M25" i="54"/>
  <c r="F22" i="68"/>
  <c r="F24" i="68"/>
  <c r="F23" i="68"/>
  <c r="J75" i="1" s="1"/>
  <c r="Y168" i="1"/>
  <c r="S58" i="91"/>
  <c r="Y177" i="1" s="1"/>
  <c r="S69" i="91"/>
  <c r="Y180" i="1" s="1"/>
  <c r="U76" i="1"/>
  <c r="P44" i="68"/>
  <c r="P39" i="54"/>
  <c r="P40" i="54"/>
  <c r="T15" i="1" s="1"/>
  <c r="P41" i="54"/>
  <c r="V75" i="1"/>
  <c r="Q43" i="68"/>
  <c r="K35" i="55"/>
  <c r="N4" i="54" s="1"/>
  <c r="I24" i="68"/>
  <c r="I23" i="68"/>
  <c r="I22" i="68"/>
  <c r="I48" i="78"/>
  <c r="M105" i="1"/>
  <c r="O53" i="83"/>
  <c r="T140" i="1"/>
  <c r="S32" i="87"/>
  <c r="X157" i="1"/>
  <c r="J61" i="1"/>
  <c r="J49" i="78"/>
  <c r="N106" i="1"/>
  <c r="G18" i="91"/>
  <c r="K63" i="1"/>
  <c r="O49" i="78"/>
  <c r="S106" i="1"/>
  <c r="K48" i="78"/>
  <c r="O105" i="1"/>
  <c r="H53" i="83"/>
  <c r="M122" i="1"/>
  <c r="M35" i="87"/>
  <c r="R160" i="1"/>
  <c r="K15" i="87"/>
  <c r="O155" i="1" s="1"/>
  <c r="K31" i="87"/>
  <c r="P156" i="1"/>
  <c r="R32" i="87"/>
  <c r="W157" i="1"/>
  <c r="G37" i="91"/>
  <c r="M175" i="1"/>
  <c r="R64" i="1"/>
  <c r="M45" i="73"/>
  <c r="I25" i="54"/>
  <c r="I26" i="54"/>
  <c r="I57" i="54" s="1"/>
  <c r="I27" i="54"/>
  <c r="M10" i="1" s="1"/>
  <c r="K33" i="73"/>
  <c r="O66" i="1" s="1"/>
  <c r="O64" i="1"/>
  <c r="S79" i="91"/>
  <c r="Y183" i="1" s="1"/>
  <c r="Y171" i="1"/>
  <c r="V27" i="73"/>
  <c r="U45" i="73"/>
  <c r="W76" i="1"/>
  <c r="R44" i="68"/>
  <c r="O44" i="57"/>
  <c r="Q8" i="54" s="1"/>
  <c r="T27" i="54"/>
  <c r="T26" i="54"/>
  <c r="T25" i="54"/>
  <c r="O52" i="83"/>
  <c r="T139" i="1"/>
  <c r="I52" i="83"/>
  <c r="N115" i="1"/>
  <c r="Q34" i="87"/>
  <c r="V159" i="1"/>
  <c r="Q37" i="91"/>
  <c r="W175" i="1"/>
  <c r="S49" i="78"/>
  <c r="W94" i="1"/>
  <c r="S31" i="87"/>
  <c r="X156" i="1"/>
  <c r="O47" i="78"/>
  <c r="S104" i="1"/>
  <c r="R49" i="78"/>
  <c r="V94" i="1"/>
  <c r="K49" i="78"/>
  <c r="O106" i="1"/>
  <c r="K14" i="87"/>
  <c r="O154" i="1" s="1"/>
  <c r="S25" i="54"/>
  <c r="S27" i="54"/>
  <c r="S26" i="54"/>
  <c r="W37" i="50"/>
  <c r="W47" i="50" s="1"/>
  <c r="W57" i="50" s="1"/>
  <c r="V7" i="48" s="1"/>
  <c r="V9" i="48" s="1"/>
  <c r="J48" i="78"/>
  <c r="N105" i="1"/>
  <c r="R33" i="87"/>
  <c r="K13" i="87"/>
  <c r="O153" i="1" s="1"/>
  <c r="G28" i="91"/>
  <c r="M172" i="1"/>
  <c r="N18" i="91"/>
  <c r="M37" i="91"/>
  <c r="H37" i="91"/>
  <c r="N175" i="1"/>
  <c r="N34" i="73"/>
  <c r="M44" i="73"/>
  <c r="R63" i="1"/>
  <c r="R45" i="73"/>
  <c r="U44" i="73"/>
  <c r="W75" i="1"/>
  <c r="U44" i="57"/>
  <c r="W8" i="54" s="1"/>
  <c r="R41" i="54"/>
  <c r="R43" i="54" s="1"/>
  <c r="R40" i="54"/>
  <c r="R39" i="54"/>
  <c r="J52" i="83"/>
  <c r="O133" i="1"/>
  <c r="N33" i="73"/>
  <c r="M43" i="73"/>
  <c r="R62" i="1"/>
  <c r="N32" i="73"/>
  <c r="K34" i="73"/>
  <c r="O67" i="1" s="1"/>
  <c r="O62" i="1"/>
  <c r="K32" i="73"/>
  <c r="V150" i="1"/>
  <c r="R13" i="87"/>
  <c r="V153" i="1" s="1"/>
  <c r="R14" i="87"/>
  <c r="R15" i="87"/>
  <c r="V25" i="73"/>
  <c r="U46" i="73" s="1"/>
  <c r="V26" i="73"/>
  <c r="U43" i="73"/>
  <c r="W74" i="1"/>
  <c r="S26" i="68"/>
  <c r="S25" i="68"/>
  <c r="R42" i="68"/>
  <c r="S27" i="68"/>
  <c r="I33" i="68"/>
  <c r="M72" i="1" s="1"/>
  <c r="M68" i="1"/>
  <c r="I34" i="68"/>
  <c r="M73" i="1" s="1"/>
  <c r="I32" i="68"/>
  <c r="M71" i="1" s="1"/>
  <c r="V40" i="54"/>
  <c r="Z15" i="1" s="1"/>
  <c r="V41" i="54"/>
  <c r="Z16" i="1" s="1"/>
  <c r="V39" i="54"/>
  <c r="F30" i="73"/>
  <c r="F31" i="73"/>
  <c r="E45" i="73" s="1"/>
  <c r="F29" i="73"/>
  <c r="I47" i="78"/>
  <c r="J53" i="83"/>
  <c r="O134" i="1"/>
  <c r="H32" i="87"/>
  <c r="M151" i="1"/>
  <c r="N32" i="87"/>
  <c r="S151" i="1"/>
  <c r="T78" i="91"/>
  <c r="Z184" i="1"/>
  <c r="H18" i="91"/>
  <c r="R78" i="91"/>
  <c r="R57" i="91"/>
  <c r="R62" i="91" s="1"/>
  <c r="X179" i="1"/>
  <c r="J32" i="73"/>
  <c r="J33" i="73"/>
  <c r="J34" i="73"/>
  <c r="S25" i="73"/>
  <c r="R46" i="73" s="1"/>
  <c r="S27" i="73"/>
  <c r="R48" i="73" s="1"/>
  <c r="S26" i="73"/>
  <c r="W60" i="1" s="1"/>
  <c r="R43" i="73"/>
  <c r="F48" i="73"/>
  <c r="U27" i="73"/>
  <c r="Y61" i="1" s="1"/>
  <c r="Y58" i="1"/>
  <c r="T45" i="73"/>
  <c r="V151" i="1"/>
  <c r="Q32" i="87"/>
  <c r="L44" i="68"/>
  <c r="Q76" i="1"/>
  <c r="J44" i="73"/>
  <c r="I45" i="73"/>
  <c r="N58" i="1"/>
  <c r="M35" i="55"/>
  <c r="P4" i="54" s="1"/>
  <c r="T35" i="55"/>
  <c r="W4" i="54" s="1"/>
  <c r="W14" i="1"/>
  <c r="S42" i="54"/>
  <c r="W17" i="1" s="1"/>
  <c r="S44" i="54"/>
  <c r="W19" i="1" s="1"/>
  <c r="S43" i="54"/>
  <c r="W18" i="1" s="1"/>
  <c r="N53" i="83"/>
  <c r="S122" i="1"/>
  <c r="N41" i="54"/>
  <c r="N39" i="54"/>
  <c r="N40" i="54"/>
  <c r="N49" i="78"/>
  <c r="R106" i="1"/>
  <c r="M49" i="78"/>
  <c r="Q106" i="1"/>
  <c r="S33" i="87"/>
  <c r="N33" i="87"/>
  <c r="S152" i="1"/>
  <c r="T68" i="91"/>
  <c r="Z181" i="1"/>
  <c r="K28" i="91"/>
  <c r="Q172" i="1"/>
  <c r="D57" i="91"/>
  <c r="D62" i="91" s="1"/>
  <c r="J178" i="1"/>
  <c r="J37" i="91"/>
  <c r="P174" i="1"/>
  <c r="D15" i="83"/>
  <c r="I118" i="1" s="1"/>
  <c r="T75" i="1"/>
  <c r="O43" i="68"/>
  <c r="D33" i="87"/>
  <c r="F43" i="73"/>
  <c r="V44" i="68"/>
  <c r="U26" i="73"/>
  <c r="T43" i="73"/>
  <c r="Y56" i="1"/>
  <c r="U25" i="73"/>
  <c r="Y59" i="1" s="1"/>
  <c r="V152" i="1"/>
  <c r="Q33" i="87"/>
  <c r="Q75" i="1"/>
  <c r="L43" i="68"/>
  <c r="S34" i="73"/>
  <c r="S33" i="73"/>
  <c r="J45" i="73"/>
  <c r="O58" i="1"/>
  <c r="J26" i="73"/>
  <c r="N60" i="1" s="1"/>
  <c r="J27" i="73"/>
  <c r="N61" i="1" s="1"/>
  <c r="J25" i="73"/>
  <c r="I43" i="73"/>
  <c r="N56" i="1"/>
  <c r="R32" i="73"/>
  <c r="R33" i="73"/>
  <c r="Q47" i="73" s="1"/>
  <c r="R34" i="73"/>
  <c r="Q48" i="73" s="1"/>
  <c r="N76" i="1"/>
  <c r="I44" i="68"/>
  <c r="E57" i="54"/>
  <c r="M27" i="1"/>
  <c r="M28" i="1"/>
  <c r="R27" i="1"/>
  <c r="V36" i="54"/>
  <c r="V37" i="54"/>
  <c r="V35" i="54"/>
  <c r="Z23" i="1" s="1"/>
  <c r="P35" i="54"/>
  <c r="T23" i="1" s="1"/>
  <c r="T20" i="1"/>
  <c r="P36" i="54"/>
  <c r="T24" i="1" s="1"/>
  <c r="P37" i="54"/>
  <c r="T25" i="1" s="1"/>
  <c r="Z20" i="1"/>
  <c r="T37" i="54"/>
  <c r="F36" i="54"/>
  <c r="F37" i="54"/>
  <c r="F35" i="54"/>
  <c r="J23" i="1" s="1"/>
  <c r="J37" i="54"/>
  <c r="J35" i="54"/>
  <c r="J36" i="54"/>
  <c r="N24" i="1" s="1"/>
  <c r="T36" i="54"/>
  <c r="T35" i="54"/>
  <c r="K35" i="54"/>
  <c r="O23" i="1" s="1"/>
  <c r="K37" i="54"/>
  <c r="O25" i="1" s="1"/>
  <c r="K36" i="54"/>
  <c r="O24" i="1" s="1"/>
  <c r="I21" i="1"/>
  <c r="W36" i="54"/>
  <c r="AA24" i="1" s="1"/>
  <c r="W35" i="54"/>
  <c r="AA23" i="1" s="1"/>
  <c r="W37" i="54"/>
  <c r="AA25" i="1" s="1"/>
  <c r="N36" i="54"/>
  <c r="N37" i="54"/>
  <c r="R25" i="1" s="1"/>
  <c r="N35" i="54"/>
  <c r="R23" i="1" s="1"/>
  <c r="S35" i="54"/>
  <c r="S37" i="54"/>
  <c r="W25" i="1" s="1"/>
  <c r="S36" i="54"/>
  <c r="W24" i="1" s="1"/>
  <c r="X21" i="1"/>
  <c r="I37" i="54"/>
  <c r="M25" i="1" s="1"/>
  <c r="I36" i="54"/>
  <c r="M24" i="1" s="1"/>
  <c r="M20" i="1"/>
  <c r="I35" i="54"/>
  <c r="M23" i="1" s="1"/>
  <c r="O36" i="54"/>
  <c r="S24" i="1" s="1"/>
  <c r="O37" i="54"/>
  <c r="S25" i="1" s="1"/>
  <c r="E36" i="54"/>
  <c r="I24" i="1" s="1"/>
  <c r="E35" i="54"/>
  <c r="I23" i="1" s="1"/>
  <c r="I20" i="1"/>
  <c r="J20" i="1"/>
  <c r="L37" i="54"/>
  <c r="P25" i="1" s="1"/>
  <c r="Q35" i="54"/>
  <c r="U23" i="1" s="1"/>
  <c r="U20" i="1"/>
  <c r="Q37" i="54"/>
  <c r="U25" i="1" s="1"/>
  <c r="Q36" i="54"/>
  <c r="U24" i="1" s="1"/>
  <c r="H36" i="54"/>
  <c r="L24" i="1" s="1"/>
  <c r="H35" i="54"/>
  <c r="L23" i="1" s="1"/>
  <c r="H37" i="54"/>
  <c r="L25" i="1" s="1"/>
  <c r="L20" i="1"/>
  <c r="O35" i="54"/>
  <c r="S23" i="1" s="1"/>
  <c r="U36" i="54"/>
  <c r="Y24" i="1" s="1"/>
  <c r="U35" i="54"/>
  <c r="Y23" i="1" s="1"/>
  <c r="Y20" i="1"/>
  <c r="U37" i="54"/>
  <c r="Y25" i="1" s="1"/>
  <c r="E58" i="54"/>
  <c r="R37" i="54"/>
  <c r="V25" i="1" s="1"/>
  <c r="R36" i="54"/>
  <c r="R35" i="54"/>
  <c r="L36" i="54"/>
  <c r="P24" i="1" s="1"/>
  <c r="P20" i="1"/>
  <c r="L35" i="54"/>
  <c r="P23" i="1" s="1"/>
  <c r="G36" i="54"/>
  <c r="G35" i="54"/>
  <c r="K23" i="1" s="1"/>
  <c r="G37" i="54"/>
  <c r="K25" i="1" s="1"/>
  <c r="M36" i="54"/>
  <c r="Q24" i="1" s="1"/>
  <c r="M37" i="54"/>
  <c r="Q25" i="1" s="1"/>
  <c r="M35" i="54"/>
  <c r="Q23" i="1" s="1"/>
  <c r="AA20" i="1"/>
  <c r="U46" i="54"/>
  <c r="Y26" i="1" s="1"/>
  <c r="U47" i="54"/>
  <c r="U48" i="54"/>
  <c r="J49" i="54"/>
  <c r="P50" i="54"/>
  <c r="P49" i="54"/>
  <c r="P51" i="54"/>
  <c r="G49" i="54"/>
  <c r="G51" i="54"/>
  <c r="K26" i="1"/>
  <c r="T26" i="1"/>
  <c r="S48" i="54"/>
  <c r="S47" i="54"/>
  <c r="S46" i="54"/>
  <c r="W26" i="1" s="1"/>
  <c r="J27" i="1"/>
  <c r="P27" i="1"/>
  <c r="K49" i="54"/>
  <c r="K50" i="54"/>
  <c r="K51" i="54"/>
  <c r="I50" i="54"/>
  <c r="M30" i="1" s="1"/>
  <c r="I51" i="54"/>
  <c r="I56" i="54"/>
  <c r="I49" i="54"/>
  <c r="Q50" i="54"/>
  <c r="U26" i="1"/>
  <c r="Q51" i="54"/>
  <c r="Q49" i="54"/>
  <c r="I27" i="1"/>
  <c r="T47" i="54"/>
  <c r="T48" i="54"/>
  <c r="T46" i="54"/>
  <c r="O28" i="1"/>
  <c r="R47" i="54"/>
  <c r="R48" i="54"/>
  <c r="R46" i="54"/>
  <c r="N51" i="54"/>
  <c r="R26" i="1"/>
  <c r="N49" i="54"/>
  <c r="N50" i="54"/>
  <c r="H50" i="54"/>
  <c r="L30" i="1" s="1"/>
  <c r="E50" i="54"/>
  <c r="E49" i="54"/>
  <c r="E56" i="54"/>
  <c r="E51" i="54"/>
  <c r="L27" i="1"/>
  <c r="O50" i="54"/>
  <c r="S30" i="1" s="1"/>
  <c r="O26" i="1"/>
  <c r="J51" i="54"/>
  <c r="J50" i="54"/>
  <c r="J56" i="54"/>
  <c r="M50" i="54"/>
  <c r="M51" i="54"/>
  <c r="M49" i="54"/>
  <c r="Q26" i="1"/>
  <c r="L26" i="1"/>
  <c r="H49" i="54"/>
  <c r="H51" i="54"/>
  <c r="F50" i="54"/>
  <c r="J26" i="1"/>
  <c r="F49" i="54"/>
  <c r="F51" i="54"/>
  <c r="O49" i="54"/>
  <c r="O51" i="54"/>
  <c r="L49" i="54"/>
  <c r="L51" i="54"/>
  <c r="P31" i="1" s="1"/>
  <c r="L50" i="54"/>
  <c r="G50" i="54"/>
  <c r="K28" i="1"/>
  <c r="P26" i="1"/>
  <c r="K27" i="1"/>
  <c r="S26" i="1"/>
  <c r="I26" i="1"/>
  <c r="S27" i="1"/>
  <c r="I28" i="1"/>
  <c r="Q27" i="1"/>
  <c r="J58" i="54"/>
  <c r="N28" i="1"/>
  <c r="Q28" i="1"/>
  <c r="R28" i="1"/>
  <c r="C70" i="91"/>
  <c r="C80" i="91"/>
  <c r="C59" i="91"/>
  <c r="C18" i="91"/>
  <c r="H80" i="91"/>
  <c r="N184" i="1" s="1"/>
  <c r="H59" i="91"/>
  <c r="N178" i="1" s="1"/>
  <c r="H70" i="91"/>
  <c r="N181" i="1" s="1"/>
  <c r="O60" i="91"/>
  <c r="U179" i="1" s="1"/>
  <c r="O71" i="91"/>
  <c r="O81" i="91"/>
  <c r="U185" i="1" s="1"/>
  <c r="H57" i="91"/>
  <c r="H62" i="91" s="1"/>
  <c r="S59" i="91"/>
  <c r="S70" i="91"/>
  <c r="S80" i="91"/>
  <c r="S18" i="91"/>
  <c r="K59" i="91"/>
  <c r="K70" i="91"/>
  <c r="K80" i="91"/>
  <c r="K18" i="91"/>
  <c r="Q80" i="91"/>
  <c r="W184" i="1" s="1"/>
  <c r="Q59" i="91"/>
  <c r="W178" i="1" s="1"/>
  <c r="Q70" i="91"/>
  <c r="W181" i="1" s="1"/>
  <c r="G60" i="91"/>
  <c r="M179" i="1" s="1"/>
  <c r="G71" i="91"/>
  <c r="M182" i="1" s="1"/>
  <c r="G81" i="91"/>
  <c r="P80" i="91"/>
  <c r="V184" i="1" s="1"/>
  <c r="P59" i="91"/>
  <c r="V178" i="1" s="1"/>
  <c r="P70" i="91"/>
  <c r="V181" i="1" s="1"/>
  <c r="O18" i="91"/>
  <c r="E70" i="91"/>
  <c r="E80" i="91"/>
  <c r="E59" i="91"/>
  <c r="K178" i="1" s="1"/>
  <c r="Q18" i="91"/>
  <c r="J79" i="91"/>
  <c r="J18" i="91"/>
  <c r="J58" i="91"/>
  <c r="J69" i="91"/>
  <c r="M70" i="91"/>
  <c r="M80" i="91"/>
  <c r="M59" i="91"/>
  <c r="S178" i="1" s="1"/>
  <c r="U70" i="91"/>
  <c r="AA181" i="1" s="1"/>
  <c r="U80" i="91"/>
  <c r="AA184" i="1" s="1"/>
  <c r="U59" i="91"/>
  <c r="AA178" i="1" s="1"/>
  <c r="I38" i="91"/>
  <c r="I19" i="91"/>
  <c r="O168" i="1" s="1"/>
  <c r="I9" i="91"/>
  <c r="I29" i="91"/>
  <c r="Q78" i="91"/>
  <c r="U58" i="91"/>
  <c r="U69" i="91"/>
  <c r="AA180" i="1" s="1"/>
  <c r="U79" i="91"/>
  <c r="U18" i="91"/>
  <c r="I60" i="91"/>
  <c r="O179" i="1" s="1"/>
  <c r="I71" i="91"/>
  <c r="O182" i="1" s="1"/>
  <c r="I81" i="91"/>
  <c r="O185" i="1" s="1"/>
  <c r="G80" i="91"/>
  <c r="M184" i="1" s="1"/>
  <c r="G59" i="91"/>
  <c r="G70" i="91"/>
  <c r="M181" i="1" s="1"/>
  <c r="N57" i="91"/>
  <c r="N62" i="91" s="1"/>
  <c r="N80" i="91"/>
  <c r="T184" i="1" s="1"/>
  <c r="N59" i="91"/>
  <c r="T178" i="1" s="1"/>
  <c r="N70" i="91"/>
  <c r="O57" i="91"/>
  <c r="O62" i="91" s="1"/>
  <c r="F80" i="91"/>
  <c r="L184" i="1" s="1"/>
  <c r="F59" i="91"/>
  <c r="F70" i="91"/>
  <c r="M18" i="91"/>
  <c r="U37" i="91"/>
  <c r="F78" i="91"/>
  <c r="O80" i="91"/>
  <c r="O59" i="91"/>
  <c r="U178" i="1" s="1"/>
  <c r="O70" i="91"/>
  <c r="U181" i="1" s="1"/>
  <c r="P57" i="91"/>
  <c r="P62" i="91" s="1"/>
  <c r="U28" i="91"/>
  <c r="V33" i="87"/>
  <c r="E36" i="87"/>
  <c r="L36" i="87"/>
  <c r="O36" i="87"/>
  <c r="E34" i="87"/>
  <c r="K19" i="87"/>
  <c r="O159" i="1" s="1"/>
  <c r="K21" i="87"/>
  <c r="K20" i="87"/>
  <c r="T20" i="87"/>
  <c r="X160" i="1" s="1"/>
  <c r="T19" i="87"/>
  <c r="T21" i="87"/>
  <c r="O15" i="87"/>
  <c r="O13" i="87"/>
  <c r="N31" i="87"/>
  <c r="O14" i="87"/>
  <c r="R35" i="87"/>
  <c r="Q13" i="87"/>
  <c r="Q15" i="87"/>
  <c r="P31" i="87"/>
  <c r="Q14" i="87"/>
  <c r="G34" i="87"/>
  <c r="O34" i="87"/>
  <c r="J34" i="87"/>
  <c r="W15" i="87"/>
  <c r="AA155" i="1" s="1"/>
  <c r="W13" i="87"/>
  <c r="AA153" i="1" s="1"/>
  <c r="V31" i="87"/>
  <c r="W14" i="87"/>
  <c r="E35" i="87"/>
  <c r="M34" i="87"/>
  <c r="W19" i="87"/>
  <c r="AA159" i="1" s="1"/>
  <c r="W21" i="87"/>
  <c r="AA161" i="1" s="1"/>
  <c r="W20" i="87"/>
  <c r="AA160" i="1" s="1"/>
  <c r="G35" i="87"/>
  <c r="O35" i="87"/>
  <c r="L34" i="87"/>
  <c r="I13" i="87"/>
  <c r="I15" i="87"/>
  <c r="I14" i="87"/>
  <c r="H31" i="87"/>
  <c r="G15" i="87"/>
  <c r="G13" i="87"/>
  <c r="F31" i="87"/>
  <c r="G14" i="87"/>
  <c r="U36" i="87"/>
  <c r="L20" i="87"/>
  <c r="L19" i="87"/>
  <c r="L21" i="87"/>
  <c r="U34" i="87"/>
  <c r="S19" i="87"/>
  <c r="S21" i="87"/>
  <c r="S20" i="87"/>
  <c r="W160" i="1" s="1"/>
  <c r="R31" i="87"/>
  <c r="M36" i="87"/>
  <c r="U35" i="87"/>
  <c r="J31" i="87"/>
  <c r="T35" i="87"/>
  <c r="R24" i="83"/>
  <c r="W127" i="1" s="1"/>
  <c r="R23" i="83"/>
  <c r="W126" i="1" s="1"/>
  <c r="R25" i="83"/>
  <c r="W128" i="1" s="1"/>
  <c r="H20" i="83"/>
  <c r="H22" i="83"/>
  <c r="H21" i="83"/>
  <c r="H51" i="83"/>
  <c r="D31" i="83"/>
  <c r="I134" i="1" s="1"/>
  <c r="D30" i="83"/>
  <c r="I133" i="1" s="1"/>
  <c r="D29" i="83"/>
  <c r="I132" i="1" s="1"/>
  <c r="I32" i="83"/>
  <c r="N135" i="1" s="1"/>
  <c r="I34" i="83"/>
  <c r="N137" i="1" s="1"/>
  <c r="I33" i="83"/>
  <c r="N136" i="1" s="1"/>
  <c r="V8" i="85"/>
  <c r="V25" i="85" s="1"/>
  <c r="S25" i="85"/>
  <c r="Q39" i="83"/>
  <c r="V142" i="1" s="1"/>
  <c r="Q40" i="83"/>
  <c r="V143" i="1" s="1"/>
  <c r="Q38" i="83"/>
  <c r="V141" i="1" s="1"/>
  <c r="R25" i="85"/>
  <c r="F33" i="83"/>
  <c r="K136" i="1" s="1"/>
  <c r="F32" i="83"/>
  <c r="K135" i="1" s="1"/>
  <c r="F34" i="83"/>
  <c r="K137" i="1" s="1"/>
  <c r="Q24" i="83"/>
  <c r="V127" i="1" s="1"/>
  <c r="Q23" i="83"/>
  <c r="V126" i="1" s="1"/>
  <c r="Q25" i="83"/>
  <c r="V128" i="1" s="1"/>
  <c r="W8" i="85"/>
  <c r="T25" i="85"/>
  <c r="I51" i="83"/>
  <c r="I14" i="83"/>
  <c r="N117" i="1" s="1"/>
  <c r="I16" i="83"/>
  <c r="N119" i="1" s="1"/>
  <c r="I15" i="83"/>
  <c r="N118" i="1" s="1"/>
  <c r="U25" i="85"/>
  <c r="R32" i="83"/>
  <c r="W135" i="1" s="1"/>
  <c r="R34" i="83"/>
  <c r="W137" i="1" s="1"/>
  <c r="R33" i="83"/>
  <c r="W136" i="1" s="1"/>
  <c r="T14" i="83"/>
  <c r="Y117" i="1" s="1"/>
  <c r="T16" i="83"/>
  <c r="Y119" i="1" s="1"/>
  <c r="T15" i="83"/>
  <c r="Y118" i="1" s="1"/>
  <c r="G20" i="83"/>
  <c r="G22" i="83"/>
  <c r="G21" i="83"/>
  <c r="G51" i="83"/>
  <c r="T6" i="85"/>
  <c r="S23" i="85"/>
  <c r="R15" i="83"/>
  <c r="W118" i="1" s="1"/>
  <c r="R14" i="83"/>
  <c r="W117" i="1" s="1"/>
  <c r="R16" i="83"/>
  <c r="W119" i="1" s="1"/>
  <c r="S18" i="86"/>
  <c r="R5" i="85"/>
  <c r="E5" i="85"/>
  <c r="E22" i="85" s="1"/>
  <c r="D18" i="86"/>
  <c r="D5" i="85" s="1"/>
  <c r="U16" i="83"/>
  <c r="Z119" i="1" s="1"/>
  <c r="U15" i="83"/>
  <c r="Z118" i="1" s="1"/>
  <c r="U14" i="83"/>
  <c r="Z117" i="1" s="1"/>
  <c r="V13" i="83"/>
  <c r="AA116" i="1" s="1"/>
  <c r="V11" i="83"/>
  <c r="AA114" i="1" s="1"/>
  <c r="V12" i="83"/>
  <c r="AA115" i="1" s="1"/>
  <c r="O38" i="83"/>
  <c r="O40" i="83"/>
  <c r="O39" i="83"/>
  <c r="F19" i="83"/>
  <c r="K122" i="1" s="1"/>
  <c r="F18" i="83"/>
  <c r="K121" i="1" s="1"/>
  <c r="F17" i="83"/>
  <c r="K120" i="1" s="1"/>
  <c r="N20" i="83"/>
  <c r="N22" i="83"/>
  <c r="N21" i="83"/>
  <c r="N51" i="83"/>
  <c r="E16" i="83"/>
  <c r="J119" i="1" s="1"/>
  <c r="E15" i="83"/>
  <c r="J118" i="1" s="1"/>
  <c r="E14" i="83"/>
  <c r="J117" i="1" s="1"/>
  <c r="F23" i="83"/>
  <c r="K126" i="1" s="1"/>
  <c r="F25" i="83"/>
  <c r="K128" i="1" s="1"/>
  <c r="F24" i="83"/>
  <c r="K127" i="1" s="1"/>
  <c r="Q15" i="83"/>
  <c r="V118" i="1" s="1"/>
  <c r="Q14" i="83"/>
  <c r="V117" i="1" s="1"/>
  <c r="Q16" i="83"/>
  <c r="V119" i="1" s="1"/>
  <c r="E23" i="85"/>
  <c r="D6" i="85"/>
  <c r="D23" i="85" s="1"/>
  <c r="E31" i="83"/>
  <c r="J134" i="1" s="1"/>
  <c r="E30" i="83"/>
  <c r="J133" i="1" s="1"/>
  <c r="E29" i="83"/>
  <c r="J132" i="1" s="1"/>
  <c r="P20" i="83"/>
  <c r="P22" i="83"/>
  <c r="U125" i="1" s="1"/>
  <c r="P21" i="83"/>
  <c r="P51" i="83"/>
  <c r="J32" i="83"/>
  <c r="J34" i="83"/>
  <c r="J33" i="83"/>
  <c r="J51" i="83"/>
  <c r="P40" i="83"/>
  <c r="U143" i="1" s="1"/>
  <c r="P39" i="83"/>
  <c r="U142" i="1" s="1"/>
  <c r="P38" i="83"/>
  <c r="U141" i="1" s="1"/>
  <c r="M51" i="83"/>
  <c r="M16" i="83"/>
  <c r="M14" i="83"/>
  <c r="M15" i="83"/>
  <c r="V37" i="78"/>
  <c r="Z106" i="1" s="1"/>
  <c r="V35" i="78"/>
  <c r="Z104" i="1" s="1"/>
  <c r="V36" i="78"/>
  <c r="Z105" i="1" s="1"/>
  <c r="W32" i="78"/>
  <c r="AA102" i="1" s="1"/>
  <c r="W31" i="78"/>
  <c r="AA101" i="1" s="1"/>
  <c r="W33" i="78"/>
  <c r="AA103" i="1" s="1"/>
  <c r="L38" i="78"/>
  <c r="L47" i="78"/>
  <c r="L40" i="78"/>
  <c r="L39" i="78"/>
  <c r="W36" i="78"/>
  <c r="AA105" i="1" s="1"/>
  <c r="W37" i="78"/>
  <c r="AA106" i="1" s="1"/>
  <c r="W35" i="78"/>
  <c r="AA104" i="1" s="1"/>
  <c r="P38" i="78"/>
  <c r="P39" i="78"/>
  <c r="P40" i="78"/>
  <c r="E24" i="78"/>
  <c r="E25" i="78"/>
  <c r="E26" i="78"/>
  <c r="M40" i="78"/>
  <c r="M47" i="78"/>
  <c r="M38" i="78"/>
  <c r="M39" i="78"/>
  <c r="J39" i="78"/>
  <c r="J38" i="78"/>
  <c r="J40" i="78"/>
  <c r="J47" i="78"/>
  <c r="Q47" i="78"/>
  <c r="Q40" i="78"/>
  <c r="Q38" i="78"/>
  <c r="Q39" i="78"/>
  <c r="T39" i="78"/>
  <c r="X108" i="1" s="1"/>
  <c r="T38" i="78"/>
  <c r="X107" i="1" s="1"/>
  <c r="T40" i="78"/>
  <c r="X109" i="1" s="1"/>
  <c r="H32" i="78"/>
  <c r="L102" i="1" s="1"/>
  <c r="H31" i="78"/>
  <c r="L101" i="1" s="1"/>
  <c r="H33" i="78"/>
  <c r="L103" i="1" s="1"/>
  <c r="G30" i="78"/>
  <c r="K100" i="1" s="1"/>
  <c r="G28" i="78"/>
  <c r="K98" i="1" s="1"/>
  <c r="G29" i="78"/>
  <c r="K99" i="1" s="1"/>
  <c r="H36" i="78"/>
  <c r="H37" i="78"/>
  <c r="H35" i="78"/>
  <c r="L104" i="1" s="1"/>
  <c r="I40" i="78"/>
  <c r="I39" i="78"/>
  <c r="I38" i="78"/>
  <c r="R48" i="78"/>
  <c r="S39" i="78"/>
  <c r="W108" i="1" s="1"/>
  <c r="S38" i="78"/>
  <c r="W107" i="1" s="1"/>
  <c r="S40" i="78"/>
  <c r="W109" i="1" s="1"/>
  <c r="F26" i="78"/>
  <c r="J97" i="1" s="1"/>
  <c r="F25" i="78"/>
  <c r="J96" i="1" s="1"/>
  <c r="F24" i="78"/>
  <c r="J95" i="1" s="1"/>
  <c r="U39" i="78"/>
  <c r="Y108" i="1" s="1"/>
  <c r="U38" i="78"/>
  <c r="Y107" i="1" s="1"/>
  <c r="U40" i="78"/>
  <c r="Y109" i="1" s="1"/>
  <c r="T22" i="78"/>
  <c r="T23" i="78"/>
  <c r="T21" i="78"/>
  <c r="X92" i="1" s="1"/>
  <c r="I94" i="1"/>
  <c r="N39" i="78"/>
  <c r="N38" i="78"/>
  <c r="N40" i="78"/>
  <c r="K39" i="78"/>
  <c r="K47" i="78"/>
  <c r="K38" i="78"/>
  <c r="K40" i="78"/>
  <c r="O39" i="78"/>
  <c r="O40" i="78"/>
  <c r="O38" i="78"/>
  <c r="R24" i="78"/>
  <c r="V95" i="1" s="1"/>
  <c r="R26" i="78"/>
  <c r="V97" i="1" s="1"/>
  <c r="R25" i="78"/>
  <c r="R47" i="78"/>
  <c r="S24" i="78"/>
  <c r="S47" i="78"/>
  <c r="S26" i="78"/>
  <c r="W97" i="1" s="1"/>
  <c r="S25" i="78"/>
  <c r="R39" i="78"/>
  <c r="V108" i="1" s="1"/>
  <c r="R38" i="78"/>
  <c r="V107" i="1" s="1"/>
  <c r="R40" i="78"/>
  <c r="V109" i="1" s="1"/>
  <c r="J33" i="63"/>
  <c r="J32" i="63"/>
  <c r="H36" i="63"/>
  <c r="L85" i="1"/>
  <c r="I33" i="63"/>
  <c r="M82" i="1"/>
  <c r="L32" i="63"/>
  <c r="P87" i="1"/>
  <c r="S36" i="63"/>
  <c r="W85" i="1"/>
  <c r="E32" i="63"/>
  <c r="I81" i="1"/>
  <c r="N32" i="63"/>
  <c r="R81" i="1"/>
  <c r="Q35" i="63"/>
  <c r="U84" i="1"/>
  <c r="T35" i="63"/>
  <c r="X90" i="1"/>
  <c r="I32" i="63"/>
  <c r="M81" i="1"/>
  <c r="L33" i="63"/>
  <c r="P88" i="1"/>
  <c r="E33" i="63"/>
  <c r="I82" i="1"/>
  <c r="R32" i="63"/>
  <c r="V87" i="1"/>
  <c r="F33" i="63"/>
  <c r="J82" i="1"/>
  <c r="R33" i="63"/>
  <c r="V88" i="1"/>
  <c r="U35" i="63"/>
  <c r="Y84" i="1"/>
  <c r="F32" i="63"/>
  <c r="J81" i="1"/>
  <c r="K36" i="63"/>
  <c r="O85" i="1"/>
  <c r="M33" i="63"/>
  <c r="Q82" i="1"/>
  <c r="W34" i="63"/>
  <c r="AA89" i="1"/>
  <c r="T36" i="63"/>
  <c r="X85" i="1"/>
  <c r="G32" i="63"/>
  <c r="K81" i="1"/>
  <c r="W36" i="63"/>
  <c r="AA91" i="1"/>
  <c r="N33" i="63"/>
  <c r="R82" i="1"/>
  <c r="K35" i="63"/>
  <c r="O84" i="1"/>
  <c r="M32" i="63"/>
  <c r="Q81" i="1"/>
  <c r="G33" i="63"/>
  <c r="K82" i="1"/>
  <c r="W35" i="63"/>
  <c r="AA90" i="1"/>
  <c r="F35" i="80"/>
  <c r="F42" i="80" s="1"/>
  <c r="F8" i="78" s="1"/>
  <c r="E17" i="80"/>
  <c r="V4" i="79"/>
  <c r="T14" i="79"/>
  <c r="T6" i="78" s="1"/>
  <c r="I95" i="1"/>
  <c r="I97" i="1"/>
  <c r="E34" i="80"/>
  <c r="E41" i="80" s="1"/>
  <c r="E7" i="78" s="1"/>
  <c r="D16" i="80"/>
  <c r="D34" i="80" s="1"/>
  <c r="D41" i="80" s="1"/>
  <c r="D7" i="78" s="1"/>
  <c r="P59" i="1"/>
  <c r="Y63" i="1"/>
  <c r="X61" i="1"/>
  <c r="V57" i="1"/>
  <c r="W57" i="1"/>
  <c r="Y64" i="1"/>
  <c r="N64" i="1"/>
  <c r="X59" i="1"/>
  <c r="S60" i="1"/>
  <c r="I60" i="1"/>
  <c r="L60" i="1"/>
  <c r="M67" i="1"/>
  <c r="U67" i="1"/>
  <c r="AA59" i="1"/>
  <c r="R60" i="1"/>
  <c r="N62" i="1"/>
  <c r="T61" i="1"/>
  <c r="AA60" i="1"/>
  <c r="I61" i="1"/>
  <c r="P61" i="1"/>
  <c r="X60" i="1"/>
  <c r="L59" i="1"/>
  <c r="Q60" i="1"/>
  <c r="Z57" i="1"/>
  <c r="S61" i="1"/>
  <c r="I59" i="1"/>
  <c r="P60" i="1"/>
  <c r="V60" i="1"/>
  <c r="V59" i="1"/>
  <c r="V61" i="1"/>
  <c r="W61" i="1"/>
  <c r="Z67" i="1"/>
  <c r="Z66" i="1"/>
  <c r="Z65" i="1"/>
  <c r="Y66" i="1"/>
  <c r="Y65" i="1"/>
  <c r="V65" i="1"/>
  <c r="V67" i="1"/>
  <c r="K66" i="1"/>
  <c r="K65" i="1"/>
  <c r="J62" i="1"/>
  <c r="W65" i="1"/>
  <c r="W67" i="1"/>
  <c r="W66" i="1"/>
  <c r="N66" i="1"/>
  <c r="E37" i="70"/>
  <c r="E43" i="70" s="1"/>
  <c r="F6" i="68" s="1"/>
  <c r="E4" i="70"/>
  <c r="D37" i="70" s="1"/>
  <c r="G31" i="69"/>
  <c r="H5" i="68" s="1"/>
  <c r="F31" i="69"/>
  <c r="G5" i="68" s="1"/>
  <c r="K34" i="63"/>
  <c r="R16" i="63"/>
  <c r="R18" i="63"/>
  <c r="R17" i="63"/>
  <c r="V90" i="1" s="1"/>
  <c r="R31" i="63"/>
  <c r="J16" i="63"/>
  <c r="J17" i="63"/>
  <c r="N90" i="1" s="1"/>
  <c r="J18" i="63"/>
  <c r="N91" i="1" s="1"/>
  <c r="Q36" i="63"/>
  <c r="V36" i="63"/>
  <c r="G31" i="63"/>
  <c r="G22" i="63"/>
  <c r="G24" i="63"/>
  <c r="G23" i="63"/>
  <c r="F31" i="63"/>
  <c r="F22" i="63"/>
  <c r="J83" i="1" s="1"/>
  <c r="F24" i="63"/>
  <c r="J85" i="1" s="1"/>
  <c r="F23" i="63"/>
  <c r="L18" i="63"/>
  <c r="L17" i="63"/>
  <c r="L16" i="63"/>
  <c r="P89" i="1" s="1"/>
  <c r="M23" i="63"/>
  <c r="M31" i="63"/>
  <c r="M22" i="63"/>
  <c r="M24" i="63"/>
  <c r="I24" i="63"/>
  <c r="I23" i="63"/>
  <c r="I31" i="63"/>
  <c r="I22" i="63"/>
  <c r="J31" i="63"/>
  <c r="H35" i="63"/>
  <c r="E17" i="63"/>
  <c r="I90" i="1" s="1"/>
  <c r="E16" i="63"/>
  <c r="I89" i="1" s="1"/>
  <c r="E18" i="63"/>
  <c r="I91" i="1" s="1"/>
  <c r="N31" i="63"/>
  <c r="N22" i="63"/>
  <c r="N24" i="63"/>
  <c r="N23" i="63"/>
  <c r="L31" i="63"/>
  <c r="V35" i="63"/>
  <c r="S34" i="63"/>
  <c r="E23" i="63"/>
  <c r="I84" i="1" s="1"/>
  <c r="E24" i="63"/>
  <c r="E31" i="63"/>
  <c r="E22" i="63"/>
  <c r="I83" i="1" s="1"/>
  <c r="U34" i="63"/>
  <c r="H34" i="63"/>
  <c r="J36" i="63"/>
  <c r="Q34" i="63"/>
  <c r="V34" i="63"/>
  <c r="F17" i="63"/>
  <c r="J90" i="1" s="1"/>
  <c r="F16" i="63"/>
  <c r="J89" i="1" s="1"/>
  <c r="F18" i="63"/>
  <c r="J91" i="1" s="1"/>
  <c r="S35" i="63"/>
  <c r="U36" i="63"/>
  <c r="O32" i="48"/>
  <c r="P52" i="48" s="1"/>
  <c r="O30" i="48"/>
  <c r="O31" i="48"/>
  <c r="P51" i="48" s="1"/>
  <c r="L35" i="48"/>
  <c r="Q49" i="1" s="1"/>
  <c r="M50" i="48"/>
  <c r="L34" i="48"/>
  <c r="P34" i="48"/>
  <c r="P35" i="48"/>
  <c r="U50" i="48"/>
  <c r="T35" i="48"/>
  <c r="T34" i="48"/>
  <c r="Y48" i="1" s="1"/>
  <c r="Q40" i="48"/>
  <c r="V53" i="1" s="1"/>
  <c r="Q41" i="48"/>
  <c r="V54" i="1" s="1"/>
  <c r="Q42" i="48"/>
  <c r="V55" i="1" s="1"/>
  <c r="M41" i="48"/>
  <c r="R54" i="1" s="1"/>
  <c r="M40" i="48"/>
  <c r="R53" i="1" s="1"/>
  <c r="M42" i="48"/>
  <c r="N32" i="48"/>
  <c r="O52" i="48" s="1"/>
  <c r="N30" i="48"/>
  <c r="N31" i="48"/>
  <c r="U46" i="1"/>
  <c r="L40" i="48"/>
  <c r="Q53" i="1" s="1"/>
  <c r="T40" i="48"/>
  <c r="Y53" i="1" s="1"/>
  <c r="Q44" i="1"/>
  <c r="K41" i="48"/>
  <c r="M52" i="48"/>
  <c r="S40" i="48"/>
  <c r="R40" i="48"/>
  <c r="U41" i="48"/>
  <c r="U40" i="48"/>
  <c r="Z53" i="1" s="1"/>
  <c r="U42" i="48"/>
  <c r="Z55" i="1" s="1"/>
  <c r="U52" i="48"/>
  <c r="L42" i="48"/>
  <c r="L41" i="48"/>
  <c r="Q54" i="1" s="1"/>
  <c r="T42" i="48"/>
  <c r="Y55" i="1" s="1"/>
  <c r="T41" i="48"/>
  <c r="Y54" i="1" s="1"/>
  <c r="S31" i="48"/>
  <c r="T51" i="48" s="1"/>
  <c r="S30" i="48"/>
  <c r="S32" i="48"/>
  <c r="T52" i="48" s="1"/>
  <c r="J42" i="48"/>
  <c r="J41" i="48"/>
  <c r="O54" i="1" s="1"/>
  <c r="M30" i="48"/>
  <c r="M31" i="48"/>
  <c r="M32" i="48"/>
  <c r="R50" i="1"/>
  <c r="I31" i="48"/>
  <c r="J51" i="48" s="1"/>
  <c r="I32" i="48"/>
  <c r="J52" i="48" s="1"/>
  <c r="I30" i="48"/>
  <c r="V50" i="1"/>
  <c r="U44" i="1"/>
  <c r="N41" i="48"/>
  <c r="S54" i="1" s="1"/>
  <c r="N42" i="48"/>
  <c r="S55" i="1" s="1"/>
  <c r="Q31" i="48"/>
  <c r="R51" i="48" s="1"/>
  <c r="Q32" i="48"/>
  <c r="Q30" i="48"/>
  <c r="I40" i="48"/>
  <c r="I41" i="48"/>
  <c r="I42" i="48"/>
  <c r="N55" i="1" s="1"/>
  <c r="Y51" i="1"/>
  <c r="S50" i="1"/>
  <c r="N40" i="48"/>
  <c r="Q50" i="48"/>
  <c r="P40" i="48"/>
  <c r="P42" i="48"/>
  <c r="U55" i="1" s="1"/>
  <c r="P41" i="48"/>
  <c r="U54" i="1" s="1"/>
  <c r="J31" i="48"/>
  <c r="K51" i="48" s="1"/>
  <c r="J32" i="48"/>
  <c r="K52" i="48" s="1"/>
  <c r="J30" i="48"/>
  <c r="Y50" i="1"/>
  <c r="N50" i="1"/>
  <c r="S51" i="1"/>
  <c r="U50" i="1"/>
  <c r="W52" i="1"/>
  <c r="U30" i="48"/>
  <c r="Z44" i="1" s="1"/>
  <c r="U31" i="48"/>
  <c r="U32" i="48"/>
  <c r="V52" i="48" s="1"/>
  <c r="K40" i="48"/>
  <c r="K31" i="48"/>
  <c r="L51" i="48" s="1"/>
  <c r="K32" i="48"/>
  <c r="L52" i="48" s="1"/>
  <c r="K30" i="48"/>
  <c r="P44" i="1" s="1"/>
  <c r="V38" i="48"/>
  <c r="V39" i="48"/>
  <c r="V37" i="48"/>
  <c r="AA50" i="1" s="1"/>
  <c r="O50" i="1"/>
  <c r="Y44" i="1"/>
  <c r="R31" i="48"/>
  <c r="S51" i="48" s="1"/>
  <c r="R32" i="48"/>
  <c r="S52" i="48" s="1"/>
  <c r="R30" i="48"/>
  <c r="V32" i="48"/>
  <c r="V30" i="48"/>
  <c r="V31" i="48"/>
  <c r="L33" i="48"/>
  <c r="M51" i="48"/>
  <c r="S41" i="48"/>
  <c r="R42" i="48"/>
  <c r="R41" i="48"/>
  <c r="W54" i="1" s="1"/>
  <c r="P33" i="48"/>
  <c r="Q53" i="48" s="1"/>
  <c r="Q51" i="48"/>
  <c r="T33" i="48"/>
  <c r="U51" i="48"/>
  <c r="O41" i="48"/>
  <c r="T54" i="1" s="1"/>
  <c r="O40" i="48"/>
  <c r="O42" i="48"/>
  <c r="O30" i="45"/>
  <c r="Q5" i="1" s="1"/>
  <c r="Q3" i="1"/>
  <c r="Q31" i="45"/>
  <c r="S6" i="1" s="1"/>
  <c r="S2" i="1"/>
  <c r="Q32" i="45"/>
  <c r="S7" i="1" s="1"/>
  <c r="S31" i="45"/>
  <c r="U6" i="1" s="1"/>
  <c r="U2" i="1"/>
  <c r="S32" i="45"/>
  <c r="O32" i="45"/>
  <c r="Q7" i="1" s="1"/>
  <c r="K31" i="45"/>
  <c r="M6" i="1" s="1"/>
  <c r="M2" i="1"/>
  <c r="K32" i="45"/>
  <c r="M7" i="1" s="1"/>
  <c r="M31" i="45"/>
  <c r="O6" i="1" s="1"/>
  <c r="M30" i="45"/>
  <c r="O5" i="1" s="1"/>
  <c r="M32" i="45"/>
  <c r="O7" i="1" s="1"/>
  <c r="O2" i="1"/>
  <c r="V30" i="45"/>
  <c r="X5" i="1" s="1"/>
  <c r="V32" i="45"/>
  <c r="X7" i="1" s="1"/>
  <c r="V31" i="45"/>
  <c r="X6" i="1" s="1"/>
  <c r="P32" i="45"/>
  <c r="R7" i="1" s="1"/>
  <c r="R3" i="1"/>
  <c r="P31" i="45"/>
  <c r="R6" i="1" s="1"/>
  <c r="R4" i="1"/>
  <c r="AA3" i="1"/>
  <c r="N30" i="45"/>
  <c r="N31" i="45"/>
  <c r="N32" i="45"/>
  <c r="J32" i="45"/>
  <c r="L7" i="1" s="1"/>
  <c r="L3" i="1"/>
  <c r="L31" i="45"/>
  <c r="N6" i="1" s="1"/>
  <c r="L30" i="45"/>
  <c r="N5" i="1" s="1"/>
  <c r="L32" i="45"/>
  <c r="N7" i="1" s="1"/>
  <c r="N2" i="1"/>
  <c r="T31" i="45"/>
  <c r="V6" i="1" s="1"/>
  <c r="T30" i="45"/>
  <c r="V5" i="1" s="1"/>
  <c r="T32" i="45"/>
  <c r="V7" i="1" s="1"/>
  <c r="W31" i="45"/>
  <c r="Y6" i="1" s="1"/>
  <c r="Y4" i="1"/>
  <c r="J31" i="45"/>
  <c r="L6" i="1" s="1"/>
  <c r="J30" i="45"/>
  <c r="L5" i="1" s="1"/>
  <c r="L2" i="1"/>
  <c r="I32" i="45"/>
  <c r="K7" i="1" s="1"/>
  <c r="G32" i="45"/>
  <c r="I7" i="1" s="1"/>
  <c r="R32" i="45"/>
  <c r="T7" i="1" s="1"/>
  <c r="T3" i="1"/>
  <c r="R31" i="45"/>
  <c r="T6" i="1" s="1"/>
  <c r="R30" i="45"/>
  <c r="T5" i="1" s="1"/>
  <c r="T2" i="1"/>
  <c r="X31" i="45"/>
  <c r="Z6" i="1" s="1"/>
  <c r="Z4" i="1"/>
  <c r="S30" i="45"/>
  <c r="X32" i="45"/>
  <c r="Z7" i="1" s="1"/>
  <c r="Z3" i="1"/>
  <c r="X30" i="45"/>
  <c r="Z5" i="1" s="1"/>
  <c r="H27" i="45"/>
  <c r="H28" i="45"/>
  <c r="H29" i="45"/>
  <c r="J4" i="1" s="1"/>
  <c r="S3" i="1"/>
  <c r="Y31" i="45"/>
  <c r="AA6" i="1" s="1"/>
  <c r="Y30" i="45"/>
  <c r="AA5" i="1" s="1"/>
  <c r="AA2" i="1"/>
  <c r="P30" i="45"/>
  <c r="R5" i="1" s="1"/>
  <c r="U31" i="45"/>
  <c r="W6" i="1" s="1"/>
  <c r="U30" i="45"/>
  <c r="W5" i="1" s="1"/>
  <c r="W2" i="1"/>
  <c r="U32" i="45"/>
  <c r="W7" i="1" s="1"/>
  <c r="G30" i="45"/>
  <c r="Q2" i="1"/>
  <c r="W30" i="45"/>
  <c r="Y5" i="1" s="1"/>
  <c r="Y3" i="1"/>
  <c r="I31" i="45"/>
  <c r="K6" i="1" s="1"/>
  <c r="I30" i="45"/>
  <c r="K5" i="1" s="1"/>
  <c r="O31" i="45"/>
  <c r="Q6" i="1" s="1"/>
  <c r="Q4" i="1"/>
  <c r="U18" i="1"/>
  <c r="J30" i="1"/>
  <c r="R22" i="59"/>
  <c r="V42" i="1" s="1"/>
  <c r="S22" i="59"/>
  <c r="W42" i="1" s="1"/>
  <c r="W39" i="1"/>
  <c r="T30" i="59"/>
  <c r="X34" i="1"/>
  <c r="J29" i="1"/>
  <c r="L28" i="1"/>
  <c r="N27" i="1"/>
  <c r="O27" i="1"/>
  <c r="U15" i="1"/>
  <c r="U31" i="1"/>
  <c r="U28" i="1"/>
  <c r="U27" i="1"/>
  <c r="O45" i="1"/>
  <c r="O46" i="1"/>
  <c r="V45" i="1"/>
  <c r="Y45" i="1"/>
  <c r="Q45" i="1"/>
  <c r="M3" i="1"/>
  <c r="U7" i="1"/>
  <c r="U3" i="1"/>
  <c r="U5" i="1"/>
  <c r="M5" i="1"/>
  <c r="P21" i="59"/>
  <c r="T41" i="1" s="1"/>
  <c r="P22" i="59"/>
  <c r="T42" i="1" s="1"/>
  <c r="P23" i="59"/>
  <c r="T43" i="1" s="1"/>
  <c r="T16" i="59"/>
  <c r="T28" i="59"/>
  <c r="T15" i="59"/>
  <c r="X36" i="1" s="1"/>
  <c r="T14" i="59"/>
  <c r="R21" i="59"/>
  <c r="V41" i="1" s="1"/>
  <c r="L15" i="61"/>
  <c r="R23" i="59"/>
  <c r="V43" i="1" s="1"/>
  <c r="T29" i="59"/>
  <c r="U13" i="59"/>
  <c r="U12" i="59"/>
  <c r="U11" i="59"/>
  <c r="Y32" i="1" s="1"/>
  <c r="S11" i="59"/>
  <c r="W32" i="1" s="1"/>
  <c r="S13" i="59"/>
  <c r="S12" i="59"/>
  <c r="R19" i="61"/>
  <c r="V19" i="59"/>
  <c r="Z39" i="1" s="1"/>
  <c r="V18" i="59"/>
  <c r="Z38" i="1" s="1"/>
  <c r="V20" i="59"/>
  <c r="Z40" i="1" s="1"/>
  <c r="N21" i="59"/>
  <c r="R41" i="1" s="1"/>
  <c r="N23" i="59"/>
  <c r="R43" i="1" s="1"/>
  <c r="N22" i="59"/>
  <c r="R42" i="1" s="1"/>
  <c r="E13" i="61"/>
  <c r="Q23" i="59"/>
  <c r="U43" i="1" s="1"/>
  <c r="Q22" i="59"/>
  <c r="U42" i="1" s="1"/>
  <c r="Q21" i="59"/>
  <c r="U41" i="1" s="1"/>
  <c r="S23" i="59"/>
  <c r="W43" i="1" s="1"/>
  <c r="M22" i="61"/>
  <c r="M39" i="61" s="1"/>
  <c r="M44" i="61" s="1"/>
  <c r="L18" i="61"/>
  <c r="O21" i="59"/>
  <c r="S41" i="1" s="1"/>
  <c r="O23" i="59"/>
  <c r="S43" i="1" s="1"/>
  <c r="O22" i="59"/>
  <c r="S42" i="1" s="1"/>
  <c r="V21" i="61"/>
  <c r="V38" i="61" s="1"/>
  <c r="V43" i="61" s="1"/>
  <c r="W13" i="61"/>
  <c r="W21" i="61" s="1"/>
  <c r="W38" i="61" s="1"/>
  <c r="W43" i="61" s="1"/>
  <c r="S21" i="59"/>
  <c r="W41" i="1" s="1"/>
  <c r="T22" i="59"/>
  <c r="X42" i="1" s="1"/>
  <c r="T21" i="59"/>
  <c r="X41" i="1" s="1"/>
  <c r="T23" i="59"/>
  <c r="X43" i="1" s="1"/>
  <c r="W18" i="59"/>
  <c r="AA38" i="1" s="1"/>
  <c r="W20" i="59"/>
  <c r="AA40" i="1" s="1"/>
  <c r="W19" i="59"/>
  <c r="AA39" i="1" s="1"/>
  <c r="U22" i="59"/>
  <c r="Y42" i="1" s="1"/>
  <c r="U23" i="59"/>
  <c r="Y43" i="1" s="1"/>
  <c r="U21" i="59"/>
  <c r="Y41" i="1" s="1"/>
  <c r="G44" i="57"/>
  <c r="I8" i="54" s="1"/>
  <c r="F44" i="57"/>
  <c r="H8" i="54" s="1"/>
  <c r="L8" i="1"/>
  <c r="L10" i="1"/>
  <c r="L9" i="1"/>
  <c r="P35" i="55"/>
  <c r="S4" i="54" s="1"/>
  <c r="O35" i="55"/>
  <c r="R4" i="54" s="1"/>
  <c r="R24" i="1"/>
  <c r="I8" i="1"/>
  <c r="J25" i="1"/>
  <c r="J24" i="1"/>
  <c r="X17" i="1"/>
  <c r="X19" i="1"/>
  <c r="X18" i="1"/>
  <c r="X24" i="1"/>
  <c r="X23" i="1"/>
  <c r="X25" i="1"/>
  <c r="X10" i="54"/>
  <c r="O29" i="1"/>
  <c r="AA16" i="1"/>
  <c r="AA14" i="1"/>
  <c r="AA15" i="1"/>
  <c r="F35" i="55"/>
  <c r="I4" i="54" s="1"/>
  <c r="N25" i="1"/>
  <c r="N23" i="1"/>
  <c r="L37" i="57"/>
  <c r="W8" i="1"/>
  <c r="AA11" i="1"/>
  <c r="AA13" i="1"/>
  <c r="AA12" i="1"/>
  <c r="U17" i="1"/>
  <c r="S31" i="1"/>
  <c r="M15" i="1"/>
  <c r="M14" i="1"/>
  <c r="K24" i="1"/>
  <c r="V8" i="1"/>
  <c r="N8" i="1"/>
  <c r="T30" i="1"/>
  <c r="Z24" i="1"/>
  <c r="Z25" i="1"/>
  <c r="P30" i="1"/>
  <c r="V24" i="1"/>
  <c r="V23" i="1"/>
  <c r="R14" i="1"/>
  <c r="V15" i="1"/>
  <c r="V16" i="1"/>
  <c r="V14" i="1"/>
  <c r="M44" i="57"/>
  <c r="O8" i="54" s="1"/>
  <c r="I14" i="1"/>
  <c r="I15" i="1"/>
  <c r="I16" i="1"/>
  <c r="X8" i="1"/>
  <c r="W23" i="1"/>
  <c r="H44" i="57"/>
  <c r="J8" i="54" s="1"/>
  <c r="H37" i="50"/>
  <c r="I47" i="50"/>
  <c r="I57" i="50" s="1"/>
  <c r="H7" i="48" s="1"/>
  <c r="H9" i="48" s="1"/>
  <c r="X54" i="1"/>
  <c r="X55" i="1"/>
  <c r="AA51" i="1"/>
  <c r="AA52" i="1"/>
  <c r="Z54" i="1"/>
  <c r="Q47" i="1"/>
  <c r="T53" i="1"/>
  <c r="T55" i="1"/>
  <c r="P54" i="1"/>
  <c r="P55" i="1"/>
  <c r="P53" i="1"/>
  <c r="N53" i="1"/>
  <c r="U53" i="1"/>
  <c r="X44" i="1"/>
  <c r="Q55" i="1"/>
  <c r="S53" i="1"/>
  <c r="O55" i="1"/>
  <c r="O53" i="1"/>
  <c r="T44" i="1"/>
  <c r="W55" i="1"/>
  <c r="W53" i="1"/>
  <c r="I73" i="50"/>
  <c r="I82" i="50" s="1"/>
  <c r="H15" i="48" s="1"/>
  <c r="H63" i="50"/>
  <c r="R55" i="1"/>
  <c r="I6" i="1"/>
  <c r="I5" i="1"/>
  <c r="P5" i="1"/>
  <c r="P7" i="1"/>
  <c r="P6" i="1"/>
  <c r="W78" i="1" l="1"/>
  <c r="O77" i="1"/>
  <c r="J45" i="68"/>
  <c r="P35" i="87"/>
  <c r="U154" i="1"/>
  <c r="O39" i="54"/>
  <c r="O40" i="54"/>
  <c r="S15" i="1" s="1"/>
  <c r="O41" i="54"/>
  <c r="S16" i="1" s="1"/>
  <c r="J180" i="1"/>
  <c r="D68" i="91"/>
  <c r="V78" i="1"/>
  <c r="V47" i="68"/>
  <c r="G48" i="73"/>
  <c r="L67" i="1"/>
  <c r="V36" i="86"/>
  <c r="U7" i="85"/>
  <c r="T24" i="85" s="1"/>
  <c r="J29" i="54"/>
  <c r="J28" i="54"/>
  <c r="J30" i="54"/>
  <c r="Q78" i="1"/>
  <c r="L46" i="68"/>
  <c r="T49" i="78"/>
  <c r="X94" i="1"/>
  <c r="H34" i="87"/>
  <c r="M153" i="1"/>
  <c r="J78" i="91"/>
  <c r="P183" i="1"/>
  <c r="P44" i="54"/>
  <c r="T19" i="1" s="1"/>
  <c r="T16" i="1"/>
  <c r="U78" i="1"/>
  <c r="P46" i="68"/>
  <c r="R29" i="54"/>
  <c r="R28" i="54"/>
  <c r="R30" i="54"/>
  <c r="K52" i="78"/>
  <c r="O109" i="1"/>
  <c r="O54" i="83"/>
  <c r="T141" i="1"/>
  <c r="R36" i="87"/>
  <c r="W161" i="1"/>
  <c r="N68" i="91"/>
  <c r="T181" i="1"/>
  <c r="I28" i="91"/>
  <c r="O171" i="1"/>
  <c r="E57" i="91"/>
  <c r="E62" i="91" s="1"/>
  <c r="Y60" i="1"/>
  <c r="T47" i="73"/>
  <c r="U26" i="54"/>
  <c r="Y9" i="1" s="1"/>
  <c r="U27" i="54"/>
  <c r="U25" i="54"/>
  <c r="R42" i="54"/>
  <c r="R44" i="54"/>
  <c r="P42" i="54"/>
  <c r="T17" i="1" s="1"/>
  <c r="P43" i="54"/>
  <c r="T18" i="1" s="1"/>
  <c r="T14" i="1"/>
  <c r="P47" i="68"/>
  <c r="U79" i="1"/>
  <c r="V79" i="1"/>
  <c r="Q47" i="68"/>
  <c r="G47" i="73"/>
  <c r="L66" i="1"/>
  <c r="Q77" i="1"/>
  <c r="L45" i="68"/>
  <c r="L51" i="78"/>
  <c r="P108" i="1"/>
  <c r="F40" i="54"/>
  <c r="F41" i="54"/>
  <c r="F39" i="54"/>
  <c r="O55" i="83"/>
  <c r="T142" i="1"/>
  <c r="H32" i="45"/>
  <c r="T34" i="63"/>
  <c r="O51" i="78"/>
  <c r="S108" i="1"/>
  <c r="M52" i="78"/>
  <c r="Q109" i="1"/>
  <c r="P55" i="83"/>
  <c r="U124" i="1"/>
  <c r="O56" i="83"/>
  <c r="T143" i="1"/>
  <c r="G68" i="91"/>
  <c r="K50" i="78"/>
  <c r="O107" i="1"/>
  <c r="P54" i="83"/>
  <c r="U123" i="1"/>
  <c r="G55" i="83"/>
  <c r="L124" i="1"/>
  <c r="R34" i="87"/>
  <c r="W159" i="1"/>
  <c r="P36" i="87"/>
  <c r="U155" i="1"/>
  <c r="H78" i="91"/>
  <c r="M57" i="91"/>
  <c r="M62" i="91" s="1"/>
  <c r="R8" i="1"/>
  <c r="N25" i="54"/>
  <c r="N27" i="54"/>
  <c r="N26" i="54"/>
  <c r="I48" i="73"/>
  <c r="F34" i="73"/>
  <c r="E48" i="73" s="1"/>
  <c r="E43" i="73"/>
  <c r="F32" i="73"/>
  <c r="E46" i="73" s="1"/>
  <c r="U47" i="73"/>
  <c r="J183" i="1"/>
  <c r="D78" i="91"/>
  <c r="S80" i="1"/>
  <c r="O23" i="63"/>
  <c r="O22" i="63"/>
  <c r="O31" i="63"/>
  <c r="O24" i="63"/>
  <c r="T81" i="1"/>
  <c r="P32" i="63"/>
  <c r="M53" i="48"/>
  <c r="G56" i="83"/>
  <c r="L125" i="1"/>
  <c r="P34" i="87"/>
  <c r="U153" i="1"/>
  <c r="K78" i="91"/>
  <c r="Q184" i="1"/>
  <c r="P78" i="91"/>
  <c r="J59" i="54"/>
  <c r="I46" i="73"/>
  <c r="N59" i="1"/>
  <c r="I47" i="73"/>
  <c r="U77" i="1"/>
  <c r="P45" i="68"/>
  <c r="D46" i="73"/>
  <c r="V77" i="1"/>
  <c r="Q45" i="68"/>
  <c r="N47" i="73"/>
  <c r="I58" i="54"/>
  <c r="O33" i="63"/>
  <c r="S82" i="1"/>
  <c r="T80" i="1"/>
  <c r="P22" i="63"/>
  <c r="P23" i="63"/>
  <c r="P24" i="63"/>
  <c r="P31" i="63"/>
  <c r="G40" i="54"/>
  <c r="G41" i="54"/>
  <c r="G39" i="54"/>
  <c r="F33" i="73"/>
  <c r="E47" i="73" s="1"/>
  <c r="E44" i="73"/>
  <c r="V155" i="1"/>
  <c r="Q36" i="87"/>
  <c r="U40" i="54"/>
  <c r="U41" i="54"/>
  <c r="Y16" i="1" s="1"/>
  <c r="U39" i="54"/>
  <c r="T48" i="73"/>
  <c r="O46" i="73"/>
  <c r="T65" i="1"/>
  <c r="O32" i="63"/>
  <c r="S81" i="1"/>
  <c r="V68" i="1"/>
  <c r="R34" i="68"/>
  <c r="V73" i="1" s="1"/>
  <c r="R32" i="68"/>
  <c r="V71" i="1" s="1"/>
  <c r="R33" i="68"/>
  <c r="V72" i="1" s="1"/>
  <c r="P66" i="1"/>
  <c r="K47" i="73"/>
  <c r="T82" i="1"/>
  <c r="P33" i="63"/>
  <c r="O52" i="78"/>
  <c r="S109" i="1"/>
  <c r="I37" i="91"/>
  <c r="O174" i="1"/>
  <c r="P25" i="54"/>
  <c r="P26" i="54"/>
  <c r="P27" i="54"/>
  <c r="P58" i="54" s="1"/>
  <c r="N52" i="78"/>
  <c r="R109" i="1"/>
  <c r="P51" i="78"/>
  <c r="T108" i="1"/>
  <c r="M54" i="83"/>
  <c r="R117" i="1"/>
  <c r="K34" i="87"/>
  <c r="P159" i="1"/>
  <c r="N35" i="87"/>
  <c r="S154" i="1"/>
  <c r="H68" i="91"/>
  <c r="E68" i="91"/>
  <c r="K181" i="1"/>
  <c r="K57" i="91"/>
  <c r="K62" i="91" s="1"/>
  <c r="Q178" i="1"/>
  <c r="C57" i="91"/>
  <c r="C62" i="91" s="1"/>
  <c r="I178" i="1"/>
  <c r="U57" i="54"/>
  <c r="V42" i="54"/>
  <c r="Z17" i="1" s="1"/>
  <c r="V44" i="54"/>
  <c r="Z19" i="1" s="1"/>
  <c r="V43" i="54"/>
  <c r="Z18" i="1" s="1"/>
  <c r="Z14" i="1"/>
  <c r="V154" i="1"/>
  <c r="Q35" i="87"/>
  <c r="R43" i="68"/>
  <c r="Y71" i="1"/>
  <c r="T45" i="68"/>
  <c r="T104" i="1"/>
  <c r="P47" i="78"/>
  <c r="V48" i="73"/>
  <c r="AA61" i="1"/>
  <c r="K46" i="73"/>
  <c r="P65" i="1"/>
  <c r="T78" i="1"/>
  <c r="O46" i="68"/>
  <c r="E78" i="91"/>
  <c r="K184" i="1"/>
  <c r="Q51" i="78"/>
  <c r="U108" i="1"/>
  <c r="H55" i="83"/>
  <c r="M124" i="1"/>
  <c r="Q26" i="54"/>
  <c r="Q25" i="54"/>
  <c r="Q27" i="54"/>
  <c r="Q58" i="54" s="1"/>
  <c r="V66" i="1"/>
  <c r="S51" i="78"/>
  <c r="W96" i="1"/>
  <c r="N50" i="78"/>
  <c r="R107" i="1"/>
  <c r="I50" i="78"/>
  <c r="M107" i="1"/>
  <c r="Q50" i="78"/>
  <c r="U107" i="1"/>
  <c r="P50" i="78"/>
  <c r="T107" i="1"/>
  <c r="M56" i="83"/>
  <c r="R119" i="1"/>
  <c r="H56" i="83"/>
  <c r="M125" i="1"/>
  <c r="K35" i="87"/>
  <c r="P160" i="1"/>
  <c r="N78" i="91"/>
  <c r="G57" i="91"/>
  <c r="G62" i="91" s="1"/>
  <c r="M178" i="1"/>
  <c r="Q57" i="91"/>
  <c r="Q62" i="91" s="1"/>
  <c r="P68" i="91"/>
  <c r="C78" i="91"/>
  <c r="I184" i="1"/>
  <c r="U48" i="73"/>
  <c r="T46" i="73"/>
  <c r="T66" i="1"/>
  <c r="O47" i="73"/>
  <c r="N79" i="1"/>
  <c r="I47" i="68"/>
  <c r="K48" i="73"/>
  <c r="P67" i="1"/>
  <c r="T77" i="1"/>
  <c r="O45" i="68"/>
  <c r="K51" i="78"/>
  <c r="O108" i="1"/>
  <c r="P52" i="78"/>
  <c r="T109" i="1"/>
  <c r="M55" i="83"/>
  <c r="R118" i="1"/>
  <c r="K36" i="87"/>
  <c r="P161" i="1"/>
  <c r="K68" i="91"/>
  <c r="Q181" i="1"/>
  <c r="G26" i="54"/>
  <c r="G27" i="54"/>
  <c r="G58" i="54" s="1"/>
  <c r="G25" i="54"/>
  <c r="Q55" i="48"/>
  <c r="N51" i="78"/>
  <c r="R108" i="1"/>
  <c r="I51" i="78"/>
  <c r="M108" i="1"/>
  <c r="Q52" i="78"/>
  <c r="U109" i="1"/>
  <c r="S30" i="83"/>
  <c r="X133" i="1" s="1"/>
  <c r="H54" i="83"/>
  <c r="M123" i="1"/>
  <c r="N34" i="87"/>
  <c r="S153" i="1"/>
  <c r="C68" i="91"/>
  <c r="I181" i="1"/>
  <c r="Y72" i="1"/>
  <c r="T46" i="68"/>
  <c r="K30" i="54"/>
  <c r="O13" i="1" s="1"/>
  <c r="K29" i="54"/>
  <c r="O12" i="1" s="1"/>
  <c r="K28" i="54"/>
  <c r="O11" i="1" s="1"/>
  <c r="O8" i="1"/>
  <c r="I43" i="54"/>
  <c r="I60" i="54" s="1"/>
  <c r="O48" i="73"/>
  <c r="T67" i="1"/>
  <c r="X73" i="1"/>
  <c r="S47" i="68"/>
  <c r="K68" i="1"/>
  <c r="G32" i="68"/>
  <c r="K71" i="1" s="1"/>
  <c r="G34" i="68"/>
  <c r="K73" i="1" s="1"/>
  <c r="G33" i="68"/>
  <c r="K72" i="1" s="1"/>
  <c r="I45" i="68"/>
  <c r="N77" i="1"/>
  <c r="O47" i="68"/>
  <c r="T79" i="1"/>
  <c r="I76" i="1"/>
  <c r="G54" i="83"/>
  <c r="L123" i="1"/>
  <c r="Q54" i="48"/>
  <c r="I52" i="78"/>
  <c r="M109" i="1"/>
  <c r="S31" i="83"/>
  <c r="X134" i="1" s="1"/>
  <c r="N55" i="83"/>
  <c r="S124" i="1"/>
  <c r="D22" i="85"/>
  <c r="F35" i="87"/>
  <c r="K154" i="1"/>
  <c r="V35" i="87"/>
  <c r="AA154" i="1"/>
  <c r="N36" i="87"/>
  <c r="S155" i="1"/>
  <c r="S78" i="91"/>
  <c r="Y184" i="1"/>
  <c r="R47" i="73"/>
  <c r="J46" i="73"/>
  <c r="O65" i="1"/>
  <c r="J76" i="1"/>
  <c r="E44" i="68"/>
  <c r="Y73" i="1"/>
  <c r="T47" i="68"/>
  <c r="X72" i="1"/>
  <c r="S46" i="68"/>
  <c r="I46" i="68"/>
  <c r="N78" i="1"/>
  <c r="J47" i="73"/>
  <c r="O60" i="1"/>
  <c r="I74" i="1"/>
  <c r="E26" i="68"/>
  <c r="E25" i="68"/>
  <c r="E27" i="68"/>
  <c r="H49" i="78"/>
  <c r="L106" i="1"/>
  <c r="M40" i="54"/>
  <c r="M42" i="54" s="1"/>
  <c r="M59" i="54" s="1"/>
  <c r="M41" i="54"/>
  <c r="M39" i="54"/>
  <c r="H39" i="54"/>
  <c r="H40" i="54"/>
  <c r="H57" i="54" s="1"/>
  <c r="H41" i="54"/>
  <c r="H58" i="54" s="1"/>
  <c r="G23" i="68"/>
  <c r="G22" i="68"/>
  <c r="G24" i="68"/>
  <c r="S50" i="78"/>
  <c r="W95" i="1"/>
  <c r="N56" i="83"/>
  <c r="S125" i="1"/>
  <c r="S36" i="87"/>
  <c r="X161" i="1"/>
  <c r="O78" i="91"/>
  <c r="U184" i="1"/>
  <c r="S68" i="91"/>
  <c r="Y181" i="1"/>
  <c r="N42" i="54"/>
  <c r="N43" i="54"/>
  <c r="N44" i="54"/>
  <c r="S29" i="54"/>
  <c r="S28" i="54"/>
  <c r="S30" i="54"/>
  <c r="I25" i="68"/>
  <c r="I26" i="68"/>
  <c r="H42" i="68"/>
  <c r="I27" i="68"/>
  <c r="M74" i="1"/>
  <c r="F25" i="68"/>
  <c r="F27" i="68"/>
  <c r="F26" i="68"/>
  <c r="J74" i="1"/>
  <c r="I44" i="54"/>
  <c r="I42" i="54"/>
  <c r="I59" i="54" s="1"/>
  <c r="N46" i="73"/>
  <c r="S65" i="1"/>
  <c r="X71" i="1"/>
  <c r="S45" i="68"/>
  <c r="F26" i="54"/>
  <c r="F27" i="54"/>
  <c r="F25" i="54"/>
  <c r="V28" i="54"/>
  <c r="Z11" i="1" s="1"/>
  <c r="V30" i="54"/>
  <c r="Z13" i="1" s="1"/>
  <c r="I75" i="1"/>
  <c r="F34" i="87"/>
  <c r="K153" i="1"/>
  <c r="S34" i="87"/>
  <c r="X159" i="1"/>
  <c r="M78" i="91"/>
  <c r="S184" i="1"/>
  <c r="I28" i="54"/>
  <c r="M11" i="1" s="1"/>
  <c r="M9" i="1"/>
  <c r="M75" i="1"/>
  <c r="H43" i="68"/>
  <c r="M28" i="54"/>
  <c r="Q11" i="1" s="1"/>
  <c r="M30" i="54"/>
  <c r="Q13" i="1" s="1"/>
  <c r="Q8" i="1"/>
  <c r="O25" i="54"/>
  <c r="O27" i="54"/>
  <c r="O26" i="54"/>
  <c r="Z77" i="1"/>
  <c r="U45" i="68"/>
  <c r="N48" i="73"/>
  <c r="S67" i="1"/>
  <c r="W43" i="54"/>
  <c r="W44" i="54"/>
  <c r="AA19" i="1" s="1"/>
  <c r="W42" i="54"/>
  <c r="L35" i="87"/>
  <c r="Q166" i="1"/>
  <c r="V29" i="54"/>
  <c r="Z12" i="1" s="1"/>
  <c r="Z10" i="1"/>
  <c r="J52" i="78"/>
  <c r="N109" i="1"/>
  <c r="N54" i="83"/>
  <c r="S123" i="1"/>
  <c r="S57" i="91"/>
  <c r="S62" i="91" s="1"/>
  <c r="Y178" i="1"/>
  <c r="R51" i="78"/>
  <c r="V96" i="1"/>
  <c r="T48" i="78"/>
  <c r="X93" i="1"/>
  <c r="H48" i="78"/>
  <c r="L105" i="1"/>
  <c r="J50" i="78"/>
  <c r="N107" i="1"/>
  <c r="L52" i="78"/>
  <c r="P109" i="1"/>
  <c r="F36" i="87"/>
  <c r="K155" i="1"/>
  <c r="M68" i="91"/>
  <c r="S181" i="1"/>
  <c r="G78" i="91"/>
  <c r="M185" i="1"/>
  <c r="M46" i="73"/>
  <c r="R65" i="1"/>
  <c r="M48" i="73"/>
  <c r="R67" i="1"/>
  <c r="I29" i="54"/>
  <c r="M12" i="1" s="1"/>
  <c r="I30" i="54"/>
  <c r="M13" i="1" s="1"/>
  <c r="M8" i="1"/>
  <c r="M76" i="1"/>
  <c r="H44" i="68"/>
  <c r="M29" i="54"/>
  <c r="Q12" i="1" s="1"/>
  <c r="Q10" i="1"/>
  <c r="Z78" i="1"/>
  <c r="U46" i="68"/>
  <c r="J48" i="73"/>
  <c r="O61" i="1"/>
  <c r="H28" i="54"/>
  <c r="J51" i="78"/>
  <c r="N108" i="1"/>
  <c r="J55" i="83"/>
  <c r="O136" i="1"/>
  <c r="S35" i="87"/>
  <c r="J35" i="87"/>
  <c r="O160" i="1"/>
  <c r="U78" i="91"/>
  <c r="AA183" i="1"/>
  <c r="J68" i="91"/>
  <c r="P180" i="1"/>
  <c r="W79" i="1"/>
  <c r="R47" i="68"/>
  <c r="L25" i="54"/>
  <c r="L26" i="54"/>
  <c r="L27" i="54"/>
  <c r="E42" i="54"/>
  <c r="I17" i="1" s="1"/>
  <c r="E44" i="54"/>
  <c r="E43" i="54"/>
  <c r="O79" i="1"/>
  <c r="J47" i="68"/>
  <c r="Q46" i="73"/>
  <c r="E30" i="54"/>
  <c r="E61" i="54" s="1"/>
  <c r="E28" i="54"/>
  <c r="E59" i="54" s="1"/>
  <c r="Z8" i="1"/>
  <c r="H29" i="54"/>
  <c r="H30" i="54"/>
  <c r="L13" i="1" s="1"/>
  <c r="H24" i="68"/>
  <c r="H22" i="68"/>
  <c r="H23" i="68"/>
  <c r="F31" i="68"/>
  <c r="J70" i="1" s="1"/>
  <c r="F29" i="68"/>
  <c r="F30" i="68"/>
  <c r="M51" i="78"/>
  <c r="Q108" i="1"/>
  <c r="L50" i="78"/>
  <c r="P107" i="1"/>
  <c r="J56" i="83"/>
  <c r="O137" i="1"/>
  <c r="H35" i="87"/>
  <c r="M154" i="1"/>
  <c r="J36" i="87"/>
  <c r="O161" i="1"/>
  <c r="F68" i="91"/>
  <c r="L181" i="1"/>
  <c r="J57" i="91"/>
  <c r="J62" i="91" s="1"/>
  <c r="P177" i="1"/>
  <c r="O68" i="91"/>
  <c r="U182" i="1"/>
  <c r="J61" i="54"/>
  <c r="I61" i="54"/>
  <c r="T30" i="54"/>
  <c r="T28" i="54"/>
  <c r="T29" i="54"/>
  <c r="U47" i="68"/>
  <c r="Z79" i="1"/>
  <c r="L65" i="1"/>
  <c r="G46" i="73"/>
  <c r="D36" i="87"/>
  <c r="E29" i="54"/>
  <c r="E60" i="54" s="1"/>
  <c r="Q79" i="1"/>
  <c r="L47" i="68"/>
  <c r="O50" i="78"/>
  <c r="S107" i="1"/>
  <c r="M50" i="78"/>
  <c r="Q107" i="1"/>
  <c r="J54" i="83"/>
  <c r="O135" i="1"/>
  <c r="H36" i="87"/>
  <c r="M155" i="1"/>
  <c r="F57" i="91"/>
  <c r="F62" i="91" s="1"/>
  <c r="L178" i="1"/>
  <c r="U57" i="91"/>
  <c r="U62" i="91" s="1"/>
  <c r="AA177" i="1"/>
  <c r="Q68" i="91"/>
  <c r="W77" i="1"/>
  <c r="R66" i="1"/>
  <c r="M47" i="73"/>
  <c r="M58" i="54"/>
  <c r="W68" i="1"/>
  <c r="S33" i="68"/>
  <c r="W72" i="1" s="1"/>
  <c r="S34" i="68"/>
  <c r="W73" i="1" s="1"/>
  <c r="S32" i="68"/>
  <c r="W71" i="1" s="1"/>
  <c r="O78" i="1"/>
  <c r="J46" i="68"/>
  <c r="J43" i="54"/>
  <c r="N18" i="1" s="1"/>
  <c r="J44" i="54"/>
  <c r="N19" i="1" s="1"/>
  <c r="J42" i="54"/>
  <c r="N17" i="1" s="1"/>
  <c r="N14" i="1"/>
  <c r="S29" i="1"/>
  <c r="N31" i="1"/>
  <c r="Y27" i="1"/>
  <c r="O31" i="1"/>
  <c r="I30" i="1"/>
  <c r="N29" i="1"/>
  <c r="L29" i="1"/>
  <c r="N30" i="1"/>
  <c r="V46" i="54"/>
  <c r="Z26" i="1" s="1"/>
  <c r="V47" i="54"/>
  <c r="V57" i="54" s="1"/>
  <c r="V48" i="54"/>
  <c r="V58" i="54" s="1"/>
  <c r="Q31" i="1"/>
  <c r="R29" i="1"/>
  <c r="P29" i="1"/>
  <c r="T49" i="54"/>
  <c r="T50" i="54"/>
  <c r="T56" i="54"/>
  <c r="T51" i="54"/>
  <c r="X26" i="1"/>
  <c r="R31" i="1"/>
  <c r="T58" i="54"/>
  <c r="X28" i="1"/>
  <c r="K30" i="1"/>
  <c r="T57" i="54"/>
  <c r="X27" i="1"/>
  <c r="L31" i="1"/>
  <c r="V28" i="1"/>
  <c r="R58" i="54"/>
  <c r="T31" i="1"/>
  <c r="M31" i="1"/>
  <c r="I31" i="1"/>
  <c r="U30" i="1"/>
  <c r="O30" i="1"/>
  <c r="R49" i="54"/>
  <c r="V27" i="1"/>
  <c r="R57" i="54"/>
  <c r="U29" i="1"/>
  <c r="S49" i="54"/>
  <c r="S56" i="54"/>
  <c r="S51" i="54"/>
  <c r="S50" i="54"/>
  <c r="K29" i="1"/>
  <c r="S58" i="54"/>
  <c r="W28" i="1"/>
  <c r="Q30" i="1"/>
  <c r="R51" i="54"/>
  <c r="R50" i="54"/>
  <c r="R56" i="54"/>
  <c r="I29" i="1"/>
  <c r="K31" i="1"/>
  <c r="T29" i="1"/>
  <c r="M29" i="1"/>
  <c r="J31" i="1"/>
  <c r="Q29" i="1"/>
  <c r="R30" i="1"/>
  <c r="V26" i="1"/>
  <c r="S57" i="54"/>
  <c r="W27" i="1"/>
  <c r="U50" i="54"/>
  <c r="U51" i="54"/>
  <c r="U49" i="54"/>
  <c r="U56" i="54"/>
  <c r="U68" i="91"/>
  <c r="I79" i="91"/>
  <c r="I18" i="91"/>
  <c r="I58" i="91"/>
  <c r="I69" i="91"/>
  <c r="V34" i="87"/>
  <c r="V36" i="87"/>
  <c r="T18" i="86"/>
  <c r="S5" i="85"/>
  <c r="R22" i="85" s="1"/>
  <c r="V35" i="83"/>
  <c r="AA138" i="1" s="1"/>
  <c r="V37" i="83"/>
  <c r="AA140" i="1" s="1"/>
  <c r="V36" i="83"/>
  <c r="AA139" i="1" s="1"/>
  <c r="P56" i="83"/>
  <c r="S34" i="83"/>
  <c r="X137" i="1" s="1"/>
  <c r="S33" i="83"/>
  <c r="X136" i="1" s="1"/>
  <c r="S32" i="83"/>
  <c r="X135" i="1" s="1"/>
  <c r="E33" i="83"/>
  <c r="J136" i="1" s="1"/>
  <c r="E32" i="83"/>
  <c r="J135" i="1" s="1"/>
  <c r="E34" i="83"/>
  <c r="J137" i="1" s="1"/>
  <c r="E23" i="83"/>
  <c r="J126" i="1" s="1"/>
  <c r="E25" i="83"/>
  <c r="J128" i="1" s="1"/>
  <c r="E24" i="83"/>
  <c r="J127" i="1" s="1"/>
  <c r="F52" i="83"/>
  <c r="E19" i="83"/>
  <c r="E18" i="83"/>
  <c r="E17" i="83"/>
  <c r="J120" i="1" s="1"/>
  <c r="D33" i="83"/>
  <c r="I136" i="1" s="1"/>
  <c r="D34" i="83"/>
  <c r="I137" i="1" s="1"/>
  <c r="D32" i="83"/>
  <c r="I135" i="1" s="1"/>
  <c r="U36" i="83"/>
  <c r="Z139" i="1" s="1"/>
  <c r="U35" i="83"/>
  <c r="Z138" i="1" s="1"/>
  <c r="U37" i="83"/>
  <c r="Z140" i="1" s="1"/>
  <c r="F28" i="83"/>
  <c r="K131" i="1" s="1"/>
  <c r="F27" i="83"/>
  <c r="K130" i="1" s="1"/>
  <c r="F26" i="83"/>
  <c r="K129" i="1" s="1"/>
  <c r="F53" i="83"/>
  <c r="V14" i="83"/>
  <c r="AA117" i="1" s="1"/>
  <c r="V15" i="83"/>
  <c r="AA118" i="1" s="1"/>
  <c r="V16" i="83"/>
  <c r="AA119" i="1" s="1"/>
  <c r="S24" i="83"/>
  <c r="X127" i="1" s="1"/>
  <c r="S23" i="83"/>
  <c r="X126" i="1" s="1"/>
  <c r="S25" i="83"/>
  <c r="X128" i="1" s="1"/>
  <c r="I55" i="83"/>
  <c r="D19" i="83"/>
  <c r="D18" i="83"/>
  <c r="D17" i="83"/>
  <c r="I120" i="1" s="1"/>
  <c r="T36" i="83"/>
  <c r="Y139" i="1" s="1"/>
  <c r="T35" i="83"/>
  <c r="Y138" i="1" s="1"/>
  <c r="T37" i="83"/>
  <c r="Y140" i="1" s="1"/>
  <c r="U6" i="85"/>
  <c r="T23" i="85"/>
  <c r="I56" i="83"/>
  <c r="Q27" i="83"/>
  <c r="V130" i="1" s="1"/>
  <c r="Q26" i="83"/>
  <c r="V129" i="1" s="1"/>
  <c r="Q28" i="83"/>
  <c r="V131" i="1" s="1"/>
  <c r="R26" i="83"/>
  <c r="W129" i="1" s="1"/>
  <c r="R28" i="83"/>
  <c r="W131" i="1" s="1"/>
  <c r="R27" i="83"/>
  <c r="W130" i="1" s="1"/>
  <c r="D23" i="83"/>
  <c r="I126" i="1" s="1"/>
  <c r="D25" i="83"/>
  <c r="I128" i="1" s="1"/>
  <c r="D24" i="83"/>
  <c r="I127" i="1" s="1"/>
  <c r="F20" i="83"/>
  <c r="F22" i="83"/>
  <c r="F21" i="83"/>
  <c r="F51" i="83"/>
  <c r="R37" i="83"/>
  <c r="W140" i="1" s="1"/>
  <c r="R36" i="83"/>
  <c r="W139" i="1" s="1"/>
  <c r="R35" i="83"/>
  <c r="W138" i="1" s="1"/>
  <c r="Q22" i="85"/>
  <c r="I54" i="83"/>
  <c r="S36" i="83"/>
  <c r="X139" i="1" s="1"/>
  <c r="S35" i="83"/>
  <c r="X138" i="1" s="1"/>
  <c r="S37" i="83"/>
  <c r="X140" i="1" s="1"/>
  <c r="T47" i="78"/>
  <c r="T24" i="78"/>
  <c r="T25" i="78"/>
  <c r="T26" i="78"/>
  <c r="U21" i="78"/>
  <c r="Y92" i="1" s="1"/>
  <c r="U22" i="78"/>
  <c r="U23" i="78"/>
  <c r="H38" i="78"/>
  <c r="L107" i="1" s="1"/>
  <c r="H39" i="78"/>
  <c r="H40" i="78"/>
  <c r="H47" i="78"/>
  <c r="V38" i="78"/>
  <c r="Z107" i="1" s="1"/>
  <c r="V39" i="78"/>
  <c r="Z108" i="1" s="1"/>
  <c r="V40" i="78"/>
  <c r="Z109" i="1" s="1"/>
  <c r="G37" i="78"/>
  <c r="K106" i="1" s="1"/>
  <c r="G35" i="78"/>
  <c r="K104" i="1" s="1"/>
  <c r="G36" i="78"/>
  <c r="K105" i="1" s="1"/>
  <c r="H50" i="78"/>
  <c r="F30" i="78"/>
  <c r="J100" i="1" s="1"/>
  <c r="F28" i="78"/>
  <c r="J98" i="1" s="1"/>
  <c r="F29" i="78"/>
  <c r="J99" i="1" s="1"/>
  <c r="R52" i="78"/>
  <c r="I96" i="1"/>
  <c r="R50" i="78"/>
  <c r="G48" i="78"/>
  <c r="W38" i="78"/>
  <c r="AA107" i="1" s="1"/>
  <c r="W39" i="78"/>
  <c r="AA108" i="1" s="1"/>
  <c r="W40" i="78"/>
  <c r="AA109" i="1" s="1"/>
  <c r="G32" i="78"/>
  <c r="K102" i="1" s="1"/>
  <c r="G31" i="78"/>
  <c r="K101" i="1" s="1"/>
  <c r="G33" i="78"/>
  <c r="K103" i="1" s="1"/>
  <c r="E28" i="78"/>
  <c r="E30" i="78"/>
  <c r="E29" i="78"/>
  <c r="I99" i="1" s="1"/>
  <c r="S52" i="78"/>
  <c r="R35" i="63"/>
  <c r="M34" i="63"/>
  <c r="Q83" i="1"/>
  <c r="R34" i="63"/>
  <c r="V89" i="1"/>
  <c r="N35" i="63"/>
  <c r="R84" i="1"/>
  <c r="N36" i="63"/>
  <c r="R85" i="1"/>
  <c r="I34" i="63"/>
  <c r="M83" i="1"/>
  <c r="M35" i="63"/>
  <c r="Q84" i="1"/>
  <c r="G35" i="63"/>
  <c r="K84" i="1"/>
  <c r="N34" i="63"/>
  <c r="R83" i="1"/>
  <c r="L34" i="63"/>
  <c r="I35" i="63"/>
  <c r="M84" i="1"/>
  <c r="L35" i="63"/>
  <c r="P90" i="1"/>
  <c r="G34" i="63"/>
  <c r="K83" i="1"/>
  <c r="J34" i="63"/>
  <c r="N89" i="1"/>
  <c r="E36" i="63"/>
  <c r="I85" i="1"/>
  <c r="G36" i="63"/>
  <c r="K85" i="1"/>
  <c r="I36" i="63"/>
  <c r="M85" i="1"/>
  <c r="L36" i="63"/>
  <c r="P91" i="1"/>
  <c r="F35" i="63"/>
  <c r="J84" i="1"/>
  <c r="J35" i="63"/>
  <c r="M36" i="63"/>
  <c r="Q85" i="1"/>
  <c r="R36" i="63"/>
  <c r="V91" i="1"/>
  <c r="W4" i="79"/>
  <c r="U14" i="79"/>
  <c r="U6" i="78" s="1"/>
  <c r="D17" i="80"/>
  <c r="D35" i="80" s="1"/>
  <c r="D42" i="80" s="1"/>
  <c r="D8" i="78" s="1"/>
  <c r="E35" i="80"/>
  <c r="E42" i="80" s="1"/>
  <c r="E8" i="78" s="1"/>
  <c r="J63" i="1"/>
  <c r="W59" i="1"/>
  <c r="Y67" i="1"/>
  <c r="J64" i="1"/>
  <c r="Z61" i="1"/>
  <c r="N67" i="1"/>
  <c r="Z59" i="1"/>
  <c r="K67" i="1"/>
  <c r="Z60" i="1"/>
  <c r="N65" i="1"/>
  <c r="D43" i="70"/>
  <c r="E6" i="68" s="1"/>
  <c r="F36" i="63"/>
  <c r="F34" i="63"/>
  <c r="E34" i="63"/>
  <c r="E35" i="63"/>
  <c r="H37" i="48"/>
  <c r="H38" i="48"/>
  <c r="H39" i="48"/>
  <c r="N52" i="48"/>
  <c r="R46" i="1"/>
  <c r="U53" i="48"/>
  <c r="U35" i="48"/>
  <c r="V55" i="48" s="1"/>
  <c r="M35" i="48"/>
  <c r="R45" i="1"/>
  <c r="V34" i="48"/>
  <c r="W50" i="48"/>
  <c r="V33" i="48"/>
  <c r="M54" i="48"/>
  <c r="U49" i="1"/>
  <c r="V42" i="48"/>
  <c r="AA55" i="1" s="1"/>
  <c r="N54" i="1"/>
  <c r="U47" i="1"/>
  <c r="K33" i="48"/>
  <c r="L53" i="48" s="1"/>
  <c r="K34" i="48"/>
  <c r="L54" i="48" s="1"/>
  <c r="K35" i="48"/>
  <c r="L55" i="48" s="1"/>
  <c r="L50" i="48"/>
  <c r="I34" i="48"/>
  <c r="J54" i="48" s="1"/>
  <c r="I33" i="48"/>
  <c r="J53" i="48" s="1"/>
  <c r="I35" i="48"/>
  <c r="J55" i="48" s="1"/>
  <c r="J50" i="48"/>
  <c r="V51" i="48"/>
  <c r="N35" i="48"/>
  <c r="O55" i="48" s="1"/>
  <c r="O51" i="48"/>
  <c r="O50" i="48"/>
  <c r="N34" i="48"/>
  <c r="O54" i="48" s="1"/>
  <c r="N33" i="48"/>
  <c r="O53" i="48" s="1"/>
  <c r="S44" i="1"/>
  <c r="R52" i="48"/>
  <c r="V46" i="1"/>
  <c r="S33" i="48"/>
  <c r="T53" i="48" s="1"/>
  <c r="S34" i="48"/>
  <c r="T54" i="48" s="1"/>
  <c r="T50" i="48"/>
  <c r="S35" i="48"/>
  <c r="T55" i="48" s="1"/>
  <c r="N51" i="48"/>
  <c r="U55" i="48"/>
  <c r="O34" i="48"/>
  <c r="P54" i="48" s="1"/>
  <c r="P50" i="48"/>
  <c r="O33" i="48"/>
  <c r="P53" i="48" s="1"/>
  <c r="O35" i="48"/>
  <c r="P55" i="48" s="1"/>
  <c r="H32" i="48"/>
  <c r="I52" i="48" s="1"/>
  <c r="H30" i="48"/>
  <c r="M44" i="1" s="1"/>
  <c r="H31" i="48"/>
  <c r="K50" i="48"/>
  <c r="J33" i="48"/>
  <c r="J35" i="48"/>
  <c r="K55" i="48" s="1"/>
  <c r="J34" i="48"/>
  <c r="K54" i="48" s="1"/>
  <c r="O44" i="1"/>
  <c r="V35" i="48"/>
  <c r="W51" i="48"/>
  <c r="V41" i="48"/>
  <c r="V40" i="48"/>
  <c r="AA53" i="1" s="1"/>
  <c r="U48" i="1"/>
  <c r="V50" i="48"/>
  <c r="U34" i="48"/>
  <c r="V54" i="48" s="1"/>
  <c r="U33" i="48"/>
  <c r="V53" i="48" s="1"/>
  <c r="N50" i="48"/>
  <c r="M33" i="48"/>
  <c r="M34" i="48"/>
  <c r="N54" i="48" s="1"/>
  <c r="R44" i="1"/>
  <c r="W52" i="48"/>
  <c r="AA44" i="1"/>
  <c r="X53" i="1"/>
  <c r="R34" i="48"/>
  <c r="S54" i="48" s="1"/>
  <c r="R33" i="48"/>
  <c r="S53" i="48" s="1"/>
  <c r="R35" i="48"/>
  <c r="S55" i="48" s="1"/>
  <c r="S50" i="48"/>
  <c r="M55" i="48"/>
  <c r="N44" i="1"/>
  <c r="Q34" i="48"/>
  <c r="V48" i="1" s="1"/>
  <c r="Q33" i="48"/>
  <c r="Q35" i="48"/>
  <c r="R55" i="48" s="1"/>
  <c r="R50" i="48"/>
  <c r="V44" i="1"/>
  <c r="U54" i="48"/>
  <c r="W44" i="1"/>
  <c r="J3" i="1"/>
  <c r="H30" i="45"/>
  <c r="J2" i="1"/>
  <c r="H31" i="45"/>
  <c r="J6" i="1" s="1"/>
  <c r="U30" i="59"/>
  <c r="Y34" i="1"/>
  <c r="T33" i="59"/>
  <c r="X37" i="1"/>
  <c r="S29" i="59"/>
  <c r="W33" i="1"/>
  <c r="S30" i="59"/>
  <c r="W34" i="1"/>
  <c r="T31" i="59"/>
  <c r="T35" i="59" s="1"/>
  <c r="X35" i="1"/>
  <c r="U29" i="59"/>
  <c r="Y33" i="1"/>
  <c r="N9" i="1"/>
  <c r="X10" i="1"/>
  <c r="I10" i="1"/>
  <c r="X9" i="1"/>
  <c r="R15" i="1"/>
  <c r="R16" i="1"/>
  <c r="N10" i="1"/>
  <c r="V9" i="1"/>
  <c r="I9" i="1"/>
  <c r="Y28" i="1"/>
  <c r="V10" i="1"/>
  <c r="W10" i="1"/>
  <c r="M16" i="1"/>
  <c r="W9" i="1"/>
  <c r="Y47" i="1"/>
  <c r="Z45" i="1"/>
  <c r="Z46" i="1"/>
  <c r="X46" i="1"/>
  <c r="P46" i="1"/>
  <c r="T45" i="1"/>
  <c r="AA45" i="1"/>
  <c r="W45" i="1"/>
  <c r="S46" i="1"/>
  <c r="W46" i="1"/>
  <c r="X45" i="1"/>
  <c r="Y49" i="1"/>
  <c r="T46" i="1"/>
  <c r="Q48" i="1"/>
  <c r="N46" i="1"/>
  <c r="S45" i="1"/>
  <c r="P45" i="1"/>
  <c r="N45" i="1"/>
  <c r="R48" i="1"/>
  <c r="AA46" i="1"/>
  <c r="M19" i="59"/>
  <c r="Q39" i="1" s="1"/>
  <c r="M18" i="59"/>
  <c r="Q38" i="1" s="1"/>
  <c r="M20" i="59"/>
  <c r="Q40" i="1" s="1"/>
  <c r="U28" i="59"/>
  <c r="U15" i="59"/>
  <c r="U16" i="59"/>
  <c r="U14" i="59"/>
  <c r="W12" i="59"/>
  <c r="W11" i="59"/>
  <c r="AA32" i="1" s="1"/>
  <c r="W13" i="59"/>
  <c r="T32" i="59"/>
  <c r="S16" i="59"/>
  <c r="S28" i="59"/>
  <c r="S15" i="59"/>
  <c r="S14" i="59"/>
  <c r="V21" i="59"/>
  <c r="Z41" i="1" s="1"/>
  <c r="V23" i="59"/>
  <c r="Z43" i="1" s="1"/>
  <c r="V22" i="59"/>
  <c r="Z42" i="1" s="1"/>
  <c r="W21" i="59"/>
  <c r="AA41" i="1" s="1"/>
  <c r="W23" i="59"/>
  <c r="AA43" i="1" s="1"/>
  <c r="W22" i="59"/>
  <c r="AA42" i="1" s="1"/>
  <c r="R21" i="61"/>
  <c r="R38" i="61" s="1"/>
  <c r="R43" i="61" s="1"/>
  <c r="Q19" i="61"/>
  <c r="V12" i="59"/>
  <c r="V11" i="59"/>
  <c r="Z32" i="1" s="1"/>
  <c r="V13" i="59"/>
  <c r="K15" i="61"/>
  <c r="K18" i="61"/>
  <c r="L22" i="61"/>
  <c r="L39" i="61" s="1"/>
  <c r="L44" i="61" s="1"/>
  <c r="J14" i="1"/>
  <c r="J16" i="1"/>
  <c r="J15" i="1"/>
  <c r="L12" i="1"/>
  <c r="L11" i="1"/>
  <c r="K9" i="1"/>
  <c r="AA17" i="1"/>
  <c r="AA18" i="1"/>
  <c r="L14" i="1"/>
  <c r="T8" i="1"/>
  <c r="R17" i="1"/>
  <c r="Y29" i="1"/>
  <c r="M18" i="1"/>
  <c r="M17" i="1"/>
  <c r="U8" i="1"/>
  <c r="L44" i="57"/>
  <c r="N8" i="54" s="1"/>
  <c r="K44" i="57"/>
  <c r="M8" i="54" s="1"/>
  <c r="V18" i="1"/>
  <c r="V17" i="1"/>
  <c r="V19" i="1"/>
  <c r="K16" i="1"/>
  <c r="K15" i="1"/>
  <c r="K14" i="1"/>
  <c r="Q14" i="1"/>
  <c r="I11" i="1"/>
  <c r="I12" i="1"/>
  <c r="I19" i="1"/>
  <c r="I18" i="1"/>
  <c r="V13" i="1"/>
  <c r="Y10" i="54"/>
  <c r="H73" i="50"/>
  <c r="H82" i="50" s="1"/>
  <c r="G15" i="48" s="1"/>
  <c r="G63" i="50"/>
  <c r="AA54" i="1"/>
  <c r="M50" i="1"/>
  <c r="M52" i="1"/>
  <c r="M51" i="1"/>
  <c r="G37" i="50"/>
  <c r="H47" i="50"/>
  <c r="H57" i="50" s="1"/>
  <c r="G7" i="48" s="1"/>
  <c r="G9" i="48" s="1"/>
  <c r="J5" i="1"/>
  <c r="J7" i="1"/>
  <c r="T30" i="83" l="1"/>
  <c r="Y133" i="1" s="1"/>
  <c r="T31" i="83"/>
  <c r="Y134" i="1" s="1"/>
  <c r="T29" i="83"/>
  <c r="Y132" i="1" s="1"/>
  <c r="J68" i="1"/>
  <c r="F32" i="68"/>
  <c r="J71" i="1" s="1"/>
  <c r="F33" i="68"/>
  <c r="J72" i="1" s="1"/>
  <c r="F34" i="68"/>
  <c r="J73" i="1" s="1"/>
  <c r="G29" i="54"/>
  <c r="G60" i="54" s="1"/>
  <c r="G28" i="54"/>
  <c r="G56" i="54"/>
  <c r="P28" i="54"/>
  <c r="P59" i="54" s="1"/>
  <c r="P57" i="54"/>
  <c r="T85" i="1"/>
  <c r="P36" i="63"/>
  <c r="W53" i="48"/>
  <c r="E30" i="68"/>
  <c r="E29" i="68"/>
  <c r="E31" i="68"/>
  <c r="P29" i="54"/>
  <c r="P60" i="54" s="1"/>
  <c r="P30" i="54"/>
  <c r="P61" i="54" s="1"/>
  <c r="P56" i="54"/>
  <c r="T84" i="1"/>
  <c r="P35" i="63"/>
  <c r="Q46" i="68"/>
  <c r="K10" i="1"/>
  <c r="O49" i="1"/>
  <c r="E52" i="83"/>
  <c r="J121" i="1"/>
  <c r="L75" i="1"/>
  <c r="G43" i="68"/>
  <c r="L30" i="54"/>
  <c r="L28" i="54"/>
  <c r="L29" i="54"/>
  <c r="P8" i="1"/>
  <c r="H44" i="54"/>
  <c r="H61" i="54" s="1"/>
  <c r="H42" i="54"/>
  <c r="H59" i="54" s="1"/>
  <c r="H43" i="54"/>
  <c r="H60" i="54" s="1"/>
  <c r="H56" i="54"/>
  <c r="G30" i="54"/>
  <c r="G57" i="54"/>
  <c r="Q29" i="54"/>
  <c r="Q60" i="54" s="1"/>
  <c r="Q30" i="54"/>
  <c r="Q61" i="54" s="1"/>
  <c r="Q56" i="54"/>
  <c r="U58" i="54"/>
  <c r="T83" i="1"/>
  <c r="P34" i="63"/>
  <c r="P10" i="1"/>
  <c r="L58" i="54"/>
  <c r="K8" i="1"/>
  <c r="E53" i="83"/>
  <c r="J122" i="1"/>
  <c r="R45" i="68"/>
  <c r="L74" i="1"/>
  <c r="G42" i="68"/>
  <c r="H27" i="68"/>
  <c r="H25" i="68"/>
  <c r="H26" i="68"/>
  <c r="P9" i="1"/>
  <c r="M44" i="54"/>
  <c r="M61" i="54" s="1"/>
  <c r="M43" i="54"/>
  <c r="Q28" i="54"/>
  <c r="Q59" i="54" s="1"/>
  <c r="Q57" i="54"/>
  <c r="D52" i="83"/>
  <c r="I121" i="1"/>
  <c r="E43" i="68"/>
  <c r="J69" i="1"/>
  <c r="L76" i="1"/>
  <c r="G44" i="68"/>
  <c r="J78" i="1"/>
  <c r="U43" i="54"/>
  <c r="Y18" i="1" s="1"/>
  <c r="U44" i="54"/>
  <c r="Y19" i="1" s="1"/>
  <c r="Y14" i="1"/>
  <c r="U60" i="54"/>
  <c r="H51" i="78"/>
  <c r="L108" i="1"/>
  <c r="F43" i="68"/>
  <c r="K75" i="1"/>
  <c r="M60" i="54"/>
  <c r="J60" i="54"/>
  <c r="S10" i="1"/>
  <c r="O58" i="54"/>
  <c r="E42" i="68"/>
  <c r="U42" i="54"/>
  <c r="Y17" i="1" s="1"/>
  <c r="Y15" i="1"/>
  <c r="O43" i="54"/>
  <c r="S18" i="1" s="1"/>
  <c r="O42" i="54"/>
  <c r="S17" i="1" s="1"/>
  <c r="O44" i="54"/>
  <c r="S19" i="1" s="1"/>
  <c r="S14" i="1"/>
  <c r="W55" i="48"/>
  <c r="U49" i="78"/>
  <c r="Y94" i="1"/>
  <c r="O29" i="54"/>
  <c r="O28" i="54"/>
  <c r="S8" i="1"/>
  <c r="O56" i="54"/>
  <c r="J77" i="1"/>
  <c r="E45" i="68"/>
  <c r="M57" i="54"/>
  <c r="F42" i="54"/>
  <c r="F44" i="54"/>
  <c r="F43" i="54"/>
  <c r="G47" i="78"/>
  <c r="D53" i="83"/>
  <c r="I122" i="1"/>
  <c r="U48" i="78"/>
  <c r="Y93" i="1"/>
  <c r="I79" i="1"/>
  <c r="R9" i="1"/>
  <c r="N57" i="54"/>
  <c r="I78" i="91"/>
  <c r="O183" i="1"/>
  <c r="S84" i="1"/>
  <c r="O35" i="63"/>
  <c r="K39" i="54"/>
  <c r="K41" i="54"/>
  <c r="K58" i="54" s="1"/>
  <c r="K40" i="54"/>
  <c r="K57" i="54" s="1"/>
  <c r="L39" i="54"/>
  <c r="L40" i="54"/>
  <c r="L41" i="54"/>
  <c r="G49" i="78"/>
  <c r="M79" i="1"/>
  <c r="H47" i="68"/>
  <c r="N29" i="54"/>
  <c r="R10" i="1"/>
  <c r="N58" i="54"/>
  <c r="U30" i="54"/>
  <c r="Y13" i="1" s="1"/>
  <c r="U28" i="54"/>
  <c r="Y11" i="1" s="1"/>
  <c r="Y8" i="1"/>
  <c r="H52" i="78"/>
  <c r="L109" i="1"/>
  <c r="O30" i="54"/>
  <c r="S9" i="1"/>
  <c r="O57" i="54"/>
  <c r="J79" i="1"/>
  <c r="T52" i="78"/>
  <c r="X97" i="1"/>
  <c r="F28" i="54"/>
  <c r="F30" i="54"/>
  <c r="F56" i="54"/>
  <c r="J8" i="1"/>
  <c r="I77" i="1"/>
  <c r="N28" i="54"/>
  <c r="N30" i="54"/>
  <c r="N56" i="54"/>
  <c r="U29" i="54"/>
  <c r="Y12" i="1" s="1"/>
  <c r="Y10" i="1"/>
  <c r="T51" i="78"/>
  <c r="X96" i="1"/>
  <c r="F55" i="83"/>
  <c r="K124" i="1"/>
  <c r="F29" i="54"/>
  <c r="F58" i="54"/>
  <c r="J10" i="1"/>
  <c r="M78" i="1"/>
  <c r="H46" i="68"/>
  <c r="I78" i="1"/>
  <c r="R46" i="68"/>
  <c r="G43" i="54"/>
  <c r="G44" i="54"/>
  <c r="K19" i="1" s="1"/>
  <c r="G42" i="54"/>
  <c r="S85" i="1"/>
  <c r="O36" i="63"/>
  <c r="W36" i="86"/>
  <c r="W7" i="85" s="1"/>
  <c r="V7" i="85"/>
  <c r="V24" i="85" s="1"/>
  <c r="T50" i="78"/>
  <c r="X95" i="1"/>
  <c r="F56" i="83"/>
  <c r="K125" i="1"/>
  <c r="I68" i="91"/>
  <c r="O180" i="1"/>
  <c r="J9" i="1"/>
  <c r="F57" i="54"/>
  <c r="M77" i="1"/>
  <c r="H45" i="68"/>
  <c r="F54" i="83"/>
  <c r="K123" i="1"/>
  <c r="I57" i="91"/>
  <c r="I62" i="91" s="1"/>
  <c r="O177" i="1"/>
  <c r="F44" i="68"/>
  <c r="K76" i="1"/>
  <c r="K74" i="1"/>
  <c r="G25" i="68"/>
  <c r="G26" i="68"/>
  <c r="G27" i="68"/>
  <c r="F42" i="68"/>
  <c r="S83" i="1"/>
  <c r="O34" i="63"/>
  <c r="M56" i="54"/>
  <c r="S60" i="54"/>
  <c r="W30" i="1"/>
  <c r="V31" i="1"/>
  <c r="R61" i="54"/>
  <c r="S59" i="54"/>
  <c r="W29" i="1"/>
  <c r="W48" i="54"/>
  <c r="W46" i="54"/>
  <c r="W47" i="54"/>
  <c r="W57" i="54" s="1"/>
  <c r="V29" i="1"/>
  <c r="R59" i="54"/>
  <c r="W31" i="1"/>
  <c r="S61" i="54"/>
  <c r="T61" i="54"/>
  <c r="X31" i="1"/>
  <c r="T60" i="54"/>
  <c r="X30" i="1"/>
  <c r="V30" i="1"/>
  <c r="R60" i="54"/>
  <c r="Y30" i="1"/>
  <c r="T59" i="54"/>
  <c r="X29" i="1"/>
  <c r="V51" i="54"/>
  <c r="V61" i="54" s="1"/>
  <c r="V50" i="54"/>
  <c r="V60" i="54" s="1"/>
  <c r="V49" i="54"/>
  <c r="V59" i="54" s="1"/>
  <c r="V56" i="54"/>
  <c r="T23" i="83"/>
  <c r="Y126" i="1" s="1"/>
  <c r="T25" i="83"/>
  <c r="Y128" i="1" s="1"/>
  <c r="T24" i="83"/>
  <c r="Y127" i="1" s="1"/>
  <c r="D26" i="83"/>
  <c r="I129" i="1" s="1"/>
  <c r="D28" i="83"/>
  <c r="I131" i="1" s="1"/>
  <c r="D27" i="83"/>
  <c r="I130" i="1" s="1"/>
  <c r="V6" i="85"/>
  <c r="U23" i="85"/>
  <c r="U38" i="83"/>
  <c r="Z141" i="1" s="1"/>
  <c r="U40" i="83"/>
  <c r="Z143" i="1" s="1"/>
  <c r="U39" i="83"/>
  <c r="Z142" i="1" s="1"/>
  <c r="S39" i="83"/>
  <c r="X142" i="1" s="1"/>
  <c r="S38" i="83"/>
  <c r="X141" i="1" s="1"/>
  <c r="S40" i="83"/>
  <c r="X143" i="1" s="1"/>
  <c r="T32" i="83"/>
  <c r="Y135" i="1" s="1"/>
  <c r="T34" i="83"/>
  <c r="Y137" i="1" s="1"/>
  <c r="V38" i="83"/>
  <c r="AA141" i="1" s="1"/>
  <c r="V40" i="83"/>
  <c r="AA143" i="1" s="1"/>
  <c r="V39" i="83"/>
  <c r="AA142" i="1" s="1"/>
  <c r="D21" i="83"/>
  <c r="D22" i="83"/>
  <c r="D20" i="83"/>
  <c r="I123" i="1" s="1"/>
  <c r="D51" i="83"/>
  <c r="Q17" i="83"/>
  <c r="V120" i="1" s="1"/>
  <c r="Q18" i="83"/>
  <c r="Q19" i="83"/>
  <c r="R39" i="83"/>
  <c r="W142" i="1" s="1"/>
  <c r="R38" i="83"/>
  <c r="W141" i="1" s="1"/>
  <c r="R40" i="83"/>
  <c r="W143" i="1" s="1"/>
  <c r="T38" i="83"/>
  <c r="Y141" i="1" s="1"/>
  <c r="T40" i="83"/>
  <c r="Y143" i="1" s="1"/>
  <c r="T39" i="83"/>
  <c r="Y142" i="1" s="1"/>
  <c r="S26" i="83"/>
  <c r="X129" i="1" s="1"/>
  <c r="S28" i="83"/>
  <c r="X131" i="1" s="1"/>
  <c r="S27" i="83"/>
  <c r="X130" i="1" s="1"/>
  <c r="E26" i="83"/>
  <c r="J129" i="1" s="1"/>
  <c r="E28" i="83"/>
  <c r="J131" i="1" s="1"/>
  <c r="E27" i="83"/>
  <c r="J130" i="1" s="1"/>
  <c r="R17" i="83"/>
  <c r="W120" i="1" s="1"/>
  <c r="R18" i="83"/>
  <c r="R19" i="83"/>
  <c r="E22" i="83"/>
  <c r="J125" i="1" s="1"/>
  <c r="E20" i="83"/>
  <c r="E21" i="83"/>
  <c r="E51" i="83"/>
  <c r="U18" i="86"/>
  <c r="T5" i="85"/>
  <c r="S22" i="85" s="1"/>
  <c r="V23" i="78"/>
  <c r="V21" i="78"/>
  <c r="Z92" i="1" s="1"/>
  <c r="V22" i="78"/>
  <c r="U24" i="78"/>
  <c r="U26" i="78"/>
  <c r="U47" i="78"/>
  <c r="U25" i="78"/>
  <c r="F37" i="78"/>
  <c r="F35" i="78"/>
  <c r="J104" i="1" s="1"/>
  <c r="F36" i="78"/>
  <c r="J105" i="1" s="1"/>
  <c r="G40" i="78"/>
  <c r="K109" i="1" s="1"/>
  <c r="G39" i="78"/>
  <c r="K108" i="1" s="1"/>
  <c r="G38" i="78"/>
  <c r="E37" i="78"/>
  <c r="I106" i="1" s="1"/>
  <c r="E35" i="78"/>
  <c r="E47" i="78" s="1"/>
  <c r="E36" i="78"/>
  <c r="G51" i="78"/>
  <c r="I100" i="1"/>
  <c r="F48" i="78"/>
  <c r="E33" i="78"/>
  <c r="E32" i="78"/>
  <c r="I102" i="1" s="1"/>
  <c r="E31" i="78"/>
  <c r="I98" i="1"/>
  <c r="E48" i="78"/>
  <c r="F31" i="78"/>
  <c r="J101" i="1" s="1"/>
  <c r="F32" i="78"/>
  <c r="J102" i="1" s="1"/>
  <c r="F33" i="78"/>
  <c r="J103" i="1" s="1"/>
  <c r="X4" i="79"/>
  <c r="V14" i="79" s="1"/>
  <c r="V6" i="78" s="1"/>
  <c r="I104" i="1"/>
  <c r="I101" i="1"/>
  <c r="J65" i="1"/>
  <c r="J66" i="1"/>
  <c r="J67" i="1"/>
  <c r="G32" i="48"/>
  <c r="G30" i="48"/>
  <c r="G31" i="48"/>
  <c r="G37" i="48"/>
  <c r="G38" i="48"/>
  <c r="L51" i="1" s="1"/>
  <c r="G39" i="48"/>
  <c r="L52" i="1" s="1"/>
  <c r="V49" i="1"/>
  <c r="R54" i="48"/>
  <c r="O48" i="1"/>
  <c r="H35" i="48"/>
  <c r="I51" i="48"/>
  <c r="W54" i="48"/>
  <c r="N55" i="48"/>
  <c r="R49" i="1"/>
  <c r="R53" i="48"/>
  <c r="V47" i="1"/>
  <c r="K53" i="48"/>
  <c r="O47" i="1"/>
  <c r="N53" i="48"/>
  <c r="R47" i="1"/>
  <c r="H34" i="48"/>
  <c r="H33" i="48"/>
  <c r="I50" i="48"/>
  <c r="H40" i="48"/>
  <c r="M53" i="1" s="1"/>
  <c r="H42" i="48"/>
  <c r="H41" i="48"/>
  <c r="M54" i="1" s="1"/>
  <c r="S31" i="59"/>
  <c r="S35" i="59" s="1"/>
  <c r="W35" i="1"/>
  <c r="S32" i="59"/>
  <c r="W36" i="1"/>
  <c r="S33" i="59"/>
  <c r="W37" i="1"/>
  <c r="V29" i="59"/>
  <c r="Z33" i="1"/>
  <c r="W29" i="59"/>
  <c r="AA33" i="1"/>
  <c r="U31" i="59"/>
  <c r="U35" i="59" s="1"/>
  <c r="Y35" i="1"/>
  <c r="U33" i="59"/>
  <c r="Y37" i="1"/>
  <c r="U32" i="59"/>
  <c r="Y36" i="1"/>
  <c r="V30" i="59"/>
  <c r="Z34" i="1"/>
  <c r="W30" i="59"/>
  <c r="AA34" i="1"/>
  <c r="N11" i="1"/>
  <c r="L16" i="1"/>
  <c r="V11" i="1"/>
  <c r="M19" i="1"/>
  <c r="X11" i="1"/>
  <c r="I13" i="1"/>
  <c r="W12" i="1"/>
  <c r="Q15" i="1"/>
  <c r="R18" i="1"/>
  <c r="N12" i="1"/>
  <c r="Q16" i="1"/>
  <c r="U9" i="1"/>
  <c r="R19" i="1"/>
  <c r="V12" i="1"/>
  <c r="N13" i="1"/>
  <c r="U10" i="1"/>
  <c r="T9" i="1"/>
  <c r="X12" i="1"/>
  <c r="W11" i="1"/>
  <c r="T10" i="1"/>
  <c r="X13" i="1"/>
  <c r="Z27" i="1"/>
  <c r="Y31" i="1"/>
  <c r="Z28" i="1"/>
  <c r="W13" i="1"/>
  <c r="L15" i="1"/>
  <c r="P48" i="1"/>
  <c r="W48" i="1"/>
  <c r="N49" i="1"/>
  <c r="T47" i="1"/>
  <c r="AA49" i="1"/>
  <c r="T48" i="1"/>
  <c r="P49" i="1"/>
  <c r="AA47" i="1"/>
  <c r="W47" i="1"/>
  <c r="N47" i="1"/>
  <c r="X49" i="1"/>
  <c r="S48" i="1"/>
  <c r="N48" i="1"/>
  <c r="X47" i="1"/>
  <c r="AA48" i="1"/>
  <c r="Z47" i="1"/>
  <c r="X48" i="1"/>
  <c r="Z49" i="1"/>
  <c r="S47" i="1"/>
  <c r="P47" i="1"/>
  <c r="M45" i="1"/>
  <c r="T49" i="1"/>
  <c r="W49" i="1"/>
  <c r="S49" i="1"/>
  <c r="M46" i="1"/>
  <c r="Z48" i="1"/>
  <c r="L19" i="59"/>
  <c r="P39" i="1" s="1"/>
  <c r="L18" i="59"/>
  <c r="P38" i="1" s="1"/>
  <c r="L20" i="59"/>
  <c r="P40" i="1" s="1"/>
  <c r="Q21" i="61"/>
  <c r="Q38" i="61" s="1"/>
  <c r="Q43" i="61" s="1"/>
  <c r="P19" i="61"/>
  <c r="K22" i="61"/>
  <c r="K39" i="61" s="1"/>
  <c r="K44" i="61" s="1"/>
  <c r="J18" i="61"/>
  <c r="R11" i="59"/>
  <c r="V32" i="1" s="1"/>
  <c r="R13" i="59"/>
  <c r="R12" i="59"/>
  <c r="J15" i="61"/>
  <c r="M22" i="59"/>
  <c r="Q42" i="1" s="1"/>
  <c r="M21" i="59"/>
  <c r="Q41" i="1" s="1"/>
  <c r="M23" i="59"/>
  <c r="Q43" i="1" s="1"/>
  <c r="V28" i="59"/>
  <c r="V15" i="59"/>
  <c r="V14" i="59"/>
  <c r="V16" i="59"/>
  <c r="W28" i="59"/>
  <c r="W15" i="59"/>
  <c r="W14" i="59"/>
  <c r="W16" i="59"/>
  <c r="K13" i="1"/>
  <c r="J19" i="1"/>
  <c r="J18" i="1"/>
  <c r="O14" i="1"/>
  <c r="L19" i="1"/>
  <c r="L17" i="1"/>
  <c r="K17" i="1"/>
  <c r="K18" i="1"/>
  <c r="P14" i="1"/>
  <c r="M55" i="1"/>
  <c r="F37" i="50"/>
  <c r="G47" i="50"/>
  <c r="G57" i="50" s="1"/>
  <c r="F7" i="48" s="1"/>
  <c r="F9" i="48" s="1"/>
  <c r="L44" i="1"/>
  <c r="F63" i="50"/>
  <c r="G73" i="50"/>
  <c r="G82" i="50" s="1"/>
  <c r="F15" i="48" s="1"/>
  <c r="V30" i="83" l="1"/>
  <c r="AA133" i="1" s="1"/>
  <c r="V29" i="83"/>
  <c r="V31" i="83"/>
  <c r="AA134" i="1" s="1"/>
  <c r="D56" i="83"/>
  <c r="I125" i="1"/>
  <c r="E47" i="68"/>
  <c r="G46" i="68"/>
  <c r="L78" i="1"/>
  <c r="U59" i="54"/>
  <c r="I69" i="1"/>
  <c r="D43" i="68"/>
  <c r="U52" i="78"/>
  <c r="Y97" i="1"/>
  <c r="D55" i="83"/>
  <c r="I124" i="1"/>
  <c r="L42" i="54"/>
  <c r="L59" i="54" s="1"/>
  <c r="L77" i="1"/>
  <c r="G45" i="68"/>
  <c r="G47" i="68"/>
  <c r="L79" i="1"/>
  <c r="L43" i="54"/>
  <c r="L44" i="54"/>
  <c r="L61" i="54" s="1"/>
  <c r="V48" i="78"/>
  <c r="Z93" i="1"/>
  <c r="E46" i="68"/>
  <c r="S13" i="1"/>
  <c r="O61" i="54"/>
  <c r="G61" i="54"/>
  <c r="V49" i="78"/>
  <c r="Z94" i="1"/>
  <c r="K42" i="54"/>
  <c r="K59" i="54" s="1"/>
  <c r="K44" i="54"/>
  <c r="K61" i="54" s="1"/>
  <c r="K43" i="54"/>
  <c r="K60" i="54" s="1"/>
  <c r="K56" i="54"/>
  <c r="R13" i="1"/>
  <c r="N61" i="54"/>
  <c r="G59" i="54"/>
  <c r="U51" i="78"/>
  <c r="Y96" i="1"/>
  <c r="U24" i="85"/>
  <c r="R11" i="1"/>
  <c r="N59" i="54"/>
  <c r="U61" i="54"/>
  <c r="G50" i="78"/>
  <c r="K107" i="1"/>
  <c r="E55" i="83"/>
  <c r="J124" i="1"/>
  <c r="L56" i="54"/>
  <c r="K78" i="1"/>
  <c r="F46" i="68"/>
  <c r="S11" i="1"/>
  <c r="O59" i="54"/>
  <c r="P12" i="1"/>
  <c r="L60" i="54"/>
  <c r="U50" i="78"/>
  <c r="Y95" i="1"/>
  <c r="Q52" i="83"/>
  <c r="V121" i="1"/>
  <c r="R12" i="1"/>
  <c r="N60" i="54"/>
  <c r="E54" i="83"/>
  <c r="J123" i="1"/>
  <c r="K79" i="1"/>
  <c r="F47" i="68"/>
  <c r="Q53" i="83"/>
  <c r="V122" i="1"/>
  <c r="L57" i="54"/>
  <c r="F49" i="78"/>
  <c r="J106" i="1"/>
  <c r="R52" i="83"/>
  <c r="W121" i="1"/>
  <c r="T33" i="83"/>
  <c r="Y136" i="1" s="1"/>
  <c r="F59" i="54"/>
  <c r="J11" i="1"/>
  <c r="P13" i="1"/>
  <c r="I70" i="1"/>
  <c r="D44" i="68"/>
  <c r="R53" i="83"/>
  <c r="W122" i="1"/>
  <c r="K77" i="1"/>
  <c r="F45" i="68"/>
  <c r="F61" i="54"/>
  <c r="J13" i="1"/>
  <c r="O60" i="54"/>
  <c r="S12" i="1"/>
  <c r="P11" i="1"/>
  <c r="G52" i="78"/>
  <c r="J12" i="1"/>
  <c r="F60" i="54"/>
  <c r="E34" i="68"/>
  <c r="E32" i="68"/>
  <c r="E33" i="68"/>
  <c r="I68" i="1"/>
  <c r="D42" i="68"/>
  <c r="W49" i="54"/>
  <c r="W59" i="54" s="1"/>
  <c r="W56" i="54"/>
  <c r="W51" i="54"/>
  <c r="W61" i="54" s="1"/>
  <c r="W50" i="54"/>
  <c r="W60" i="54" s="1"/>
  <c r="W58" i="54"/>
  <c r="AA26" i="1"/>
  <c r="S19" i="83"/>
  <c r="S18" i="83"/>
  <c r="S17" i="83"/>
  <c r="X120" i="1" s="1"/>
  <c r="E56" i="83"/>
  <c r="U23" i="83"/>
  <c r="Z126" i="1" s="1"/>
  <c r="U25" i="83"/>
  <c r="Z128" i="1" s="1"/>
  <c r="U24" i="83"/>
  <c r="Z127" i="1" s="1"/>
  <c r="R21" i="83"/>
  <c r="R22" i="83"/>
  <c r="R20" i="83"/>
  <c r="R51" i="83"/>
  <c r="V18" i="86"/>
  <c r="U5" i="85"/>
  <c r="W6" i="85"/>
  <c r="V23" i="85" s="1"/>
  <c r="Q22" i="83"/>
  <c r="Q21" i="83"/>
  <c r="Q20" i="83"/>
  <c r="Q51" i="83"/>
  <c r="D54" i="83"/>
  <c r="T26" i="83"/>
  <c r="Y129" i="1" s="1"/>
  <c r="T28" i="83"/>
  <c r="Y131" i="1" s="1"/>
  <c r="T27" i="83"/>
  <c r="Y130" i="1" s="1"/>
  <c r="I103" i="1"/>
  <c r="E49" i="78"/>
  <c r="F39" i="78"/>
  <c r="F40" i="78"/>
  <c r="F38" i="78"/>
  <c r="W23" i="78"/>
  <c r="W21" i="78"/>
  <c r="AA92" i="1" s="1"/>
  <c r="W22" i="78"/>
  <c r="V47" i="78"/>
  <c r="V24" i="78"/>
  <c r="V25" i="78"/>
  <c r="V26" i="78"/>
  <c r="F47" i="78"/>
  <c r="E39" i="78"/>
  <c r="E51" i="78" s="1"/>
  <c r="E40" i="78"/>
  <c r="E52" i="78" s="1"/>
  <c r="E38" i="78"/>
  <c r="I107" i="1" s="1"/>
  <c r="I105" i="1"/>
  <c r="I109" i="1"/>
  <c r="I53" i="48"/>
  <c r="F38" i="48"/>
  <c r="F39" i="48"/>
  <c r="F37" i="48"/>
  <c r="G41" i="48"/>
  <c r="L54" i="1" s="1"/>
  <c r="G40" i="48"/>
  <c r="L53" i="1" s="1"/>
  <c r="G42" i="48"/>
  <c r="L55" i="1" s="1"/>
  <c r="H51" i="48"/>
  <c r="L45" i="1"/>
  <c r="L50" i="1"/>
  <c r="I54" i="48"/>
  <c r="G34" i="48"/>
  <c r="H50" i="48"/>
  <c r="G33" i="48"/>
  <c r="G35" i="48"/>
  <c r="F32" i="48"/>
  <c r="G52" i="48" s="1"/>
  <c r="F30" i="48"/>
  <c r="F31" i="48"/>
  <c r="M47" i="1"/>
  <c r="I55" i="48"/>
  <c r="H52" i="48"/>
  <c r="W31" i="59"/>
  <c r="W35" i="59" s="1"/>
  <c r="AA35" i="1"/>
  <c r="V33" i="59"/>
  <c r="Z37" i="1"/>
  <c r="R29" i="59"/>
  <c r="V33" i="1"/>
  <c r="V31" i="59"/>
  <c r="V35" i="59" s="1"/>
  <c r="Z35" i="1"/>
  <c r="R30" i="59"/>
  <c r="V34" i="1"/>
  <c r="W33" i="59"/>
  <c r="AA37" i="1"/>
  <c r="W32" i="59"/>
  <c r="AA36" i="1"/>
  <c r="V32" i="59"/>
  <c r="Z36" i="1"/>
  <c r="Z29" i="1"/>
  <c r="Z31" i="1"/>
  <c r="Z30" i="1"/>
  <c r="O15" i="1"/>
  <c r="T11" i="1"/>
  <c r="Q18" i="1"/>
  <c r="T13" i="1"/>
  <c r="Q19" i="1"/>
  <c r="K12" i="1"/>
  <c r="Q17" i="1"/>
  <c r="P15" i="1"/>
  <c r="AA28" i="1"/>
  <c r="P16" i="1"/>
  <c r="O16" i="1"/>
  <c r="J17" i="1"/>
  <c r="K11" i="1"/>
  <c r="U11" i="1"/>
  <c r="AA27" i="1"/>
  <c r="L18" i="1"/>
  <c r="U12" i="1"/>
  <c r="T12" i="1"/>
  <c r="U13" i="1"/>
  <c r="M49" i="1"/>
  <c r="M48" i="1"/>
  <c r="L46" i="1"/>
  <c r="R14" i="59"/>
  <c r="R16" i="59"/>
  <c r="R28" i="59"/>
  <c r="R15" i="59"/>
  <c r="K20" i="59"/>
  <c r="O40" i="1" s="1"/>
  <c r="K19" i="59"/>
  <c r="O39" i="1" s="1"/>
  <c r="K18" i="59"/>
  <c r="O38" i="1" s="1"/>
  <c r="I15" i="61"/>
  <c r="L22" i="59"/>
  <c r="P42" i="1" s="1"/>
  <c r="L21" i="59"/>
  <c r="P41" i="1" s="1"/>
  <c r="L23" i="59"/>
  <c r="P43" i="1" s="1"/>
  <c r="J22" i="61"/>
  <c r="J39" i="61" s="1"/>
  <c r="J44" i="61" s="1"/>
  <c r="I18" i="61"/>
  <c r="P21" i="61"/>
  <c r="P38" i="61" s="1"/>
  <c r="P43" i="61" s="1"/>
  <c r="O19" i="61"/>
  <c r="Q11" i="59"/>
  <c r="U32" i="1" s="1"/>
  <c r="Q13" i="59"/>
  <c r="Q12" i="59"/>
  <c r="E37" i="50"/>
  <c r="E47" i="50" s="1"/>
  <c r="E57" i="50" s="1"/>
  <c r="D7" i="48" s="1"/>
  <c r="D9" i="48" s="1"/>
  <c r="F47" i="50"/>
  <c r="F57" i="50" s="1"/>
  <c r="E7" i="48" s="1"/>
  <c r="E9" i="48" s="1"/>
  <c r="E63" i="50"/>
  <c r="E73" i="50" s="1"/>
  <c r="E82" i="50" s="1"/>
  <c r="D15" i="48" s="1"/>
  <c r="F73" i="50"/>
  <c r="F82" i="50" s="1"/>
  <c r="E15" i="48" s="1"/>
  <c r="K45" i="1"/>
  <c r="K44" i="1"/>
  <c r="K51" i="1"/>
  <c r="K50" i="1"/>
  <c r="K52" i="1"/>
  <c r="H55" i="48" l="1"/>
  <c r="R55" i="83"/>
  <c r="W124" i="1"/>
  <c r="I72" i="1"/>
  <c r="D46" i="68"/>
  <c r="I71" i="1"/>
  <c r="D45" i="68"/>
  <c r="I73" i="1"/>
  <c r="D47" i="68"/>
  <c r="W48" i="78"/>
  <c r="AA93" i="1"/>
  <c r="F51" i="78"/>
  <c r="J108" i="1"/>
  <c r="R54" i="83"/>
  <c r="W123" i="1"/>
  <c r="V50" i="78"/>
  <c r="Z95" i="1"/>
  <c r="R56" i="83"/>
  <c r="W125" i="1"/>
  <c r="H53" i="48"/>
  <c r="V52" i="78"/>
  <c r="Z97" i="1"/>
  <c r="Q55" i="83"/>
  <c r="V124" i="1"/>
  <c r="V51" i="78"/>
  <c r="Z96" i="1"/>
  <c r="Q54" i="83"/>
  <c r="V123" i="1"/>
  <c r="S52" i="83"/>
  <c r="X121" i="1"/>
  <c r="U31" i="83"/>
  <c r="Z134" i="1" s="1"/>
  <c r="U30" i="83"/>
  <c r="Z133" i="1" s="1"/>
  <c r="U29" i="83"/>
  <c r="Q56" i="83"/>
  <c r="V125" i="1"/>
  <c r="S53" i="83"/>
  <c r="X122" i="1"/>
  <c r="W49" i="78"/>
  <c r="AA94" i="1"/>
  <c r="F50" i="78"/>
  <c r="J107" i="1"/>
  <c r="AA132" i="1"/>
  <c r="V33" i="83"/>
  <c r="AA136" i="1" s="1"/>
  <c r="V32" i="83"/>
  <c r="AA135" i="1" s="1"/>
  <c r="V34" i="83"/>
  <c r="AA137" i="1" s="1"/>
  <c r="F52" i="78"/>
  <c r="J109" i="1"/>
  <c r="V23" i="83"/>
  <c r="AA126" i="1" s="1"/>
  <c r="V25" i="83"/>
  <c r="AA128" i="1" s="1"/>
  <c r="V24" i="83"/>
  <c r="AA127" i="1" s="1"/>
  <c r="U26" i="83"/>
  <c r="Z129" i="1" s="1"/>
  <c r="U28" i="83"/>
  <c r="Z131" i="1" s="1"/>
  <c r="U27" i="83"/>
  <c r="Z130" i="1" s="1"/>
  <c r="W18" i="86"/>
  <c r="W5" i="85" s="1"/>
  <c r="V5" i="85"/>
  <c r="S21" i="83"/>
  <c r="S20" i="83"/>
  <c r="S22" i="83"/>
  <c r="S51" i="83"/>
  <c r="T22" i="85"/>
  <c r="E50" i="78"/>
  <c r="W47" i="78"/>
  <c r="W25" i="78"/>
  <c r="W26" i="78"/>
  <c r="W24" i="78"/>
  <c r="I108" i="1"/>
  <c r="E30" i="48"/>
  <c r="E31" i="48"/>
  <c r="E32" i="48"/>
  <c r="D30" i="48"/>
  <c r="I44" i="1" s="1"/>
  <c r="D31" i="48"/>
  <c r="D32" i="48"/>
  <c r="H54" i="48"/>
  <c r="F41" i="48"/>
  <c r="K54" i="1" s="1"/>
  <c r="F42" i="48"/>
  <c r="L49" i="1"/>
  <c r="E38" i="48"/>
  <c r="F51" i="48" s="1"/>
  <c r="E39" i="48"/>
  <c r="J52" i="1" s="1"/>
  <c r="E37" i="48"/>
  <c r="J50" i="1" s="1"/>
  <c r="L47" i="1"/>
  <c r="F35" i="48"/>
  <c r="G51" i="48"/>
  <c r="F40" i="48"/>
  <c r="K53" i="1" s="1"/>
  <c r="D38" i="48"/>
  <c r="I51" i="1" s="1"/>
  <c r="D39" i="48"/>
  <c r="D37" i="48"/>
  <c r="I50" i="1" s="1"/>
  <c r="L48" i="1"/>
  <c r="G50" i="48"/>
  <c r="F34" i="48"/>
  <c r="F33" i="48"/>
  <c r="R32" i="59"/>
  <c r="V36" i="1"/>
  <c r="Q29" i="59"/>
  <c r="U33" i="1"/>
  <c r="R33" i="59"/>
  <c r="V37" i="1"/>
  <c r="Q30" i="59"/>
  <c r="U34" i="1"/>
  <c r="R31" i="59"/>
  <c r="R35" i="59" s="1"/>
  <c r="V35" i="1"/>
  <c r="O19" i="1"/>
  <c r="O18" i="1"/>
  <c r="O17" i="1"/>
  <c r="AA31" i="1"/>
  <c r="AA29" i="1"/>
  <c r="P19" i="1"/>
  <c r="AA30" i="1"/>
  <c r="P18" i="1"/>
  <c r="P17" i="1"/>
  <c r="K46" i="1"/>
  <c r="Q14" i="59"/>
  <c r="Q16" i="59"/>
  <c r="Q28" i="59"/>
  <c r="Q15" i="59"/>
  <c r="H15" i="61"/>
  <c r="O21" i="61"/>
  <c r="O38" i="61" s="1"/>
  <c r="O43" i="61" s="1"/>
  <c r="N19" i="61"/>
  <c r="P12" i="59"/>
  <c r="P11" i="59"/>
  <c r="T32" i="1" s="1"/>
  <c r="P13" i="59"/>
  <c r="K21" i="59"/>
  <c r="O41" i="1" s="1"/>
  <c r="K22" i="59"/>
  <c r="O42" i="1" s="1"/>
  <c r="K23" i="59"/>
  <c r="O43" i="1" s="1"/>
  <c r="H18" i="61"/>
  <c r="I22" i="61"/>
  <c r="I39" i="61" s="1"/>
  <c r="I44" i="61" s="1"/>
  <c r="J20" i="59"/>
  <c r="N40" i="1" s="1"/>
  <c r="J19" i="59"/>
  <c r="N39" i="1" s="1"/>
  <c r="J18" i="59"/>
  <c r="N38" i="1" s="1"/>
  <c r="I52" i="1"/>
  <c r="K55" i="1"/>
  <c r="W52" i="78" l="1"/>
  <c r="AA97" i="1"/>
  <c r="S56" i="83"/>
  <c r="X125" i="1"/>
  <c r="S54" i="83"/>
  <c r="X123" i="1"/>
  <c r="E52" i="48"/>
  <c r="S55" i="83"/>
  <c r="X124" i="1"/>
  <c r="V22" i="85"/>
  <c r="V19" i="83" s="1"/>
  <c r="W51" i="78"/>
  <c r="AA96" i="1"/>
  <c r="J51" i="1"/>
  <c r="W50" i="78"/>
  <c r="AA95" i="1"/>
  <c r="Z132" i="1"/>
  <c r="U33" i="83"/>
  <c r="Z136" i="1" s="1"/>
  <c r="U32" i="83"/>
  <c r="Z135" i="1" s="1"/>
  <c r="U34" i="83"/>
  <c r="Z137" i="1" s="1"/>
  <c r="T17" i="83"/>
  <c r="Y120" i="1" s="1"/>
  <c r="T19" i="83"/>
  <c r="T18" i="83"/>
  <c r="V18" i="83"/>
  <c r="U22" i="85"/>
  <c r="V28" i="83"/>
  <c r="AA131" i="1" s="1"/>
  <c r="V27" i="83"/>
  <c r="AA130" i="1" s="1"/>
  <c r="V26" i="83"/>
  <c r="AA129" i="1" s="1"/>
  <c r="F50" i="48"/>
  <c r="E33" i="48"/>
  <c r="G53" i="48"/>
  <c r="G54" i="48"/>
  <c r="G55" i="48"/>
  <c r="E41" i="48"/>
  <c r="E40" i="48"/>
  <c r="E42" i="48"/>
  <c r="F55" i="48" s="1"/>
  <c r="D33" i="48"/>
  <c r="E51" i="48"/>
  <c r="I45" i="1"/>
  <c r="K48" i="1"/>
  <c r="D42" i="48"/>
  <c r="I55" i="1" s="1"/>
  <c r="D41" i="48"/>
  <c r="I54" i="1" s="1"/>
  <c r="E50" i="48"/>
  <c r="D35" i="48"/>
  <c r="E55" i="48" s="1"/>
  <c r="D34" i="48"/>
  <c r="I46" i="1"/>
  <c r="J44" i="1"/>
  <c r="E34" i="48"/>
  <c r="F52" i="48"/>
  <c r="D40" i="48"/>
  <c r="I53" i="1" s="1"/>
  <c r="E35" i="48"/>
  <c r="Q33" i="59"/>
  <c r="U37" i="1"/>
  <c r="Q31" i="59"/>
  <c r="Q35" i="59" s="1"/>
  <c r="U35" i="1"/>
  <c r="P29" i="59"/>
  <c r="T33" i="1"/>
  <c r="Q32" i="59"/>
  <c r="U36" i="1"/>
  <c r="P30" i="59"/>
  <c r="T34" i="1"/>
  <c r="J45" i="1"/>
  <c r="J46" i="1"/>
  <c r="K49" i="1"/>
  <c r="K47" i="1"/>
  <c r="O12" i="59"/>
  <c r="O11" i="59"/>
  <c r="S32" i="1" s="1"/>
  <c r="O13" i="59"/>
  <c r="M19" i="61"/>
  <c r="N21" i="61"/>
  <c r="N38" i="61" s="1"/>
  <c r="N43" i="61" s="1"/>
  <c r="J23" i="59"/>
  <c r="N43" i="1" s="1"/>
  <c r="J22" i="59"/>
  <c r="N42" i="1" s="1"/>
  <c r="J21" i="59"/>
  <c r="N41" i="1" s="1"/>
  <c r="P14" i="59"/>
  <c r="P16" i="59"/>
  <c r="P28" i="59"/>
  <c r="P15" i="59"/>
  <c r="I18" i="59"/>
  <c r="M38" i="1" s="1"/>
  <c r="I20" i="59"/>
  <c r="M40" i="1" s="1"/>
  <c r="I19" i="59"/>
  <c r="M39" i="1" s="1"/>
  <c r="G18" i="61"/>
  <c r="H22" i="61"/>
  <c r="H39" i="61" s="1"/>
  <c r="H44" i="61" s="1"/>
  <c r="G15" i="61"/>
  <c r="I47" i="1"/>
  <c r="J54" i="1"/>
  <c r="J53" i="1"/>
  <c r="J48" i="1"/>
  <c r="V53" i="83" l="1"/>
  <c r="AA122" i="1"/>
  <c r="V17" i="83"/>
  <c r="AA120" i="1" s="1"/>
  <c r="T52" i="83"/>
  <c r="Y121" i="1"/>
  <c r="V52" i="83"/>
  <c r="AA121" i="1"/>
  <c r="T53" i="83"/>
  <c r="Y122" i="1"/>
  <c r="T21" i="83"/>
  <c r="T20" i="83"/>
  <c r="T22" i="83"/>
  <c r="T51" i="83"/>
  <c r="U19" i="83"/>
  <c r="U18" i="83"/>
  <c r="U17" i="83"/>
  <c r="Z120" i="1" s="1"/>
  <c r="V51" i="83"/>
  <c r="F53" i="48"/>
  <c r="I49" i="1"/>
  <c r="F54" i="48"/>
  <c r="J55" i="1"/>
  <c r="E54" i="48"/>
  <c r="E53" i="48"/>
  <c r="P32" i="59"/>
  <c r="T36" i="1"/>
  <c r="O30" i="59"/>
  <c r="S34" i="1"/>
  <c r="P33" i="59"/>
  <c r="T37" i="1"/>
  <c r="P31" i="59"/>
  <c r="P35" i="59" s="1"/>
  <c r="T35" i="1"/>
  <c r="O29" i="59"/>
  <c r="S33" i="1"/>
  <c r="J49" i="1"/>
  <c r="J47" i="1"/>
  <c r="I48" i="1"/>
  <c r="G22" i="61"/>
  <c r="G39" i="61" s="1"/>
  <c r="G44" i="61" s="1"/>
  <c r="F18" i="61"/>
  <c r="I23" i="59"/>
  <c r="M43" i="1" s="1"/>
  <c r="I22" i="59"/>
  <c r="M42" i="1" s="1"/>
  <c r="I21" i="59"/>
  <c r="M41" i="1" s="1"/>
  <c r="F15" i="61"/>
  <c r="O28" i="59"/>
  <c r="O15" i="59"/>
  <c r="O14" i="59"/>
  <c r="O16" i="59"/>
  <c r="N12" i="59"/>
  <c r="N11" i="59"/>
  <c r="R32" i="1" s="1"/>
  <c r="N13" i="59"/>
  <c r="L19" i="61"/>
  <c r="M21" i="61"/>
  <c r="M38" i="61" s="1"/>
  <c r="M43" i="61" s="1"/>
  <c r="H18" i="59"/>
  <c r="L38" i="1" s="1"/>
  <c r="H20" i="59"/>
  <c r="L40" i="1" s="1"/>
  <c r="H19" i="59"/>
  <c r="L39" i="1" s="1"/>
  <c r="U53" i="83" l="1"/>
  <c r="Z122" i="1"/>
  <c r="U52" i="83"/>
  <c r="Z121" i="1"/>
  <c r="T55" i="83"/>
  <c r="Y124" i="1"/>
  <c r="V21" i="83"/>
  <c r="V22" i="83"/>
  <c r="T56" i="83"/>
  <c r="Y125" i="1"/>
  <c r="T54" i="83"/>
  <c r="Y123" i="1"/>
  <c r="V20" i="83"/>
  <c r="AA123" i="1" s="1"/>
  <c r="U20" i="83"/>
  <c r="U22" i="83"/>
  <c r="U21" i="83"/>
  <c r="U51" i="83"/>
  <c r="O32" i="59"/>
  <c r="S36" i="1"/>
  <c r="N29" i="59"/>
  <c r="R33" i="1"/>
  <c r="O33" i="59"/>
  <c r="S37" i="1"/>
  <c r="N30" i="59"/>
  <c r="R34" i="1"/>
  <c r="O31" i="59"/>
  <c r="O35" i="59" s="1"/>
  <c r="S35" i="1"/>
  <c r="M13" i="59"/>
  <c r="M12" i="59"/>
  <c r="M11" i="59"/>
  <c r="Q32" i="1" s="1"/>
  <c r="E15" i="61"/>
  <c r="F22" i="61"/>
  <c r="F39" i="61" s="1"/>
  <c r="F44" i="61" s="1"/>
  <c r="E18" i="61"/>
  <c r="E22" i="61" s="1"/>
  <c r="E39" i="61" s="1"/>
  <c r="E44" i="61" s="1"/>
  <c r="K19" i="61"/>
  <c r="L21" i="61"/>
  <c r="L38" i="61" s="1"/>
  <c r="L43" i="61" s="1"/>
  <c r="N28" i="59"/>
  <c r="N15" i="59"/>
  <c r="N14" i="59"/>
  <c r="N16" i="59"/>
  <c r="H21" i="59"/>
  <c r="L41" i="1" s="1"/>
  <c r="H23" i="59"/>
  <c r="L43" i="1" s="1"/>
  <c r="H22" i="59"/>
  <c r="L42" i="1" s="1"/>
  <c r="G18" i="59"/>
  <c r="K38" i="1" s="1"/>
  <c r="G20" i="59"/>
  <c r="K40" i="1" s="1"/>
  <c r="G19" i="59"/>
  <c r="K39" i="1" s="1"/>
  <c r="V55" i="83" l="1"/>
  <c r="AA124" i="1"/>
  <c r="U55" i="83"/>
  <c r="Z124" i="1"/>
  <c r="U56" i="83"/>
  <c r="Z125" i="1"/>
  <c r="U54" i="83"/>
  <c r="Z123" i="1"/>
  <c r="V56" i="83"/>
  <c r="AA125" i="1"/>
  <c r="V54" i="83"/>
  <c r="W20" i="83" s="1"/>
  <c r="W44" i="83"/>
  <c r="W14" i="83"/>
  <c r="W32" i="83"/>
  <c r="W38" i="83"/>
  <c r="W26" i="83"/>
  <c r="N31" i="59"/>
  <c r="N35" i="59" s="1"/>
  <c r="R35" i="1"/>
  <c r="N33" i="59"/>
  <c r="R37" i="1"/>
  <c r="N32" i="59"/>
  <c r="R36" i="1"/>
  <c r="M29" i="59"/>
  <c r="Q33" i="1"/>
  <c r="M30" i="59"/>
  <c r="Q34" i="1"/>
  <c r="J19" i="61"/>
  <c r="K21" i="61"/>
  <c r="K38" i="61" s="1"/>
  <c r="K43" i="61" s="1"/>
  <c r="E19" i="59"/>
  <c r="I39" i="1" s="1"/>
  <c r="E18" i="59"/>
  <c r="I38" i="1" s="1"/>
  <c r="E20" i="59"/>
  <c r="I40" i="1" s="1"/>
  <c r="F19" i="59"/>
  <c r="J39" i="1" s="1"/>
  <c r="F20" i="59"/>
  <c r="J40" i="1" s="1"/>
  <c r="F18" i="59"/>
  <c r="J38" i="1" s="1"/>
  <c r="M28" i="59"/>
  <c r="M15" i="59"/>
  <c r="M14" i="59"/>
  <c r="M16" i="59"/>
  <c r="G21" i="59"/>
  <c r="K41" i="1" s="1"/>
  <c r="G23" i="59"/>
  <c r="K43" i="1" s="1"/>
  <c r="G22" i="59"/>
  <c r="K42" i="1" s="1"/>
  <c r="L13" i="59"/>
  <c r="L12" i="59"/>
  <c r="L11" i="59"/>
  <c r="P32" i="1" s="1"/>
  <c r="M33" i="59" l="1"/>
  <c r="Q37" i="1"/>
  <c r="M31" i="59"/>
  <c r="M35" i="59" s="1"/>
  <c r="Q35" i="1"/>
  <c r="M32" i="59"/>
  <c r="Q36" i="1"/>
  <c r="L29" i="59"/>
  <c r="P33" i="1"/>
  <c r="L30" i="59"/>
  <c r="P34" i="1"/>
  <c r="F21" i="59"/>
  <c r="J41" i="1" s="1"/>
  <c r="F23" i="59"/>
  <c r="J43" i="1" s="1"/>
  <c r="F22" i="59"/>
  <c r="J42" i="1" s="1"/>
  <c r="E22" i="59"/>
  <c r="I42" i="1" s="1"/>
  <c r="E23" i="59"/>
  <c r="I43" i="1" s="1"/>
  <c r="E21" i="59"/>
  <c r="I41" i="1" s="1"/>
  <c r="L16" i="59"/>
  <c r="L28" i="59"/>
  <c r="L15" i="59"/>
  <c r="L14" i="59"/>
  <c r="K11" i="59"/>
  <c r="O32" i="1" s="1"/>
  <c r="K13" i="59"/>
  <c r="K12" i="59"/>
  <c r="I19" i="61"/>
  <c r="J21" i="61"/>
  <c r="J38" i="61" s="1"/>
  <c r="J43" i="61" s="1"/>
  <c r="K29" i="59" l="1"/>
  <c r="O33" i="1"/>
  <c r="K30" i="59"/>
  <c r="O34" i="1"/>
  <c r="L31" i="59"/>
  <c r="L35" i="59" s="1"/>
  <c r="P35" i="1"/>
  <c r="L32" i="59"/>
  <c r="P36" i="1"/>
  <c r="L33" i="59"/>
  <c r="P37" i="1"/>
  <c r="J11" i="59"/>
  <c r="N32" i="1" s="1"/>
  <c r="J13" i="59"/>
  <c r="J12" i="59"/>
  <c r="K16" i="59"/>
  <c r="K28" i="59"/>
  <c r="K15" i="59"/>
  <c r="K14" i="59"/>
  <c r="H19" i="61"/>
  <c r="I21" i="61"/>
  <c r="I38" i="61" s="1"/>
  <c r="I43" i="61" s="1"/>
  <c r="K32" i="59" l="1"/>
  <c r="O36" i="1"/>
  <c r="K33" i="59"/>
  <c r="O37" i="1"/>
  <c r="J29" i="59"/>
  <c r="N33" i="1"/>
  <c r="J30" i="59"/>
  <c r="N34" i="1"/>
  <c r="K31" i="59"/>
  <c r="K35" i="59" s="1"/>
  <c r="O35" i="1"/>
  <c r="G19" i="61"/>
  <c r="H21" i="61"/>
  <c r="H38" i="61" s="1"/>
  <c r="H43" i="61" s="1"/>
  <c r="I11" i="59"/>
  <c r="M32" i="1" s="1"/>
  <c r="I13" i="59"/>
  <c r="I12" i="59"/>
  <c r="J14" i="59"/>
  <c r="J16" i="59"/>
  <c r="J28" i="59"/>
  <c r="J15" i="59"/>
  <c r="J31" i="59" l="1"/>
  <c r="J35" i="59" s="1"/>
  <c r="N35" i="1"/>
  <c r="I29" i="59"/>
  <c r="M33" i="1"/>
  <c r="I30" i="59"/>
  <c r="M34" i="1"/>
  <c r="J32" i="59"/>
  <c r="N36" i="1"/>
  <c r="J33" i="59"/>
  <c r="N37" i="1"/>
  <c r="H12" i="59"/>
  <c r="H11" i="59"/>
  <c r="L32" i="1" s="1"/>
  <c r="H13" i="59"/>
  <c r="I14" i="59"/>
  <c r="I16" i="59"/>
  <c r="I28" i="59"/>
  <c r="I15" i="59"/>
  <c r="F19" i="61"/>
  <c r="G21" i="61"/>
  <c r="G38" i="61" s="1"/>
  <c r="G43" i="61" s="1"/>
  <c r="I33" i="59" l="1"/>
  <c r="M37" i="1"/>
  <c r="I31" i="59"/>
  <c r="I35" i="59" s="1"/>
  <c r="M35" i="1"/>
  <c r="H30" i="59"/>
  <c r="L34" i="1"/>
  <c r="H29" i="59"/>
  <c r="L33" i="1"/>
  <c r="I32" i="59"/>
  <c r="M36" i="1"/>
  <c r="G12" i="59"/>
  <c r="G11" i="59"/>
  <c r="K32" i="1" s="1"/>
  <c r="G13" i="59"/>
  <c r="E19" i="61"/>
  <c r="E21" i="61" s="1"/>
  <c r="E38" i="61" s="1"/>
  <c r="E43" i="61" s="1"/>
  <c r="F21" i="61"/>
  <c r="F38" i="61" s="1"/>
  <c r="F43" i="61" s="1"/>
  <c r="H14" i="59"/>
  <c r="H16" i="59"/>
  <c r="H28" i="59"/>
  <c r="H15" i="59"/>
  <c r="H32" i="59" l="1"/>
  <c r="L36" i="1"/>
  <c r="G29" i="59"/>
  <c r="K33" i="1"/>
  <c r="H31" i="59"/>
  <c r="H35" i="59" s="1"/>
  <c r="L35" i="1"/>
  <c r="G30" i="59"/>
  <c r="K34" i="1"/>
  <c r="H33" i="59"/>
  <c r="L37" i="1"/>
  <c r="E13" i="59"/>
  <c r="E12" i="59"/>
  <c r="E11" i="59"/>
  <c r="I32" i="1" s="1"/>
  <c r="G28" i="59"/>
  <c r="G15" i="59"/>
  <c r="G14" i="59"/>
  <c r="G16" i="59"/>
  <c r="F12" i="59"/>
  <c r="F11" i="59"/>
  <c r="J32" i="1" s="1"/>
  <c r="F13" i="59"/>
  <c r="G32" i="59" l="1"/>
  <c r="K36" i="1"/>
  <c r="E29" i="59"/>
  <c r="I33" i="1"/>
  <c r="E30" i="59"/>
  <c r="I34" i="1"/>
  <c r="F29" i="59"/>
  <c r="J33" i="1"/>
  <c r="G31" i="59"/>
  <c r="G35" i="59" s="1"/>
  <c r="K35" i="1"/>
  <c r="F30" i="59"/>
  <c r="J34" i="1"/>
  <c r="G33" i="59"/>
  <c r="K37" i="1"/>
  <c r="F28" i="59"/>
  <c r="F15" i="59"/>
  <c r="F14" i="59"/>
  <c r="F16" i="59"/>
  <c r="E28" i="59"/>
  <c r="E15" i="59"/>
  <c r="E16" i="59"/>
  <c r="E14" i="59"/>
  <c r="F32" i="59" l="1"/>
  <c r="J36" i="1"/>
  <c r="E32" i="59"/>
  <c r="I36" i="1"/>
  <c r="F33" i="59"/>
  <c r="J37" i="1"/>
  <c r="E31" i="59"/>
  <c r="E35" i="59" s="1"/>
  <c r="I35" i="1"/>
  <c r="E33" i="59"/>
  <c r="I37" i="1"/>
  <c r="F31" i="59"/>
  <c r="F35" i="59" s="1"/>
  <c r="J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28BBB8F5-D144-4A65-9B18-0C6C02685789}">
      <text>
        <r>
          <rPr>
            <sz val="10"/>
            <color rgb="FF000000"/>
            <rFont val="Calibri"/>
            <family val="2"/>
            <scheme val="minor"/>
          </rPr>
          <t xml:space="preserve">======
ID#AAABP6JXbnI
    (2024-06-17 10:32:37)
Data obtained from Indian Petroleum and Natural Gas Statistics
https://mopng.gov.in/en/petroleum-statistics/indian-png-statistics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B089D996-59AF-48DE-8DA6-F3A891DC9BCD}">
      <text>
        <r>
          <rPr>
            <sz val="10"/>
            <color rgb="FF000000"/>
            <rFont val="Calibri"/>
            <family val="2"/>
            <scheme val="minor"/>
          </rPr>
          <t>======
ID#AAABLcQ4voE
    (2024-06-12 09:29:05)
Based on the inputs received from Fisheries Department
	-Vrinda Vijayan</t>
        </r>
      </text>
    </comment>
    <comment ref="B25" authorId="0" shapeId="0" xr:uid="{8BA2DDE0-5AD3-4AE0-ACBF-81F517661514}">
      <text>
        <r>
          <rPr>
            <sz val="10"/>
            <color rgb="FF000000"/>
            <rFont val="Calibri"/>
            <family val="2"/>
            <scheme val="minor"/>
          </rPr>
          <t>======
ID#AAABLcQ4voA
    (2024-06-12 09:29:05)
India's Oil &amp; Gas Ready Reckoner FY 2022-23 (H1)
https://ppac.gov.in/uploads/importantnews/1679988422_READY_RECKONER_Magazine.pdf
	-Vrinda Vijayan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717055B0-30E0-4882-B6D7-9D2BC00BA67C}">
      <text>
        <r>
          <rPr>
            <sz val="10"/>
            <color rgb="FF000000"/>
            <rFont val="Calibri"/>
            <family val="2"/>
            <scheme val="minor"/>
          </rPr>
          <t xml:space="preserve">======
ID#AAABPy3ymGQ
    (2024-06-12 09:24:56)
State's ATF consumption data were taken from Indian Petroleum and Natural Gas Statistics.
https://mopng.gov.in/en/petroleum-statistics/indian-png-statistics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23" authorId="0" shapeId="0" xr:uid="{56AD2C6C-1DFA-46E9-8285-34AAAF426968}">
      <text>
        <r>
          <rPr>
            <sz val="10"/>
            <color rgb="FF000000"/>
            <rFont val="Calibri"/>
            <family val="2"/>
            <scheme val="minor"/>
          </rPr>
          <t>======
ID#AAAA823g_DA
Vrinda Vijayan    (2023-12-05 05:54:36)
India's Oil &amp; Gas Ready Reckoner FY 2022-23 (H1) https://ppac.gov.in/uploads/importantnews/1679988422_READY_RECKONER_Magazine.pdf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EB1F3A61-0F50-46E2-AC51-D7C3E73CCBAD}">
      <text>
        <r>
          <rPr>
            <sz val="10"/>
            <color rgb="FF000000"/>
            <rFont val="Calibri"/>
            <family val="2"/>
            <scheme val="minor"/>
          </rPr>
          <t>======
ID#AAABAsCWz9g
Vrinda Vijayan    (2023-11-16 05:39:11)
Source : Maritime Board</t>
        </r>
      </text>
    </comment>
    <comment ref="B50" authorId="0" shapeId="0" xr:uid="{84718C67-18D1-4DB4-8A9E-03973CA528C1}">
      <text>
        <r>
          <rPr>
            <sz val="10"/>
            <color rgb="FF000000"/>
            <rFont val="Calibri"/>
            <family val="2"/>
            <scheme val="minor"/>
          </rPr>
          <t>======
ID#AAAA_k7Lba0
Vrinda Vijayan    (2023-11-06 10:20:42)
India's Oil &amp; Gas Ready Reckoner  FY 2022-23 (H1) https://ppac.gov.in/uploads/importantnews/1679988422_READY_RECKONER_Magazine.pdf</t>
        </r>
      </text>
    </comment>
    <comment ref="B76" authorId="0" shapeId="0" xr:uid="{07D1A984-AA2F-4689-B9EE-120629E0B9EC}">
      <text>
        <r>
          <rPr>
            <sz val="10"/>
            <color rgb="FF000000"/>
            <rFont val="Calibri"/>
            <family val="2"/>
            <scheme val="minor"/>
          </rPr>
          <t>======
ID#AAABBmn-N2Y
Vrinda Vijayan    (2023-12-04 10:25:13)
India's Oil &amp; Gas Ready Reckoner FY 2022-23 (H1) https://ppac.gov.in/uploads/importantnews/1679988422_READY_RECKONER_Magazine.pdf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D7CC9B86-A903-4D66-8229-CCEEC96DAF9F}">
      <text>
        <r>
          <rPr>
            <sz val="10"/>
            <color rgb="FF000000"/>
            <rFont val="Calibri"/>
            <family val="2"/>
            <scheme val="minor"/>
          </rPr>
          <t xml:space="preserve">======
ID#AAABPyZq5Xw
    (2024-06-12 07:32:26)
Source: " Energy Efficiency: A Sectoral Analysis of Kerala" by Centre for Development Studies (2019)
https://mpra.ub.uni-muenchen.de/101424/1/MPRA_paper_101424.pdf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4" authorId="0" shapeId="0" xr:uid="{5A38DE3D-009E-40A8-AF6F-15BF57809E59}">
      <text>
        <r>
          <rPr>
            <sz val="10"/>
            <color rgb="FF000000"/>
            <rFont val="Calibri"/>
            <family val="2"/>
            <scheme val="minor"/>
          </rPr>
          <t>======
ID#AAABPydnlZM
    (2024-06-12 09:08:46)
0.5 MW and above as per CEA General Review Report 2023         (Table 5.7)
https://cea.nic.in/wp-content/uploads/general/2022/GR_Final.pdf
	-Vrinda Vijayan</t>
        </r>
      </text>
    </comment>
    <comment ref="U4" authorId="0" shapeId="0" xr:uid="{A3E90759-3AB0-4B8A-AC92-B1242CEDB4C1}">
      <text>
        <r>
          <rPr>
            <sz val="10"/>
            <color rgb="FF000000"/>
            <rFont val="Calibri"/>
            <family val="2"/>
            <scheme val="minor"/>
          </rPr>
          <t>======
ID#AAABSt7vilA
Vrinda Vijayan    (2024-08-01 08:53:26)
0.5 MW and above as per CEA General Review Report 2023 (Table 5.7)
https://cea.nic.in/wp-content/uploads/general/2024/GR_2024.pdf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C69CFC35-656A-4F41-84C2-0B8022DE61B3}">
      <text>
        <r>
          <rPr>
            <sz val="10"/>
            <color rgb="FF000000"/>
            <rFont val="Calibri"/>
            <family val="2"/>
            <scheme val="minor"/>
          </rPr>
          <t>======
ID#AAAA1zjH77Q
As per Annual repot on Fuel consumption LIQUID FUEL BASED GT POWER PLANTS IN THE COUNTRY (CEA)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948EFB4E-F30C-4FC8-B016-C1692ADE37BE}">
      <text>
        <r>
          <rPr>
            <sz val="10"/>
            <color rgb="FF000000"/>
            <rFont val="Calibri"/>
            <family val="2"/>
            <scheme val="minor"/>
          </rPr>
          <t>======
ID#AAAA1iG8v8I
Vrinda Vijayan    (2023-07-24 06:39:31)
1. Data obtained from CEA General Review Report
2. Data for years 2004-05 to 2017-18 were accessed from hard copies, while data for years 2018-19 to 2021 taken from CEA General review Reports
https://cea.nic.in/general-review-report/?lang=en</t>
        </r>
      </text>
    </comment>
    <comment ref="B18" authorId="0" shapeId="0" xr:uid="{907242F5-A6CD-4CBF-A7BE-631EFA157743}">
      <text>
        <r>
          <rPr>
            <sz val="10"/>
            <color rgb="FF000000"/>
            <rFont val="Calibri"/>
            <family val="2"/>
            <scheme val="minor"/>
          </rPr>
          <t>======
ID#AAAA1zjH768
Vrinda Vijayan    (2023-07-24 09:21:32)
Data obtained from NTPC Proforma
https://cercind.gov.in/2018/draft_reg/O&amp;M_data/Generation%20Data/NTPC/Kayamkulam.pdf</t>
        </r>
      </text>
    </comment>
    <comment ref="T22" authorId="0" shapeId="0" xr:uid="{6B6BCB27-F569-4DAE-8F74-D2F62972832F}">
      <text>
        <r>
          <rPr>
            <sz val="10"/>
            <color rgb="FF000000"/>
            <rFont val="Calibri"/>
            <family val="2"/>
            <scheme val="minor"/>
          </rPr>
          <t>======
ID#AAAA1lE6aVA
Deleted user    (2023-07-25 07:38:09)
Assumed as 0 since there was o reported generation.</t>
        </r>
      </text>
    </comment>
    <comment ref="U22" authorId="0" shapeId="0" xr:uid="{C4A8267B-4644-47D3-ABD2-2CF1D7271F9F}">
      <text>
        <r>
          <rPr>
            <sz val="10"/>
            <color rgb="FF000000"/>
            <rFont val="Calibri"/>
            <family val="2"/>
            <scheme val="minor"/>
          </rPr>
          <t>======
ID#AAAA1lE6aVE
Deleted user    (2023-07-25 07:38:59)
Derived upon applying CAGR of -0.19 progressively from 2017-18.</t>
        </r>
      </text>
    </comment>
    <comment ref="Q24" authorId="0" shapeId="0" xr:uid="{92A3FA7B-0AC2-4140-8EDC-621A629C28DE}">
      <text>
        <r>
          <rPr>
            <sz val="10"/>
            <color rgb="FF000000"/>
            <rFont val="Calibri"/>
            <family val="2"/>
            <scheme val="minor"/>
          </rPr>
          <t>======
ID#AAAA1zjH77A
Vrinda Vijayan    (2023-07-24 09:23:45)
Generation data obtained from Kerala State Electricity Board's Power Statistics Reports
https://www.kseb.in/index.php?option=com_jdownloads&amp;view=category&amp;catid=70&amp;Itemid=811&amp;lang=en</t>
        </r>
      </text>
    </comment>
    <comment ref="Q25" authorId="0" shapeId="0" xr:uid="{73CE02A8-1376-4D59-82EA-263D4986BC02}">
      <text>
        <r>
          <rPr>
            <sz val="10"/>
            <color rgb="FF000000"/>
            <rFont val="Calibri"/>
            <family val="2"/>
            <scheme val="minor"/>
          </rPr>
          <t>======
ID#AAAA1zjH764
Vrinda Vijayan    (2023-07-24 08:14:02)
Derived using NTPC Proforma data
https://cercind.gov.in/2018/draft_reg/O&amp;M_data/Generation%20Data/NTPC/Kayamkulam.pdf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7D188919-995F-4BBE-B4AE-E1C233C6EED6}">
      <text>
        <r>
          <rPr>
            <sz val="10"/>
            <color rgb="FF000000"/>
            <rFont val="Calibri"/>
            <family val="2"/>
            <scheme val="minor"/>
          </rPr>
          <t>======
ID#AAABPyYVyd0
    (2024-06-12 09:18:18)
Reported  Data Source for LDO: " Energy Efficiency: A Sectoral Analysis of Kerala" by Centre for Development Studies (2019)
https://mpra.ub.uni-muenchen.de/101424/1/MPRA_paper_101424.pdf
	-Vrinda Vijayan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7F39312C-7FFD-4F92-8C70-0A0E786371FF}">
      <text>
        <r>
          <rPr>
            <sz val="10"/>
            <color rgb="FF000000"/>
            <rFont val="Calibri"/>
            <family val="2"/>
            <scheme val="minor"/>
          </rPr>
          <t xml:space="preserve">======
ID#AAABTjJGpok
    (2024-08-13 04:42:03)
Commercial/Industry/Non-Domestic and Total consumption data of LPG were taken from Indian petroleum and Natural Gas Statistics
https://mopng.gov.in/en/petroleum-statistics/indian-png-statistics
</t>
        </r>
      </text>
    </comment>
    <comment ref="B18" authorId="0" shapeId="0" xr:uid="{32D38CDB-F8C2-49A3-A8F6-EB8DC908EEAC}">
      <text>
        <r>
          <rPr>
            <sz val="10"/>
            <color rgb="FF000000"/>
            <rFont val="Calibri"/>
            <family val="2"/>
            <scheme val="minor"/>
          </rPr>
          <t xml:space="preserve">======
ID#AAABTjJGpoo
    (2024-08-13 04:42:03)
State's Liquid Petroleum Gas (LPG) consumption data were taken from Indian Petroleum and Natural Gas Statistics.
https://mopng.gov.in/en/petroleum-statistics/indian-png-statistics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918ADCF3-0DFB-475A-B4C2-EA5A5991CE6D}">
      <text>
        <r>
          <rPr>
            <sz val="10"/>
            <color rgb="FF000000"/>
            <rFont val="Calibri"/>
            <family val="2"/>
            <scheme val="minor"/>
          </rPr>
          <t xml:space="preserve">======
ID#AAABPw_4d2M
    (2024-06-12 09:27:40)
Source: " Energy Efficiency: A Sectoral Analysis of Kerala" by Centre for Development Studies (2019)
https://mpra.ub.uni-muenchen.de/101424/1/MPRA_paper_101424.pdf
</t>
        </r>
      </text>
    </comment>
    <comment ref="B7" authorId="0" shapeId="0" xr:uid="{1724FF06-39C4-4D13-88CE-F63C563F74B1}">
      <text>
        <r>
          <rPr>
            <sz val="10"/>
            <color rgb="FF000000"/>
            <rFont val="Calibri"/>
            <family val="2"/>
            <scheme val="minor"/>
          </rPr>
          <t xml:space="preserve">======
ID#AAABPw_4d18
    (2024-06-12 09:27:40)
Data obtained from Kerala Economic Review - Kerala State Planning Board 2008, 2019, 2020, 2021 and 2022 reports
https://spb.kerala.gov.in/
</t>
        </r>
      </text>
    </comment>
    <comment ref="B24" authorId="0" shapeId="0" xr:uid="{48BA4E50-AEB3-4F16-910B-9AABCDDF2D9C}">
      <text>
        <r>
          <rPr>
            <sz val="10"/>
            <color rgb="FF000000"/>
            <rFont val="Calibri"/>
            <family val="2"/>
            <scheme val="minor"/>
          </rPr>
          <t xml:space="preserve">======
ID#AAABPw_4d2A
    (2024-06-12 09:27:40)
Conversion factor obtained from India’s Oil &amp; Gas Ready Reckoner, FY 2022-23 (H1) report
https://ppac.gov.in/uploads/importantnews/1679988422_READY_RECKONER_Magazine.pdf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6E8CC677-9027-4CCC-AFE6-6979C8AE0A2D}">
      <text>
        <r>
          <rPr>
            <sz val="10"/>
            <color rgb="FF000000"/>
            <rFont val="Calibri"/>
            <family val="2"/>
            <scheme val="minor"/>
          </rPr>
          <t xml:space="preserve">======
ID#AAABPw_4d2E
    (2024-06-12 09:27:40)
Source: " Energy Efficiency: A Sectoral Analysis of Kerala" by Centre for Development Studies (2019)
https://mpra.ub.uni-muenchen.de/101424/1/MPRA_paper_101424.pdf
</t>
        </r>
      </text>
    </comment>
    <comment ref="B9" authorId="0" shapeId="0" xr:uid="{C239E0FE-671D-49BF-8E15-614529B481DE}">
      <text>
        <r>
          <rPr>
            <sz val="10"/>
            <color rgb="FF000000"/>
            <rFont val="Calibri"/>
            <family val="2"/>
            <scheme val="minor"/>
          </rPr>
          <t xml:space="preserve">======
ID#AAABPw_4d2Q
    (2024-06-12 09:27:40)
State's Liquid Petroleum Gas (LPG) consumption data were taken from Indian Petroleum and Natural Gas Statistics.
https://mopng.gov.in/en/petroleum-statistics/indian-png-statistics
</t>
        </r>
      </text>
    </comment>
    <comment ref="B15" authorId="0" shapeId="0" xr:uid="{3F6F985F-BEFA-4882-91EE-1A41687F9593}">
      <text>
        <r>
          <rPr>
            <sz val="10"/>
            <color rgb="FF000000"/>
            <rFont val="Calibri"/>
            <family val="2"/>
            <scheme val="minor"/>
          </rPr>
          <t xml:space="preserve">======
ID#AAABPw_4d2I
    (2024-06-12 09:27:40)
Domestic LPG, Private sales and Total consumption data of LPG were taken from Indian petroleum and Natural Gas Statistics
https://mopng.gov.in/en/petroleum-statistics/indian-png-statistics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CDDCE706-4CA1-4849-A3A8-796AD30C73F0}">
      <text>
        <r>
          <rPr>
            <sz val="10"/>
            <color rgb="FF000000"/>
            <rFont val="Calibri"/>
            <family val="2"/>
            <scheme val="minor"/>
          </rPr>
          <t>======
ID#AAABLcQ4voI
    (2024-06-12 09:29:05)
Source: " Energy Efficiency: A Sectoral Analysis of Kerala" by Centre for Development Studies (2019)
https://mpra.ub.uni-muenchen.de/101424/1/MPRA_paper_101424.pdf
	-Vrinda Vijayan</t>
        </r>
      </text>
    </comment>
  </commentList>
</comments>
</file>

<file path=xl/sharedStrings.xml><?xml version="1.0" encoding="utf-8"?>
<sst xmlns="http://schemas.openxmlformats.org/spreadsheetml/2006/main" count="6464" uniqueCount="558">
  <si>
    <t>Level 1</t>
  </si>
  <si>
    <t>Level 2</t>
  </si>
  <si>
    <t>Level 3</t>
  </si>
  <si>
    <t>Level 4</t>
  </si>
  <si>
    <t>Level 5</t>
  </si>
  <si>
    <t>Level 6</t>
  </si>
  <si>
    <t>Level 7</t>
  </si>
  <si>
    <t>Emission / Removal / Bunker</t>
  </si>
  <si>
    <t>Gas</t>
  </si>
  <si>
    <t>State</t>
  </si>
  <si>
    <t>Economic Activity</t>
  </si>
  <si>
    <t>Product</t>
  </si>
  <si>
    <t>Energy</t>
  </si>
  <si>
    <t>Fuel Combustion Emissions</t>
  </si>
  <si>
    <t>Transport</t>
  </si>
  <si>
    <t>Road</t>
  </si>
  <si>
    <t>Emissions</t>
  </si>
  <si>
    <t>CO2 (t)</t>
  </si>
  <si>
    <t>Kerala</t>
  </si>
  <si>
    <t>HSDO</t>
  </si>
  <si>
    <t>LDO</t>
  </si>
  <si>
    <t>Furnace Oil</t>
  </si>
  <si>
    <t>CNG</t>
  </si>
  <si>
    <t>Railways</t>
  </si>
  <si>
    <t>Navigation</t>
  </si>
  <si>
    <t>CH4 (t)</t>
  </si>
  <si>
    <t>N2O (t)</t>
  </si>
  <si>
    <t>CO2e (t) GWP-AR2</t>
  </si>
  <si>
    <t>CO2e (t) GWP-AR6</t>
  </si>
  <si>
    <t>CO2e (t) GTP-AR6</t>
  </si>
  <si>
    <t>Residential</t>
  </si>
  <si>
    <t>LPG</t>
  </si>
  <si>
    <t>Kerosene</t>
  </si>
  <si>
    <t>Coal</t>
  </si>
  <si>
    <t>Natural gas</t>
  </si>
  <si>
    <t>Diesel</t>
  </si>
  <si>
    <t>Natural Gas</t>
  </si>
  <si>
    <t>Commercial</t>
  </si>
  <si>
    <t>Agriculture</t>
  </si>
  <si>
    <t>Fisheries</t>
  </si>
  <si>
    <t>Fugitive Emissions</t>
  </si>
  <si>
    <t>Fuel Production</t>
  </si>
  <si>
    <t>Refinery Throughput</t>
  </si>
  <si>
    <t>Oil</t>
  </si>
  <si>
    <t>Industries</t>
  </si>
  <si>
    <t>Public Electricity Generation</t>
  </si>
  <si>
    <t>Category</t>
  </si>
  <si>
    <t>Sub-category</t>
  </si>
  <si>
    <t>Fuels consumed</t>
  </si>
  <si>
    <t>Aviation</t>
  </si>
  <si>
    <t>ATF</t>
  </si>
  <si>
    <t>Motor Spirit</t>
  </si>
  <si>
    <t>Fuels</t>
  </si>
  <si>
    <t>Sector</t>
  </si>
  <si>
    <t>Fuel</t>
  </si>
  <si>
    <t>Diesel-Retail</t>
  </si>
  <si>
    <t>HSD</t>
  </si>
  <si>
    <t>Note:</t>
  </si>
  <si>
    <t>The Energy equivalent of fuel in Terra Joules was computed by multiplying the generation of captive power plants (GWh) with Specific fuel consumption and their respective Net calorific values (TJ/kt)</t>
  </si>
  <si>
    <t>Total</t>
  </si>
  <si>
    <t>Steam</t>
  </si>
  <si>
    <t>t CH4</t>
  </si>
  <si>
    <t>t N2O</t>
  </si>
  <si>
    <t>GWP AR2</t>
  </si>
  <si>
    <t>tCO2e</t>
  </si>
  <si>
    <t>GWP AR6</t>
  </si>
  <si>
    <t>GTP AR6</t>
  </si>
  <si>
    <t>Captive Power Plants</t>
  </si>
  <si>
    <t>Lignite</t>
  </si>
  <si>
    <t>Naptha</t>
  </si>
  <si>
    <t>Year</t>
  </si>
  <si>
    <t>Kersoene</t>
  </si>
  <si>
    <t>LSHS</t>
  </si>
  <si>
    <t>Auto LPG</t>
  </si>
  <si>
    <t>Petrol</t>
  </si>
  <si>
    <t>2005</t>
  </si>
  <si>
    <t>2006</t>
  </si>
  <si>
    <t>2007</t>
  </si>
  <si>
    <t>2008</t>
  </si>
  <si>
    <t>2009</t>
  </si>
  <si>
    <t>2010</t>
  </si>
  <si>
    <t>2011</t>
  </si>
  <si>
    <t>2012</t>
  </si>
  <si>
    <t>2013</t>
  </si>
  <si>
    <t>2014</t>
  </si>
  <si>
    <t>2015</t>
  </si>
  <si>
    <t>2016</t>
  </si>
  <si>
    <t>2017</t>
  </si>
  <si>
    <t>2018</t>
  </si>
  <si>
    <t>2019</t>
  </si>
  <si>
    <t>2020</t>
  </si>
  <si>
    <t>2021</t>
  </si>
  <si>
    <t>LSHS/HHS</t>
  </si>
  <si>
    <t>LDO/HSD</t>
  </si>
  <si>
    <t>Naphtha</t>
  </si>
  <si>
    <t>FO/LSHS</t>
  </si>
  <si>
    <t>Row Labels</t>
  </si>
  <si>
    <t>Grand Total</t>
  </si>
  <si>
    <t>(All)</t>
  </si>
  <si>
    <t>Sum of 2005</t>
  </si>
  <si>
    <t>Sum of 2006</t>
  </si>
  <si>
    <t>Sum of 2007</t>
  </si>
  <si>
    <t>Sum of 2008</t>
  </si>
  <si>
    <t>Sum of 2009</t>
  </si>
  <si>
    <t>Sum of 2010</t>
  </si>
  <si>
    <t>Sum of 2012</t>
  </si>
  <si>
    <t>Sum of 2011</t>
  </si>
  <si>
    <t>Sum of 2013</t>
  </si>
  <si>
    <t>Sum of 2014</t>
  </si>
  <si>
    <t>Sum of 2015</t>
  </si>
  <si>
    <t>Sum of 2016</t>
  </si>
  <si>
    <t>Sum of 2017</t>
  </si>
  <si>
    <t>Sum of 2018</t>
  </si>
  <si>
    <t>Sum of 2019</t>
  </si>
  <si>
    <t>Sum of 2020</t>
  </si>
  <si>
    <t>Sum of 2021</t>
  </si>
  <si>
    <t>1) t CO2 was calculated by multiplying the energy equivalent of fuel (TJ) with the emission factor (t/TJ)</t>
  </si>
  <si>
    <t>2) t CH4 was calculated by multiplying the energy equivalent of fuel (TJ) with the emission factor (kg/TJ)</t>
  </si>
  <si>
    <t>3) t  N2O was calculated by multiplying the energy equivalent of fuel (TJ) with the emission factor (kg/TJ)</t>
  </si>
  <si>
    <t>Energy equivalent of Fuel (TJ)</t>
  </si>
  <si>
    <t>t CO2</t>
  </si>
  <si>
    <t>Metrics followed for CO2 equivalent calculations</t>
  </si>
  <si>
    <t>GWP- AR2</t>
  </si>
  <si>
    <t>GWP-AR6</t>
  </si>
  <si>
    <t>GTP-AR6</t>
  </si>
  <si>
    <t>CH4</t>
  </si>
  <si>
    <t>N2O</t>
  </si>
  <si>
    <t>Note :                                                                                                                                                                                                                                                                                                                                                                                                                        GWP : Global Warming Potential                                                                                           GTP: Global Temperature Potential</t>
  </si>
  <si>
    <t>GHG Emissions Estimates</t>
  </si>
  <si>
    <t>ktCO2e</t>
  </si>
  <si>
    <t>INCCA (NCV, CO2)</t>
  </si>
  <si>
    <t xml:space="preserve">IPCC (CH4, N20) </t>
  </si>
  <si>
    <t>NCV (Tj/kt)</t>
  </si>
  <si>
    <t>CO2 EF (t/TJ)</t>
  </si>
  <si>
    <t>CH4 EF (kg/TJ)</t>
  </si>
  <si>
    <t>N2O EF (kg/TJ)</t>
  </si>
  <si>
    <t>Aviation Turbine Fuel (ATF)</t>
  </si>
  <si>
    <t>State's Aviation Turbine Fuel (ATF) consumption Data : Finacial Year</t>
  </si>
  <si>
    <t>Units</t>
  </si>
  <si>
    <t>2004-05</t>
  </si>
  <si>
    <t>2012-13</t>
  </si>
  <si>
    <t>2013-14</t>
  </si>
  <si>
    <t>2014-15</t>
  </si>
  <si>
    <t>2015-16</t>
  </si>
  <si>
    <t>2016-17</t>
  </si>
  <si>
    <t>2017-18</t>
  </si>
  <si>
    <t>2018-19</t>
  </si>
  <si>
    <t>2019-20</t>
  </si>
  <si>
    <t>2020-21</t>
  </si>
  <si>
    <t>2021-22</t>
  </si>
  <si>
    <t>2022-23</t>
  </si>
  <si>
    <t>2023-24</t>
  </si>
  <si>
    <t>000 tonnes</t>
  </si>
  <si>
    <r>
      <rPr>
        <b/>
        <i/>
        <sz val="10"/>
        <color theme="1"/>
        <rFont val="Calibri"/>
        <family val="2"/>
      </rPr>
      <t>Note:</t>
    </r>
    <r>
      <rPr>
        <i/>
        <sz val="10"/>
        <color theme="1"/>
        <rFont val="Calibri"/>
        <family val="2"/>
      </rPr>
      <t xml:space="preserve"> The Indian Petroleum and Natural Gas Statistics reports has not been published for the years 2004-05, 2006-07 and 2011-12. Therefore, the state's ATF consumption data for the said years was calculated using interpolation method .      </t>
    </r>
    <r>
      <rPr>
        <sz val="10"/>
        <color theme="1"/>
        <rFont val="Calibri"/>
        <family val="2"/>
      </rPr>
      <t xml:space="preserve">                                                                                                                                                                                                                                                                                                                                                 </t>
    </r>
  </si>
  <si>
    <t>Conversion : Financial Year to Calendar Year</t>
  </si>
  <si>
    <t>Note :                                                                                                                                                                                                                                                                                                                                                                                                                        GWP : Global Warming Potential                                                                                                                                         GTP: Global Temperature Potential</t>
  </si>
  <si>
    <t>Total  GHG emissions</t>
  </si>
  <si>
    <t>Parameter</t>
  </si>
  <si>
    <t>Water borne navigation</t>
  </si>
  <si>
    <t>INCCA (NCV and CO2)</t>
  </si>
  <si>
    <t>IPCC (CH4, N20)</t>
  </si>
  <si>
    <t>Diesel/HSD</t>
  </si>
  <si>
    <t>Limitation: The Diesel and Petrol emission factor of  Road Transport was consisdered for Waterborne Navigation estimation</t>
  </si>
  <si>
    <t>Final Activity data for Waterborne Navigation</t>
  </si>
  <si>
    <t>FINAL ACTIVITY DATA</t>
  </si>
  <si>
    <t>A.</t>
  </si>
  <si>
    <t xml:space="preserve">Fuel Used </t>
  </si>
  <si>
    <t>Unit</t>
  </si>
  <si>
    <t>000 Tonnes</t>
  </si>
  <si>
    <t>Total Diesel</t>
  </si>
  <si>
    <t>B</t>
  </si>
  <si>
    <t>Thumbrules - State Water Transport</t>
  </si>
  <si>
    <t>Values</t>
  </si>
  <si>
    <t>Average no of boats in operation</t>
  </si>
  <si>
    <t>Nos</t>
  </si>
  <si>
    <t>Average operation hour per day</t>
  </si>
  <si>
    <t>hours</t>
  </si>
  <si>
    <t>No of days of operation in ayear</t>
  </si>
  <si>
    <t>days</t>
  </si>
  <si>
    <t>Type of fuel</t>
  </si>
  <si>
    <t>Average fuel consumption per hour</t>
  </si>
  <si>
    <t>litre</t>
  </si>
  <si>
    <t>Fuel Consumption estimation</t>
  </si>
  <si>
    <t>Litres</t>
  </si>
  <si>
    <t>Note: The thumb-rules were applied from 2005 to 2023</t>
  </si>
  <si>
    <t>Conversion: Litres to Kilolitres</t>
  </si>
  <si>
    <t>Kilolitres</t>
  </si>
  <si>
    <t>Density conversion</t>
  </si>
  <si>
    <t>MT</t>
  </si>
  <si>
    <t>Kl</t>
  </si>
  <si>
    <t xml:space="preserve">Diesel </t>
  </si>
  <si>
    <t>Conversion : Kilolitres to Thousand Tonnes</t>
  </si>
  <si>
    <t>Reported Fuel type-wise data</t>
  </si>
  <si>
    <t>Vessel Type</t>
  </si>
  <si>
    <t xml:space="preserve">Average annual operation hours </t>
  </si>
  <si>
    <t xml:space="preserve">Average hourly fuel consumption                          </t>
  </si>
  <si>
    <t>Number of Vessels registered</t>
  </si>
  <si>
    <t>TOTAL</t>
  </si>
  <si>
    <t xml:space="preserve"> House boat</t>
  </si>
  <si>
    <t>Not available</t>
  </si>
  <si>
    <t>Shikara</t>
  </si>
  <si>
    <t>Motor boat</t>
  </si>
  <si>
    <t>Speed boat</t>
  </si>
  <si>
    <t>Ferry</t>
  </si>
  <si>
    <t>Barge</t>
  </si>
  <si>
    <t>Other vessels                                                                ( Dredger, Tug boats etc)</t>
  </si>
  <si>
    <t>Estimated Vessels : 2010 to 2021</t>
  </si>
  <si>
    <t>Fleet size</t>
  </si>
  <si>
    <t>Other vessels                                                     ( Dredger, Tug boats etc)</t>
  </si>
  <si>
    <t xml:space="preserve">Estimation of Vessel type wise Fuel Consumption </t>
  </si>
  <si>
    <t>Diesel Fuel consumption</t>
  </si>
  <si>
    <t>Other vessels                                               ( Dredger, Tug boats etc)</t>
  </si>
  <si>
    <t>CAGR to estimate 2005 to 2009 and  2023 data</t>
  </si>
  <si>
    <t>CAGR between 2010 and 2022</t>
  </si>
  <si>
    <t>Total Diesel Consumption</t>
  </si>
  <si>
    <r>
      <rPr>
        <b/>
        <sz val="10"/>
        <color theme="1"/>
        <rFont val="Calibri"/>
        <family val="2"/>
      </rPr>
      <t xml:space="preserve">Note : </t>
    </r>
    <r>
      <rPr>
        <sz val="10"/>
        <color theme="1"/>
        <rFont val="Calibri"/>
        <family val="2"/>
      </rPr>
      <t xml:space="preserve"> 2005 to 2009 and 2022 data were estimated based on CAGR method</t>
    </r>
  </si>
  <si>
    <t>Conversion to Kilolitres</t>
  </si>
  <si>
    <t>Vessel</t>
  </si>
  <si>
    <t>Inland Vessel</t>
  </si>
  <si>
    <t>Weight (MT)</t>
  </si>
  <si>
    <t>Volume (kl)</t>
  </si>
  <si>
    <t>Conversion to 000 tonnes</t>
  </si>
  <si>
    <t>B.</t>
  </si>
  <si>
    <t>Petrol Fuel consumption</t>
  </si>
  <si>
    <t>CAGR to estimate 2005 to 2009 and 2023 data</t>
  </si>
  <si>
    <t>Total Petrol Consumption</t>
  </si>
  <si>
    <t>Note : The Petrol Fuel consumption data for the years 2005 to 2009 and 2023 was calculated using the CAGR method.</t>
  </si>
  <si>
    <t>Speed Boat</t>
  </si>
  <si>
    <t>Total emissions</t>
  </si>
  <si>
    <t>CO2  (t/TJ)</t>
  </si>
  <si>
    <t>CH4 (kg/TJ)</t>
  </si>
  <si>
    <t>N2O  (kg/TJ)</t>
  </si>
  <si>
    <t>Compressed Natural Gas (CNG)</t>
  </si>
  <si>
    <t>Liquid Petroleum Gas (LPG)</t>
  </si>
  <si>
    <t>Gasoline</t>
  </si>
  <si>
    <t>Final Activity Data</t>
  </si>
  <si>
    <t>State's Motor Spirit Consumption Data</t>
  </si>
  <si>
    <t xml:space="preserve">Motor Spirit </t>
  </si>
  <si>
    <r>
      <rPr>
        <b/>
        <i/>
        <sz val="10"/>
        <color theme="1"/>
        <rFont val="Calibri"/>
        <family val="2"/>
      </rPr>
      <t>Note:</t>
    </r>
    <r>
      <rPr>
        <i/>
        <sz val="10"/>
        <color theme="1"/>
        <rFont val="Calibri"/>
        <family val="2"/>
      </rPr>
      <t xml:space="preserve"> The Indian Petroleum and Natural Gas Statistics reports has not been published for the years 2004-05, 2006-07 and 2011-12. Therefore, the state's Motor Spirit consumption data for the said years was calculated using interpolation method .      </t>
    </r>
    <r>
      <rPr>
        <sz val="10"/>
        <color theme="1"/>
        <rFont val="Calibri"/>
        <family val="2"/>
      </rPr>
      <t xml:space="preserve">                                                                                                                                                                                                                                                                                                                                                 </t>
    </r>
  </si>
  <si>
    <r>
      <rPr>
        <b/>
        <sz val="11"/>
        <color theme="1"/>
        <rFont val="Calibri"/>
        <family val="2"/>
      </rPr>
      <t xml:space="preserve">Sector-wise Motor Spirit consumption [ At </t>
    </r>
    <r>
      <rPr>
        <b/>
        <i/>
        <sz val="11"/>
        <color theme="1"/>
        <rFont val="Calibri"/>
        <family val="2"/>
      </rPr>
      <t>National Level ]</t>
    </r>
  </si>
  <si>
    <t>Retail</t>
  </si>
  <si>
    <t>-</t>
  </si>
  <si>
    <t>Total Consumption</t>
  </si>
  <si>
    <t>% Retail of Petrol</t>
  </si>
  <si>
    <r>
      <rPr>
        <b/>
        <i/>
        <sz val="10"/>
        <color theme="1"/>
        <rFont val="Calibri"/>
        <family val="2"/>
      </rPr>
      <t>Note:</t>
    </r>
    <r>
      <rPr>
        <i/>
        <sz val="10"/>
        <color theme="1"/>
        <rFont val="Calibri"/>
        <family val="2"/>
      </rPr>
      <t xml:space="preserve">  For the years 2004-05 to 2011-12, Motor Spirit consumption data by Retail sector and the total Motor Spirit consumption data at national level was not available.</t>
    </r>
  </si>
  <si>
    <t xml:space="preserve">Petrol- Retail consumption share in Kerala (2012-13) </t>
  </si>
  <si>
    <t>Percentage (%)</t>
  </si>
  <si>
    <t>Cars</t>
  </si>
  <si>
    <t>UVs</t>
  </si>
  <si>
    <t>2-Wheeler</t>
  </si>
  <si>
    <t>3-Wheeler</t>
  </si>
  <si>
    <t>others</t>
  </si>
  <si>
    <t>Total (except Others)</t>
  </si>
  <si>
    <t>Calculations to estimate State's Motor Spirit consumption in Road Transport</t>
  </si>
  <si>
    <r>
      <rPr>
        <b/>
        <i/>
        <sz val="10"/>
        <color theme="1"/>
        <rFont val="Calibri"/>
        <family val="2"/>
      </rPr>
      <t xml:space="preserve">Note:                                                                                                                                                                                                                                                                                                                                                                                                             </t>
    </r>
    <r>
      <rPr>
        <i/>
        <sz val="10"/>
        <color theme="1"/>
        <rFont val="Calibri"/>
        <family val="2"/>
      </rPr>
      <t>(a)</t>
    </r>
    <r>
      <rPr>
        <b/>
        <i/>
        <sz val="10"/>
        <color theme="1"/>
        <rFont val="Calibri"/>
        <family val="2"/>
      </rPr>
      <t xml:space="preserve"> </t>
    </r>
    <r>
      <rPr>
        <i/>
        <sz val="10"/>
        <color theme="1"/>
        <rFont val="Calibri"/>
        <family val="2"/>
      </rPr>
      <t xml:space="preserve">The National-level Motor Spirit consumption data in retail sector was not published in Indian Petroleum and Natural Gas Statistics for the period 2004-05 to 2011-12. Therefore for the said period, the percentage share (national-level) of Motor Spirit consumption in retail sector of year 2012-13 was used for calculations.                                                                                                                                                                                                                                                                                                                                                                                                                                        (b) The percentage share of Petrol-Retail consumption data of year 2012-13 was applied for years between 2004-05 to 2021-22 , due to unavailability of data for  any other year in the evaluation period. 
</t>
    </r>
  </si>
  <si>
    <t>Conversion : Financial Year to Calender Year</t>
  </si>
  <si>
    <t>Compressed Natural Gas (CNG) sales data : Financial Year</t>
  </si>
  <si>
    <r>
      <rPr>
        <b/>
        <i/>
        <sz val="10"/>
        <color theme="1"/>
        <rFont val="Calibri"/>
        <family val="2"/>
      </rPr>
      <t>Note :</t>
    </r>
    <r>
      <rPr>
        <i/>
        <sz val="10"/>
        <color theme="1"/>
        <rFont val="Calibri"/>
        <family val="2"/>
      </rPr>
      <t xml:space="preserve">                                                                                                                                                                                                                                                                                                                                                                                                                                            (a) The Indian Petroleum and Natural Gas Statistics reports has not been published for the years 2004-05, 2006-07 and 2011-12.                                                                                                                                                                                                                    (b) CNG sales data of Kerala (reported in Indian Petroleum and Natural Gas statistics) is considered as consumption activity data solely for road transport.
(c) For the years 2003-04 to 2015-16, the CNG sales data for the state of Kerala was not available from Indian Petroleum and Natural Gas Statistics. Therefore, CNG consumption for the said period has been assumed to be zero.
</t>
    </r>
  </si>
  <si>
    <t>State's High Speed Diesel Oil (HSDO) consumption : Financial Year</t>
  </si>
  <si>
    <r>
      <rPr>
        <b/>
        <i/>
        <sz val="10"/>
        <color theme="1"/>
        <rFont val="Calibri"/>
        <family val="2"/>
      </rPr>
      <t>Note:</t>
    </r>
    <r>
      <rPr>
        <i/>
        <sz val="10"/>
        <color theme="1"/>
        <rFont val="Calibri"/>
        <family val="2"/>
      </rPr>
      <t xml:space="preserve"> The Indian Petroleum and Natural Gas Statistics reports has not been published for the years 2004-05, 2006-07 and 2011-12, therefore, the state's  HSDO consumption data for the said years was calculated using interpolation method .      </t>
    </r>
    <r>
      <rPr>
        <sz val="10"/>
        <color theme="1"/>
        <rFont val="Calibri"/>
        <family val="2"/>
      </rPr>
      <t xml:space="preserve">                                                                                                                                                                                                                                                                                                                                                 </t>
    </r>
  </si>
  <si>
    <r>
      <rPr>
        <b/>
        <sz val="10"/>
        <color theme="1"/>
        <rFont val="Calibri"/>
        <family val="2"/>
      </rPr>
      <t xml:space="preserve">Sector-wise High Speed Diesel Oil (HSDO) consumption [ </t>
    </r>
    <r>
      <rPr>
        <b/>
        <i/>
        <sz val="10"/>
        <color theme="1"/>
        <rFont val="Calibri"/>
        <family val="2"/>
      </rPr>
      <t>National Level ]</t>
    </r>
  </si>
  <si>
    <t>Road Transport</t>
  </si>
  <si>
    <t>Private Sales</t>
  </si>
  <si>
    <r>
      <rPr>
        <b/>
        <i/>
        <sz val="10"/>
        <color theme="1"/>
        <rFont val="Calibri"/>
        <family val="2"/>
      </rPr>
      <t>Note:</t>
    </r>
    <r>
      <rPr>
        <i/>
        <sz val="10"/>
        <color theme="1"/>
        <rFont val="Calibri"/>
        <family val="2"/>
      </rPr>
      <t xml:space="preserve">                                                                                                                                                                                                                                                                                                                                                                                                                   (a) The HSDO consumption data by Miscellaneous sectors (reported in Indian Petroleum and Natural Gas Statistics) were considered as retail sector data, for the years 2004-05 to 2009-10 .                                                                               (b) The HSDO consumption data by Private sales sector was not available for the period 2007-08 to 2021-22 from Indian Petroleum and Natural Gas statistics.
</t>
    </r>
  </si>
  <si>
    <t>Calculations : Percentage-share of High Speed Diesel Oil (HSDO) in Total Consumption  [National-level]</t>
  </si>
  <si>
    <t>%</t>
  </si>
  <si>
    <t>Reatil</t>
  </si>
  <si>
    <t>End-use percentage share of Diesel- Retail in Kerala's Road Transport sector</t>
  </si>
  <si>
    <t>2012-13 (%)</t>
  </si>
  <si>
    <t>2020-21 (%)</t>
  </si>
  <si>
    <t>Calculations to estimate State's Total High Speed Diesel Oil (HSDO) consumption in Road Transport</t>
  </si>
  <si>
    <t>Private sales</t>
  </si>
  <si>
    <t>TOTAL HSDO consumption</t>
  </si>
  <si>
    <r>
      <rPr>
        <b/>
        <i/>
        <sz val="10"/>
        <color theme="1"/>
        <rFont val="Calibri"/>
        <family val="2"/>
      </rPr>
      <t xml:space="preserve">Note : </t>
    </r>
    <r>
      <rPr>
        <i/>
        <sz val="10"/>
        <color theme="1"/>
        <rFont val="Calibri"/>
        <family val="2"/>
      </rPr>
      <t xml:space="preserve"> In Retail sector estimation, the end-use percenatge share of Diesel- Retail data in Kerala's road transport sector  was applied in following format :                                                                                                                                                                      (a) 2012-13 data was applied  for the years 2004-05 to 2019-20                                                                                                                                                                                                                                                                                                                                             (b) 2020-21 data was applied for the years 2020-21 and 2021-22</t>
    </r>
  </si>
  <si>
    <t xml:space="preserve">HSDO </t>
  </si>
  <si>
    <t>Reported Auto LP Consumption  in Transport Scetor (Centre for Develpment Studies)</t>
  </si>
  <si>
    <t>CAGR calcuations to estimate 2018-19 to 2023-24 data</t>
  </si>
  <si>
    <t>CAGR between</t>
  </si>
  <si>
    <t>CAGR</t>
  </si>
  <si>
    <t>2008-09 to 2017-18</t>
  </si>
  <si>
    <r>
      <rPr>
        <b/>
        <i/>
        <sz val="10"/>
        <color theme="1"/>
        <rFont val="Calibri"/>
        <family val="2"/>
      </rPr>
      <t>Note:</t>
    </r>
    <r>
      <rPr>
        <i/>
        <sz val="10"/>
        <color theme="1"/>
        <rFont val="Calibri"/>
        <family val="2"/>
      </rPr>
      <t xml:space="preserve"> 
a.The Auto LPG consumption data for the years 2004-05 to 2006-07 was not available from the CDS study, therefore the data was assumed to be Zero for the siad period.
b. The Auto LPG consumption for the years 2018-19 to 2023-24 were estimated based on CAGR method
</t>
    </r>
  </si>
  <si>
    <t>Emissions Estimations</t>
  </si>
  <si>
    <t>Fuel consumption data of Thiruvananthapuram : Financial year</t>
  </si>
  <si>
    <t>kl</t>
  </si>
  <si>
    <t xml:space="preserve">Conversion from Financial year to Calendar Year: Fuel consumption data of Thiruvananthapuram </t>
  </si>
  <si>
    <t>Activity data : Fuel consumption in Rail Transport</t>
  </si>
  <si>
    <t>Depot</t>
  </si>
  <si>
    <t>Fuel consumed</t>
  </si>
  <si>
    <t>RCD Kannur</t>
  </si>
  <si>
    <t>RCD Palakkad</t>
  </si>
  <si>
    <t>Electrical GS Palakkad</t>
  </si>
  <si>
    <t>Thiruvananthapuram</t>
  </si>
  <si>
    <t>CAGR calculations</t>
  </si>
  <si>
    <t>CAGR value</t>
  </si>
  <si>
    <t>2007 to 2021</t>
  </si>
  <si>
    <t>2014 to 2021</t>
  </si>
  <si>
    <t>Elelctrical GS Palakkad</t>
  </si>
  <si>
    <t>2019 to 2021</t>
  </si>
  <si>
    <t xml:space="preserve">Volume to weight conversion </t>
  </si>
  <si>
    <t>Tonnes</t>
  </si>
  <si>
    <t>Fuel consumption: Conversion to tonnes</t>
  </si>
  <si>
    <t>Subcategory</t>
  </si>
  <si>
    <t>tonnes</t>
  </si>
  <si>
    <t xml:space="preserve">Fuel consumed </t>
  </si>
  <si>
    <t>Emission Factor for Transport Sector</t>
  </si>
  <si>
    <t>Civil Aviation</t>
  </si>
  <si>
    <t>Water-borne Navigation</t>
  </si>
  <si>
    <t>C.</t>
  </si>
  <si>
    <t>D.</t>
  </si>
  <si>
    <t xml:space="preserve">Water-borne Navigation </t>
  </si>
  <si>
    <t>Total Emissions from Agriculture Sector</t>
  </si>
  <si>
    <r>
      <rPr>
        <sz val="10"/>
        <color theme="1"/>
        <rFont val="Calibri"/>
        <family val="2"/>
      </rPr>
      <t xml:space="preserve">CH4 (t) </t>
    </r>
    <r>
      <rPr>
        <b/>
        <sz val="10"/>
        <color theme="1"/>
        <rFont val="Calibri"/>
        <family val="2"/>
      </rPr>
      <t xml:space="preserve"> </t>
    </r>
  </si>
  <si>
    <t xml:space="preserve">N2O (t)  </t>
  </si>
  <si>
    <r>
      <rPr>
        <sz val="10"/>
        <color theme="1"/>
        <rFont val="Calibri"/>
        <family val="2"/>
      </rPr>
      <t>CO2e (t) GWP-AR6</t>
    </r>
    <r>
      <rPr>
        <b/>
        <sz val="10"/>
        <color theme="1"/>
        <rFont val="Calibri"/>
        <family val="2"/>
      </rPr>
      <t xml:space="preserve"> </t>
    </r>
  </si>
  <si>
    <t xml:space="preserve">CO2e (t) GTP-AR6 </t>
  </si>
  <si>
    <r>
      <rPr>
        <b/>
        <sz val="11"/>
        <color theme="1"/>
        <rFont val="Calibri"/>
        <family val="2"/>
      </rPr>
      <t>Note:</t>
    </r>
    <r>
      <rPr>
        <b/>
        <sz val="11"/>
        <color theme="1"/>
        <rFont val="Calibri"/>
        <family val="2"/>
      </rPr>
      <t xml:space="preserve">                                                                                                                                                                                                                                                                                                                                                                                                                   (a) The HSDO consumption data by Miscellaneous sectors (reported in Indian Petroleum and Natural Gas Statistics) were considered as retail sector data, for the years 2004-05 to 2009-10 .                                                                                                                                                                                    (b) For the years 2004-5 to 2006-07, the HSDO consumption in Agriculture sector was not availble from Indian Petroleum and Natural Gas Statistics Report, therefore, the HSDO consumption at national level for the said years was calculated using CAGR method.</t>
    </r>
  </si>
  <si>
    <t xml:space="preserve">Fuel </t>
  </si>
  <si>
    <t>Miscellaneous/ Retail</t>
  </si>
  <si>
    <t>Total consumption</t>
  </si>
  <si>
    <t>CAGR between 2007-08 to 2023-24 to derive 2004-05 to 2006-07 data</t>
  </si>
  <si>
    <r>
      <rPr>
        <b/>
        <i/>
        <sz val="11"/>
        <color theme="1"/>
        <rFont val="Calibri"/>
        <family val="2"/>
      </rPr>
      <t>Note:</t>
    </r>
    <r>
      <rPr>
        <i/>
        <sz val="11"/>
        <color theme="1"/>
        <rFont val="Calibri"/>
        <family val="2"/>
      </rPr>
      <t xml:space="preserve">                                                                                                                                                                                                                                                                                                                                                                                                                   (a) The HSDO consumption data by Miscellaneous sectors (reported in Indian Petroleum and Natural Gas Statistics) were considered as retail sector data, for the years 2004-05 to 2009-10 .                                                                                                                                                                                    (b) For the years 2004-5 to 2006-07, the HSDO consumption in Agriculture sector was not availble, therefore, the HSDO consumption at national level for the said years was calculated using CAGR method.</t>
    </r>
  </si>
  <si>
    <r>
      <rPr>
        <b/>
        <i/>
        <sz val="11"/>
        <color theme="1"/>
        <rFont val="Calibri"/>
        <family val="2"/>
      </rPr>
      <t>Note:</t>
    </r>
    <r>
      <rPr>
        <i/>
        <sz val="11"/>
        <color theme="1"/>
        <rFont val="Calibri"/>
        <family val="2"/>
      </rPr>
      <t xml:space="preserve"> The Indian Petroleum and Natural Gas Statistics reports has not been published for the years 2004-05, 2006-07 and 2011-12, therefore, the state's  HSDO consumption data for the said years was calculated using interpolation method .      </t>
    </r>
    <r>
      <rPr>
        <sz val="11"/>
        <color theme="1"/>
        <rFont val="Calibri"/>
        <family val="2"/>
      </rPr>
      <t xml:space="preserve">                                                                                                                                                                                                                                                                                                                                                 </t>
    </r>
  </si>
  <si>
    <t>Percentage share of Diesel-Retail consumption in Non- Transport sector of Kerala</t>
  </si>
  <si>
    <t>2020-21 : CRISIL report</t>
  </si>
  <si>
    <t>% Diesel</t>
  </si>
  <si>
    <t>Tractor</t>
  </si>
  <si>
    <t>Agri Implements</t>
  </si>
  <si>
    <t>Agriculture Implements</t>
  </si>
  <si>
    <t>Agri Pumpsets</t>
  </si>
  <si>
    <t>Agri-pumps</t>
  </si>
  <si>
    <t>Calculations to estimate states consumption in Agriculture sector</t>
  </si>
  <si>
    <t>Diesel Retail</t>
  </si>
  <si>
    <t>Note: for 2020 to 2023 , the % share of Diesel -Retail of Kerala has been applied to the National- Retail consumption to estimate the data</t>
  </si>
  <si>
    <t>Conversion: Financial Year to Calendar Year</t>
  </si>
  <si>
    <t>Note :                                                                                                                                                                                                                                                                                                                                                                                                                        GWP : Global Warming Potential                                                                                                          GTP: Global Temperature Potential</t>
  </si>
  <si>
    <t>Total Emissions Estimation of Commercial sub-sector</t>
  </si>
  <si>
    <t>Total Emissions</t>
  </si>
  <si>
    <t xml:space="preserve">CO2 (t) </t>
  </si>
  <si>
    <t xml:space="preserve">CH4 (t) </t>
  </si>
  <si>
    <t xml:space="preserve">N2O (t) </t>
  </si>
  <si>
    <t>Activity data : Fuel consumption from Commercial sector</t>
  </si>
  <si>
    <t xml:space="preserve">NOTE : The sectoral consumption of  LPG at national level includes both commercial and industry sector (as categorized in Indian Petroleum and Natural Gas Statistics reports).
</t>
  </si>
  <si>
    <r>
      <rPr>
        <b/>
        <sz val="10"/>
        <color theme="1"/>
        <rFont val="Calibri"/>
        <family val="2"/>
      </rPr>
      <t xml:space="preserve">Sector-wise Liquefied Petroelum Gas (LPG) consumption [ </t>
    </r>
    <r>
      <rPr>
        <b/>
        <i/>
        <sz val="10"/>
        <color theme="1"/>
        <rFont val="Calibri"/>
        <family val="2"/>
      </rPr>
      <t>National Level ]</t>
    </r>
  </si>
  <si>
    <t>State/National</t>
  </si>
  <si>
    <t>Commercial/Industry/ Non-Domestic</t>
  </si>
  <si>
    <t>Overall National Consumption</t>
  </si>
  <si>
    <t>CAGR between 2003-04 to 2009-10</t>
  </si>
  <si>
    <r>
      <rPr>
        <b/>
        <sz val="11"/>
        <color theme="1"/>
        <rFont val="Calibri"/>
        <family val="2"/>
      </rPr>
      <t>Note :</t>
    </r>
    <r>
      <rPr>
        <sz val="11"/>
        <color theme="1"/>
        <rFont val="Calibri"/>
        <family val="2"/>
      </rPr>
      <t xml:space="preserve"> The Commercial sector LPG consumption for the period 2004-05 to 2008-09 was estimated using the CAGR method.</t>
    </r>
  </si>
  <si>
    <t>State's Liquefied Petroleum Gas (LPG) consumption : Financial Year</t>
  </si>
  <si>
    <r>
      <rPr>
        <b/>
        <i/>
        <sz val="10"/>
        <color theme="1"/>
        <rFont val="Calibri"/>
        <family val="2"/>
      </rPr>
      <t>Note:</t>
    </r>
    <r>
      <rPr>
        <i/>
        <sz val="10"/>
        <color theme="1"/>
        <rFont val="Calibri"/>
        <family val="2"/>
      </rPr>
      <t xml:space="preserve"> The Indian Petroleum and Natural Gas Statistics reports has not been published for the years 2004-05, 2006-07 and 2011-12, therefore, the state's  LPG consumption data for the said years was calculated using interpolation method .      </t>
    </r>
    <r>
      <rPr>
        <sz val="10"/>
        <color theme="1"/>
        <rFont val="Calibri"/>
        <family val="2"/>
      </rPr>
      <t xml:space="preserve">                                                                                                                                                                                                                                                                                                                                                 </t>
    </r>
  </si>
  <si>
    <t>Calculations to estimate State's Total Liquefied Petroleum Gas (LPG) consumption : Financial Year</t>
  </si>
  <si>
    <t xml:space="preserve"> Reported State's High Speed Diesel Oil (HSDO) consumption : Financial Year (Centre for Development Studies)</t>
  </si>
  <si>
    <t>CAGR calculations to estimate 2004-05 to 2006-07</t>
  </si>
  <si>
    <t>CAGR  (2007-08 to 2017-18)</t>
  </si>
  <si>
    <r>
      <rPr>
        <b/>
        <i/>
        <sz val="11"/>
        <color theme="1"/>
        <rFont val="Calibri"/>
        <family val="2"/>
      </rPr>
      <t>Note :</t>
    </r>
    <r>
      <rPr>
        <i/>
        <sz val="11"/>
        <color theme="1"/>
        <rFont val="Calibri"/>
        <family val="2"/>
      </rPr>
      <t xml:space="preserve">  The HSDO fuel consumption for the years 2004-05 to 2006-07 and 2018-19 to 2019-20 was estimated based on CAGR method.                                                                                                                                                                                                                                                                                               </t>
    </r>
  </si>
  <si>
    <t>Estimation of Commercial consumption data for the years 2020-21 to 2023-24 using MoPNG report</t>
  </si>
  <si>
    <t>i.</t>
  </si>
  <si>
    <r>
      <rPr>
        <b/>
        <sz val="11"/>
        <color theme="1"/>
        <rFont val="Calibri"/>
        <family val="2"/>
      </rPr>
      <t xml:space="preserve">Sector-wise High Speed Diesel Oil (HSDO) consumption [ </t>
    </r>
    <r>
      <rPr>
        <b/>
        <i/>
        <sz val="11"/>
        <color theme="1"/>
        <rFont val="Calibri"/>
        <family val="2"/>
      </rPr>
      <t>National Level ]</t>
    </r>
  </si>
  <si>
    <t>Type</t>
  </si>
  <si>
    <r>
      <rPr>
        <b/>
        <i/>
        <sz val="11"/>
        <color theme="1"/>
        <rFont val="Calibri"/>
        <family val="2"/>
      </rPr>
      <t>Note:</t>
    </r>
    <r>
      <rPr>
        <i/>
        <sz val="11"/>
        <color theme="1"/>
        <rFont val="Calibri"/>
        <family val="2"/>
      </rPr>
      <t xml:space="preserve">                                                                                                                                                                                                                                                                                                                                                                                                                                                                                                                                                                                                                                                                                                                                                                                   (a) The HSDO consumption data by Private sales sector was not available for the period 2020-21 to 2023-24 from Indian Petroleum and Natural Gas statistics.
</t>
    </r>
  </si>
  <si>
    <t>ii.</t>
  </si>
  <si>
    <t>Percentage share of Diesel-Retail consumption in Non- Transport (commercial) sector of Kerala</t>
  </si>
  <si>
    <t>DG set</t>
  </si>
  <si>
    <t>Others</t>
  </si>
  <si>
    <t>iii.</t>
  </si>
  <si>
    <t xml:space="preserve">Calculations: HSD consumption </t>
  </si>
  <si>
    <t>Compiled HSDO consumption of Commercial sub-sector</t>
  </si>
  <si>
    <t>GHG Emissions Estimations</t>
  </si>
  <si>
    <t>Total Emissions Estimation of Residential sub-sector</t>
  </si>
  <si>
    <t>Activity data : Fuel consumption from Residential sector</t>
  </si>
  <si>
    <t>Reported States's Kerosene Consumption in residential Sector ( Centre for Development study)</t>
  </si>
  <si>
    <t>Reported States Kerosene consumption (as reported by Economic Review of Kerala)</t>
  </si>
  <si>
    <t>KL</t>
  </si>
  <si>
    <t>Average Kerosene consumption in the state for domestic usage</t>
  </si>
  <si>
    <t>Average percentage share</t>
  </si>
  <si>
    <t>Domestic</t>
  </si>
  <si>
    <r>
      <rPr>
        <i/>
        <u/>
        <sz val="11"/>
        <color theme="1"/>
        <rFont val="Calibri"/>
        <family val="2"/>
      </rPr>
      <t>Note</t>
    </r>
    <r>
      <rPr>
        <b/>
        <i/>
        <u/>
        <sz val="11"/>
        <color theme="1"/>
        <rFont val="Calibri"/>
        <family val="2"/>
      </rPr>
      <t>:</t>
    </r>
    <r>
      <rPr>
        <i/>
        <sz val="11"/>
        <color theme="1"/>
        <rFont val="Calibri"/>
        <family val="2"/>
      </rPr>
      <t xml:space="preserve">  The  average percentage share ( 60%) of Kerosene consumption of Domestic usage in the state was calculated from the from the study  conducted by Centre for Development Studies (2019)
</t>
    </r>
  </si>
  <si>
    <t>Calculations : State's Kerosene Consumption for the years 2004-05 to 2006-07 and 2018-19 and 2021-22</t>
  </si>
  <si>
    <t>kL</t>
  </si>
  <si>
    <t>Conversion factor : Weight to Volume  conversion</t>
  </si>
  <si>
    <t>Volume (KL)</t>
  </si>
  <si>
    <t xml:space="preserve">Conversion - Kilolitre to Thousand tonnes </t>
  </si>
  <si>
    <t xml:space="preserve">Compiled Kerosene consumption activity data from 2004-05 to 2021-22  </t>
  </si>
  <si>
    <t>Conversion: Financial year to Calendar Year</t>
  </si>
  <si>
    <t>Domestic LPG</t>
  </si>
  <si>
    <t>Estimation of LPG consumption data for the years 2004-05 to 2006-07 and 2018-19 to 2022-23</t>
  </si>
  <si>
    <t>MoPNG : State's Liquefied Petroleum Gas (LPG) consumption</t>
  </si>
  <si>
    <t xml:space="preserve">Note: The Indian Petroleum and Natural Gas Statistics reports were not published for the years 2004-05, 2006-07 and 2011-12, therefore, the state's  LPG consumption data for the said years was calculated using interpolation method .                                                                                                                                                                                                                                                                                                                                                       </t>
  </si>
  <si>
    <t>Total LPG</t>
  </si>
  <si>
    <t xml:space="preserve">Note:                                                                                                                                                                                                                                                                                                                                                                                                                                                                                                 (a) The LPG consumption data by Private sales sector was not available for the period 2018-19 to 2023-24 from Indian Petroleum and Natural Gas statistics.                                                                                                                                                                                                  (b) The percentage share (national level) of LPG consumption by Miscellaneous and Retail sectors was approximately 1% throughout the estimation period, therefore it was excluded from emissions estimates.
</t>
  </si>
  <si>
    <t>Calculations : Percentage-share of  Liquefied Petroleum Gas (LPG) in Total Consumption  [National-level]</t>
  </si>
  <si>
    <t xml:space="preserve">Domestic LPG </t>
  </si>
  <si>
    <t xml:space="preserve">Private sales </t>
  </si>
  <si>
    <t>Calculations : State's LPG cConsumption for the years 2004-05 to 2006-07 and 2018-19 and 2021-22</t>
  </si>
  <si>
    <t xml:space="preserve">Compiled LPG consumption activity data from 2004-05 to 2021-22  </t>
  </si>
  <si>
    <t>Total Emissions Estimates</t>
  </si>
  <si>
    <t># Note: The Fisheries sub-sector is considered a mobile combustion activity.</t>
  </si>
  <si>
    <t>(a) For Diesel and Petrol fuels, emission factors of Methane(CH4 ) and Nitrous Oxide (N2O) were not available for fishing-mobile combustion in IPCC guidelines. Therefore, the emission factor was assumed to be the same as that of Road transportation.</t>
  </si>
  <si>
    <t>(b) Due to unavailability of Methane(CH4 ) and Nitrous Oxide (N2O) emission factors for Kersoene specific to fishing-mobile combustion activity , corresponding proxy factors from fishing-stationary combustion were used.</t>
  </si>
  <si>
    <t>Type of Fuel</t>
  </si>
  <si>
    <t>Fuel Consumption  ( 000 tonnes)</t>
  </si>
  <si>
    <t>State's Kerosene consumption in Fisheries sector : Financial Year</t>
  </si>
  <si>
    <t>CAGR calculations to estimate 2004-05 to 2006-07 and 2018-19 to 2022-23,2023-24</t>
  </si>
  <si>
    <t>Note : The Kerosene fuel consumption for the years 2004-05 to 2006-07 and 2018-19 to 2022-23, 2023-24 was estimated based on CAGR method.</t>
  </si>
  <si>
    <t>Conversions: Financial Year to Calendar Year</t>
  </si>
  <si>
    <t>Fuel consumption estimations</t>
  </si>
  <si>
    <r>
      <rPr>
        <b/>
        <sz val="10"/>
        <color rgb="FF000000"/>
        <rFont val="Calibri, sans-serif"/>
      </rPr>
      <t xml:space="preserve">Note:                                                                                                                                                                                                                                                                                                                                                                                                                                                                              </t>
    </r>
    <r>
      <rPr>
        <sz val="10"/>
        <color rgb="FF000000"/>
        <rFont val="Calibri, sans-serif"/>
      </rPr>
      <t>(a) Due to inconsistencies in fleet stock data between 2005 and 2007, the fuel consumption was estimated from 2008 onwards.                                                                                                                                                                                                                                                                                         (b) The average diesel consumed (trips/Month) was calculated based on the thumbrules provided for Total Motorised Mechanical craft, since the category-wise fleet stock data for Motorised Mechanical craft (Trawlers, Thanguvallam, Gill netters etc.) was not available.                                                                                                                                                                                                                                                                                                                                                                                                                                                                              (c) For Petrol fuel consumption estimations, the average fuel consumption (liters/trip) and average trip/month data of crafts with lowest HP of engine (provided in the thumbrules) were considered for calculations based on inputs from line department concerned.</t>
    </r>
  </si>
  <si>
    <t>Assumptions:</t>
  </si>
  <si>
    <t>Data</t>
  </si>
  <si>
    <t>Estimated no. of active months of fishing</t>
  </si>
  <si>
    <t>Fuel Consumption Estimation</t>
  </si>
  <si>
    <t>Craft Type</t>
  </si>
  <si>
    <t>Fuel Consumption  (Litres)</t>
  </si>
  <si>
    <t>Motorized Non Mechanical</t>
  </si>
  <si>
    <t>Motorized Mechanical</t>
  </si>
  <si>
    <t>CAGR between 2008and 2022 to estimate 2005 and 2007 and 2023 data</t>
  </si>
  <si>
    <t>CAGR 2008- 2022</t>
  </si>
  <si>
    <t>Note : 2005 to 2007 and 2023 data of Petrol &amp; Diesel fuel was estimated based on CAGR</t>
  </si>
  <si>
    <t>Conversion : Litres to Tonnes</t>
  </si>
  <si>
    <t>Fuel Consumption  ( tonnes)</t>
  </si>
  <si>
    <t>Fuel consumption and Operations of  Marine Fishing Vessels</t>
  </si>
  <si>
    <t>ReALCRaft Data</t>
  </si>
  <si>
    <t>Fuel Type</t>
  </si>
  <si>
    <t>Type of Craft</t>
  </si>
  <si>
    <t>HP of Engine</t>
  </si>
  <si>
    <t>Engine type</t>
  </si>
  <si>
    <t>Average Fuel Consumption</t>
  </si>
  <si>
    <t>Average Trip /  Month</t>
  </si>
  <si>
    <t>Name of the category</t>
  </si>
  <si>
    <t>Fuel wise Registration details</t>
  </si>
  <si>
    <t>Liters/ hour</t>
  </si>
  <si>
    <t>Liters/ Trip</t>
  </si>
  <si>
    <t>Deep Sea Fishing Vessel</t>
  </si>
  <si>
    <t>Motorised Non Mechanical</t>
  </si>
  <si>
    <t>2 stroke</t>
  </si>
  <si>
    <t>Non-Motorized</t>
  </si>
  <si>
    <t>2 Stroke</t>
  </si>
  <si>
    <t>4 Stroke</t>
  </si>
  <si>
    <t>Average Diesel</t>
  </si>
  <si>
    <t>Motrorised Mechanical - Trawlers</t>
  </si>
  <si>
    <t>Ashok Leyland Type Engines Mainly Single Day Operation</t>
  </si>
  <si>
    <t>Marine Diesel - Multiday fishing Operation</t>
  </si>
  <si>
    <t>Motrorised Mechanical (Inboard - Thanguvallam)</t>
  </si>
  <si>
    <t>Marine Diesel – Single Day Ring Seiners</t>
  </si>
  <si>
    <t>Motrorised Mechanical - Gill netters</t>
  </si>
  <si>
    <t>Marine Diesel – Multiday fishing ( 15 – 30 days)</t>
  </si>
  <si>
    <t>GHG  Emissions Estimates</t>
  </si>
  <si>
    <t>Emission Factor fo Other Sector</t>
  </si>
  <si>
    <t>Agriculture Energy</t>
  </si>
  <si>
    <t>Fisheries (Energy)</t>
  </si>
  <si>
    <t>Commercial Energy</t>
  </si>
  <si>
    <t>Final Activity data</t>
  </si>
  <si>
    <t>Petcoke</t>
  </si>
  <si>
    <t>Total GHG emissions</t>
  </si>
  <si>
    <t xml:space="preserve"> </t>
  </si>
  <si>
    <t>INCCA &amp; BUR III (NCV, CO2)</t>
  </si>
  <si>
    <t>Fuel oil</t>
  </si>
  <si>
    <t>Note: For pet coke  , CO2 EF was obatined from IPCC Guidelines</t>
  </si>
  <si>
    <t xml:space="preserve">Estimated and Reported Fuel consumption </t>
  </si>
  <si>
    <t>Fuel consumption</t>
  </si>
  <si>
    <t xml:space="preserve">CAGR </t>
  </si>
  <si>
    <t>2007-08 to 2017-18</t>
  </si>
  <si>
    <t>Note:                                                                                                                                                                                                                                                                                                                                                                                                                     (1)  The LDO for years 2004-05 to 2006-07 and 2018-19 to 2023-24 activity data was estimated using the CAGR method.                                                                                                                                                                                      (2) For Natural gas,the average value of 2016-17 and 2017-18, was applied from 2018-19 to 2023-24 due to unavailability of data
(3) Petcoke data for the years 2004-05 to 2013-14, was not available from the MoPNG reports</t>
  </si>
  <si>
    <t xml:space="preserve">Fuel Consumption Estimation </t>
  </si>
  <si>
    <t>Sources</t>
  </si>
  <si>
    <t>Centre for Development Studies</t>
  </si>
  <si>
    <t>Estimated Public Electricity Generation</t>
  </si>
  <si>
    <t>Adjusted value</t>
  </si>
  <si>
    <t>Note: The negative values are considered as zero for further estimation</t>
  </si>
  <si>
    <t>High Speed Diesel</t>
  </si>
  <si>
    <t>Estimated Public Elctricity Generation</t>
  </si>
  <si>
    <t>Estimated Captive Power Plant</t>
  </si>
  <si>
    <t>CAGR to estimate 2004-05 to 2006-07 and 2018-19 to 2021-22 data</t>
  </si>
  <si>
    <t xml:space="preserve">C. </t>
  </si>
  <si>
    <t>Industrial Energy</t>
  </si>
  <si>
    <t>Emissions Factors</t>
  </si>
  <si>
    <t>INCCA  (NCV, CO2)</t>
  </si>
  <si>
    <t>Assumption</t>
  </si>
  <si>
    <t>Low Sulphur Heavy Stock (LSHS)</t>
  </si>
  <si>
    <t>Density of Fuel</t>
  </si>
  <si>
    <t>Density</t>
  </si>
  <si>
    <t>kL/t</t>
  </si>
  <si>
    <t>Diesel (HSD)</t>
  </si>
  <si>
    <r>
      <rPr>
        <i/>
        <sz val="11"/>
        <color rgb="FF000000"/>
        <rFont val="Calibri"/>
        <family val="2"/>
      </rPr>
      <t xml:space="preserve">Source : </t>
    </r>
    <r>
      <rPr>
        <i/>
        <u/>
        <sz val="11"/>
        <color rgb="FF1155CC"/>
        <rFont val="Calibri"/>
        <family val="2"/>
      </rPr>
      <t>https://ppac.gov.in/uploads/importantnews/1679988422_READY_RECKONER_Magazine.pdf</t>
    </r>
  </si>
  <si>
    <t>Assumptions : We are assuming that the density of Naptha is same as that which is used in RGCCP.</t>
  </si>
  <si>
    <t>Activity Data : Financial Year</t>
  </si>
  <si>
    <t>Note : For Gas based Power plants, Total HSD and Naphtha fuel consumption was derived by adding  State/Private-owned power plants’ and the Centrally-owned NTPC power plants fuel consumption data.</t>
  </si>
  <si>
    <t>Power plants</t>
  </si>
  <si>
    <t>2005-2006</t>
  </si>
  <si>
    <t>2006-2007</t>
  </si>
  <si>
    <t>2007-2008</t>
  </si>
  <si>
    <t>2008-2009</t>
  </si>
  <si>
    <t>2009-2010</t>
  </si>
  <si>
    <t>2010-2011</t>
  </si>
  <si>
    <t>2011-2012</t>
  </si>
  <si>
    <t>2012-2013</t>
  </si>
  <si>
    <t>2013-2014</t>
  </si>
  <si>
    <t>2014-2015</t>
  </si>
  <si>
    <t>2015-2016</t>
  </si>
  <si>
    <t>2016-2017</t>
  </si>
  <si>
    <t>2017-2018</t>
  </si>
  <si>
    <t>Coal/ Lignite based Power Plants</t>
  </si>
  <si>
    <t>000' MT</t>
  </si>
  <si>
    <t>Furnace oil</t>
  </si>
  <si>
    <t>LDO /HSD</t>
  </si>
  <si>
    <t>MMSCM</t>
  </si>
  <si>
    <t>Gas based Power Plants</t>
  </si>
  <si>
    <t>H.S.D</t>
  </si>
  <si>
    <t>Diesel Power Plants</t>
  </si>
  <si>
    <t>Diesel Oil</t>
  </si>
  <si>
    <t>Type of Power Plant</t>
  </si>
  <si>
    <t>Coal station</t>
  </si>
  <si>
    <t>000 litres</t>
  </si>
  <si>
    <t>LSHS/ HHS</t>
  </si>
  <si>
    <t>Gas station</t>
  </si>
  <si>
    <t>Diesel station</t>
  </si>
  <si>
    <t>Diesel oil</t>
  </si>
  <si>
    <t>State-owned Power Plants : Fuel Consumption data</t>
  </si>
  <si>
    <t>Centrally-owned Power Plants : Fuel Consumption data</t>
  </si>
  <si>
    <t xml:space="preserve">Naptha </t>
  </si>
  <si>
    <t>Note : For 2022-23, the data is kept same as of 2021-22 due to data unavialbility</t>
  </si>
  <si>
    <t>Generation (in MU)</t>
  </si>
  <si>
    <t xml:space="preserve">Specific Gas Consumption (kL/kWh) </t>
  </si>
  <si>
    <t>HSD fuel : CAGR between  2004-05 to 2016-17</t>
  </si>
  <si>
    <t>Emission Factors</t>
  </si>
  <si>
    <t>INCCA &amp; BUR II (NCV, CO2)</t>
  </si>
  <si>
    <t>Non-coking coal</t>
  </si>
  <si>
    <t>Compressed Natural Gas</t>
  </si>
  <si>
    <t>Density of Fuels</t>
  </si>
  <si>
    <t>Value</t>
  </si>
  <si>
    <t>kg/SCM</t>
  </si>
  <si>
    <r>
      <rPr>
        <i/>
        <sz val="10"/>
        <color rgb="FF000000"/>
        <rFont val="Calibri"/>
        <family val="2"/>
      </rPr>
      <t xml:space="preserve">Source : </t>
    </r>
    <r>
      <rPr>
        <i/>
        <u/>
        <sz val="10"/>
        <color rgb="FF1155CC"/>
        <rFont val="Calibri"/>
        <family val="2"/>
      </rPr>
      <t>https://ppac.gov.in/uploads/importantnews/1679988422_READY_RECKONER_Magazine.pdf</t>
    </r>
  </si>
  <si>
    <t>Specific Fuel Consumption</t>
  </si>
  <si>
    <t>Specific coal consumption (kt/GWh)</t>
  </si>
  <si>
    <t xml:space="preserve">Specific Diesel and Gas Consumption </t>
  </si>
  <si>
    <t>Specific Diesel Consumption (kL/GWh)</t>
  </si>
  <si>
    <t>Specific Gas consumption (SCM/GWh)</t>
  </si>
  <si>
    <t>SFC in kt/GWh</t>
  </si>
  <si>
    <t>Specific Diesel Consumption (kt/GWh)</t>
  </si>
  <si>
    <t>Specific Gas consumption (kt/GWh)</t>
  </si>
  <si>
    <t>State's Electricity Generation data</t>
  </si>
  <si>
    <t>State's Captive Power Plants of capacity 1MW and above (in Gwh)</t>
  </si>
  <si>
    <t>2018-2019</t>
  </si>
  <si>
    <t>2019-2020</t>
  </si>
  <si>
    <t>Note :2023 data was estimated using CAGR method</t>
  </si>
  <si>
    <t>2005 to 2022</t>
  </si>
  <si>
    <t>Emissions Factors used for Methane estimation</t>
  </si>
  <si>
    <t>Emission Factor  (INCCA)</t>
  </si>
  <si>
    <t>tons/Mt</t>
  </si>
  <si>
    <t>BPCL Kochi Refinery's Crude Throughput data : Financial Year</t>
  </si>
  <si>
    <t>TMT</t>
  </si>
  <si>
    <t>Financial Year to Calendar Year</t>
  </si>
  <si>
    <t>Conversion : TMT to MMT</t>
  </si>
  <si>
    <t>MMT</t>
  </si>
  <si>
    <t>GHG Emission Estimates</t>
  </si>
  <si>
    <t>Details for Sum of 2005 - Level 3: Transport, Level 2: Fuel Combustion Emissions, Level 1: Energy, Emission / Removal / Bunker: Emissions, Gas: CO2e (t) GTP-AR6</t>
  </si>
  <si>
    <t>Sum of 2022</t>
  </si>
  <si>
    <t>Sum of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</si>
</sst>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0000000"/>
    <numFmt numFmtId="166" formatCode="0.0000"/>
    <numFmt numFmtId="167" formatCode="0.00000"/>
    <numFmt numFmtId="168" formatCode="0.0000000"/>
    <numFmt numFmtId="169" formatCode="yyyy\-mm"/>
    <numFmt numFmtId="170" formatCode="yyyy\-m"/>
    <numFmt numFmtId="171" formatCode="0.0"/>
    <numFmt numFmtId="172" formatCode="0.000000"/>
    <numFmt numFmtId="173" formatCode="0.00000000"/>
  </numFmts>
  <fonts count="60">
    <font>
      <sz val="11"/>
      <color theme="1"/>
      <name val="Calibri"/>
      <family val="2"/>
      <scheme val="minor"/>
    </font>
    <font>
      <sz val="10"/>
      <color rgb="FF000000"/>
      <name val="Calibri"/>
      <family val="2"/>
      <scheme val="minor"/>
    </font>
    <font>
      <b/>
      <sz val="10"/>
      <color theme="1"/>
      <name val="Arial"/>
      <family val="2"/>
    </font>
    <font>
      <sz val="10"/>
      <color theme="1"/>
      <name val="Calibri"/>
      <family val="2"/>
      <scheme val="minor"/>
    </font>
    <font>
      <b/>
      <sz val="10"/>
      <color theme="1"/>
      <name val="Calibri"/>
      <family val="2"/>
      <scheme val="minor"/>
    </font>
    <font>
      <sz val="10"/>
      <color theme="1"/>
      <name val="Arial"/>
      <family val="2"/>
    </font>
    <font>
      <b/>
      <sz val="10"/>
      <color rgb="FF000000"/>
      <name val="Calibri"/>
      <family val="2"/>
      <scheme val="minor"/>
    </font>
    <font>
      <sz val="10"/>
      <color rgb="FF000000"/>
      <name val="Calibri"/>
      <family val="2"/>
    </font>
    <font>
      <sz val="10"/>
      <color theme="1"/>
      <name val="Calibri"/>
      <family val="2"/>
    </font>
    <font>
      <b/>
      <sz val="10"/>
      <color theme="1"/>
      <name val="Calibri"/>
      <family val="2"/>
    </font>
    <font>
      <sz val="10"/>
      <name val="Arial"/>
      <family val="2"/>
    </font>
    <font>
      <sz val="8"/>
      <name val="Calibri"/>
      <family val="2"/>
      <scheme val="minor"/>
    </font>
    <font>
      <b/>
      <i/>
      <sz val="10"/>
      <color rgb="FF000000"/>
      <name val="Calibri"/>
      <family val="2"/>
    </font>
    <font>
      <i/>
      <sz val="10"/>
      <color rgb="FF000000"/>
      <name val="Calibri"/>
      <family val="2"/>
    </font>
    <font>
      <b/>
      <sz val="10"/>
      <color rgb="FF000000"/>
      <name val="Calibri"/>
      <family val="2"/>
    </font>
    <font>
      <i/>
      <sz val="10"/>
      <color theme="1"/>
      <name val="Calibri"/>
      <family val="2"/>
    </font>
    <font>
      <sz val="11"/>
      <color theme="1"/>
      <name val="Calibri"/>
      <family val="2"/>
      <scheme val="minor"/>
    </font>
    <font>
      <b/>
      <sz val="11"/>
      <color theme="1"/>
      <name val="Calibri"/>
      <family val="2"/>
      <scheme val="minor"/>
    </font>
    <font>
      <sz val="10"/>
      <color rgb="FF000000"/>
      <name val="Calibri"/>
      <family val="2"/>
      <scheme val="minor"/>
    </font>
    <font>
      <sz val="10"/>
      <color theme="1"/>
      <name val="Calibri"/>
      <family val="2"/>
    </font>
    <font>
      <b/>
      <sz val="10"/>
      <color theme="1"/>
      <name val="Calibri"/>
      <family val="2"/>
    </font>
    <font>
      <i/>
      <sz val="10"/>
      <color theme="1"/>
      <name val="Calibri"/>
      <family val="2"/>
    </font>
    <font>
      <sz val="10"/>
      <color rgb="FF000000"/>
      <name val="Calibri"/>
      <family val="2"/>
    </font>
    <font>
      <sz val="10"/>
      <color theme="1"/>
      <name val="Arial"/>
      <family val="2"/>
    </font>
    <font>
      <b/>
      <sz val="10"/>
      <color rgb="FF000000"/>
      <name val="Calibri"/>
      <family val="2"/>
    </font>
    <font>
      <b/>
      <i/>
      <sz val="10"/>
      <color rgb="FF000000"/>
      <name val="Calibri"/>
      <family val="2"/>
    </font>
    <font>
      <sz val="10"/>
      <name val="Arial"/>
      <family val="2"/>
    </font>
    <font>
      <b/>
      <sz val="11"/>
      <color theme="1"/>
      <name val="Calibri"/>
      <family val="2"/>
    </font>
    <font>
      <sz val="9"/>
      <color rgb="FF000000"/>
      <name val="Arial"/>
      <family val="2"/>
    </font>
    <font>
      <b/>
      <i/>
      <sz val="10"/>
      <color theme="1"/>
      <name val="Calibri"/>
      <family val="2"/>
    </font>
    <font>
      <b/>
      <sz val="10"/>
      <color rgb="FF222222"/>
      <name val="Calibri"/>
      <family val="2"/>
    </font>
    <font>
      <b/>
      <sz val="11"/>
      <color rgb="FF222222"/>
      <name val="Calibri"/>
      <family val="2"/>
    </font>
    <font>
      <sz val="11"/>
      <color theme="1"/>
      <name val="Calibri"/>
      <family val="2"/>
    </font>
    <font>
      <sz val="10"/>
      <color rgb="FF595959"/>
      <name val="Calibri"/>
      <family val="2"/>
    </font>
    <font>
      <b/>
      <i/>
      <sz val="11"/>
      <color theme="1"/>
      <name val="Calibri"/>
      <family val="2"/>
    </font>
    <font>
      <sz val="11"/>
      <color theme="1"/>
      <name val="Calibri"/>
      <family val="2"/>
    </font>
    <font>
      <b/>
      <sz val="11"/>
      <color theme="1"/>
      <name val="Calibri"/>
      <family val="2"/>
    </font>
    <font>
      <i/>
      <sz val="11"/>
      <color theme="1"/>
      <name val="Calibri"/>
      <family val="2"/>
    </font>
    <font>
      <sz val="12"/>
      <color theme="1"/>
      <name val="Calibri"/>
      <family val="2"/>
    </font>
    <font>
      <b/>
      <sz val="12"/>
      <color theme="1"/>
      <name val="Calibri"/>
      <family val="2"/>
    </font>
    <font>
      <b/>
      <i/>
      <sz val="11"/>
      <color theme="1"/>
      <name val="Calibri"/>
      <family val="2"/>
    </font>
    <font>
      <sz val="11"/>
      <color rgb="FF000000"/>
      <name val="Calibri"/>
      <family val="2"/>
    </font>
    <font>
      <b/>
      <sz val="11"/>
      <color rgb="FF000000"/>
      <name val="Calibri"/>
      <family val="2"/>
    </font>
    <font>
      <b/>
      <i/>
      <sz val="10"/>
      <color theme="1"/>
      <name val="Calibri"/>
      <family val="2"/>
    </font>
    <font>
      <sz val="10"/>
      <color rgb="FF1F1F1F"/>
      <name val="Calibri"/>
      <family val="2"/>
    </font>
    <font>
      <b/>
      <sz val="11"/>
      <color rgb="FF1F1F1F"/>
      <name val="Calibri"/>
      <family val="2"/>
    </font>
    <font>
      <sz val="10"/>
      <color rgb="FF595959"/>
      <name val="Calibri"/>
      <family val="2"/>
    </font>
    <font>
      <i/>
      <u/>
      <sz val="11"/>
      <color theme="1"/>
      <name val="Calibri"/>
      <family val="2"/>
    </font>
    <font>
      <b/>
      <i/>
      <u/>
      <sz val="11"/>
      <color theme="1"/>
      <name val="Calibri"/>
      <family val="2"/>
    </font>
    <font>
      <b/>
      <sz val="10"/>
      <color rgb="FF000000"/>
      <name val="Calibri, sans-serif"/>
    </font>
    <font>
      <sz val="10"/>
      <color rgb="FF000000"/>
      <name val="Calibri, sans-serif"/>
    </font>
    <font>
      <sz val="10"/>
      <color rgb="FF000000"/>
      <name val="Arial"/>
      <family val="2"/>
    </font>
    <font>
      <i/>
      <sz val="10"/>
      <color theme="1"/>
      <name val="Arial"/>
      <family val="2"/>
    </font>
    <font>
      <i/>
      <u/>
      <sz val="11"/>
      <color rgb="FF000000"/>
      <name val="Calibri"/>
      <family val="2"/>
    </font>
    <font>
      <i/>
      <sz val="11"/>
      <color rgb="FF000000"/>
      <name val="Calibri"/>
      <family val="2"/>
    </font>
    <font>
      <i/>
      <u/>
      <sz val="11"/>
      <color rgb="FF1155CC"/>
      <name val="Calibri"/>
      <family val="2"/>
    </font>
    <font>
      <i/>
      <u/>
      <sz val="10"/>
      <color rgb="FF000000"/>
      <name val="Calibri"/>
      <family val="2"/>
    </font>
    <font>
      <i/>
      <u/>
      <sz val="10"/>
      <color rgb="FF1155CC"/>
      <name val="Calibri"/>
      <family val="2"/>
    </font>
    <font>
      <b/>
      <i/>
      <sz val="11"/>
      <color rgb="FF000000"/>
      <name val="Calibri"/>
      <family val="2"/>
    </font>
    <font>
      <sz val="11"/>
      <color rgb="FF595959"/>
      <name val="Calibri"/>
      <family val="2"/>
    </font>
  </fonts>
  <fills count="35">
    <fill>
      <patternFill patternType="none"/>
    </fill>
    <fill>
      <patternFill patternType="gray125"/>
    </fill>
    <fill>
      <patternFill patternType="solid">
        <fgColor rgb="FFF3F3F3"/>
        <bgColor rgb="FFF3F3F3"/>
      </patternFill>
    </fill>
    <fill>
      <patternFill patternType="solid">
        <fgColor rgb="FFEFEFEF"/>
        <bgColor rgb="FFEFEFEF"/>
      </patternFill>
    </fill>
    <fill>
      <patternFill patternType="solid">
        <fgColor rgb="FFFFF2CC"/>
        <bgColor rgb="FFFFF2CC"/>
      </patternFill>
    </fill>
    <fill>
      <patternFill patternType="solid">
        <fgColor rgb="FFFFFFFF"/>
        <bgColor rgb="FFFFFFFF"/>
      </patternFill>
    </fill>
    <fill>
      <patternFill patternType="solid">
        <fgColor rgb="FFCFE2F3"/>
        <bgColor rgb="FFCFE2F3"/>
      </patternFill>
    </fill>
    <fill>
      <patternFill patternType="solid">
        <fgColor rgb="FFC5E0B3"/>
        <bgColor rgb="FFC5E0B3"/>
      </patternFill>
    </fill>
    <fill>
      <patternFill patternType="solid">
        <fgColor rgb="FFD9D2E9"/>
        <bgColor rgb="FFD9D2E9"/>
      </patternFill>
    </fill>
    <fill>
      <patternFill patternType="solid">
        <fgColor rgb="FFEDFACD"/>
        <bgColor rgb="FFEDFACD"/>
      </patternFill>
    </fill>
    <fill>
      <patternFill patternType="solid">
        <fgColor rgb="FFD9EAD3"/>
        <bgColor rgb="FFD9EAD3"/>
      </patternFill>
    </fill>
    <fill>
      <patternFill patternType="solid">
        <fgColor rgb="FFC9DAF8"/>
        <bgColor rgb="FFC9DAF8"/>
      </patternFill>
    </fill>
    <fill>
      <patternFill patternType="solid">
        <fgColor rgb="FFFFF0F7"/>
        <bgColor rgb="FFFFF0F7"/>
      </patternFill>
    </fill>
    <fill>
      <patternFill patternType="solid">
        <fgColor rgb="FFFDF3F8"/>
        <bgColor rgb="FFFDF3F8"/>
      </patternFill>
    </fill>
    <fill>
      <patternFill patternType="solid">
        <fgColor rgb="FFCAFFFF"/>
        <bgColor rgb="FFCAFFFF"/>
      </patternFill>
    </fill>
    <fill>
      <patternFill patternType="solid">
        <fgColor rgb="FFFFE9A8"/>
        <bgColor rgb="FFFFE9A8"/>
      </patternFill>
    </fill>
    <fill>
      <patternFill patternType="solid">
        <fgColor rgb="FFEAD1DC"/>
        <bgColor rgb="FFEAD1DC"/>
      </patternFill>
    </fill>
    <fill>
      <patternFill patternType="solid">
        <fgColor rgb="FFD9D9D9"/>
        <bgColor rgb="FFD9D9D9"/>
      </patternFill>
    </fill>
    <fill>
      <patternFill patternType="solid">
        <fgColor rgb="FFCCCCCC"/>
        <bgColor rgb="FFCCCCCC"/>
      </patternFill>
    </fill>
    <fill>
      <patternFill patternType="solid">
        <fgColor rgb="FFFFFDD3"/>
        <bgColor rgb="FFFFFDD3"/>
      </patternFill>
    </fill>
    <fill>
      <patternFill patternType="solid">
        <fgColor rgb="FFEFFCFF"/>
        <bgColor rgb="FFEFFCFF"/>
      </patternFill>
    </fill>
    <fill>
      <patternFill patternType="solid">
        <fgColor rgb="FFFFFFDA"/>
        <bgColor rgb="FFFFFFDA"/>
      </patternFill>
    </fill>
    <fill>
      <patternFill patternType="solid">
        <fgColor rgb="FFFDF8EB"/>
        <bgColor rgb="FFFDF8EB"/>
      </patternFill>
    </fill>
    <fill>
      <patternFill patternType="solid">
        <fgColor rgb="FFE2DDEF"/>
        <bgColor rgb="FFE2DDEF"/>
      </patternFill>
    </fill>
    <fill>
      <patternFill patternType="solid">
        <fgColor rgb="FFFFFAEA"/>
        <bgColor rgb="FFFFFAEA"/>
      </patternFill>
    </fill>
    <fill>
      <patternFill patternType="solid">
        <fgColor rgb="FFF9F2F2"/>
        <bgColor rgb="FFF9F2F2"/>
      </patternFill>
    </fill>
    <fill>
      <patternFill patternType="solid">
        <fgColor rgb="FFE0FFFF"/>
        <bgColor rgb="FFE0FFFF"/>
      </patternFill>
    </fill>
    <fill>
      <patternFill patternType="solid">
        <fgColor rgb="FFF8FBFD"/>
        <bgColor rgb="FFF8FBFD"/>
      </patternFill>
    </fill>
    <fill>
      <patternFill patternType="solid">
        <fgColor rgb="FFFDFCF9"/>
        <bgColor rgb="FFFDFCF9"/>
      </patternFill>
    </fill>
    <fill>
      <patternFill patternType="solid">
        <fgColor rgb="FFC8FBFB"/>
        <bgColor rgb="FFC8FBFB"/>
      </patternFill>
    </fill>
    <fill>
      <patternFill patternType="solid">
        <fgColor rgb="FFFFEFEF"/>
        <bgColor rgb="FFFFEFEF"/>
      </patternFill>
    </fill>
    <fill>
      <patternFill patternType="solid">
        <fgColor rgb="FFDDEBF7"/>
        <bgColor rgb="FFDDEBF7"/>
      </patternFill>
    </fill>
    <fill>
      <patternFill patternType="solid">
        <fgColor rgb="FFF9F9E1"/>
        <bgColor rgb="FFF9F9E1"/>
      </patternFill>
    </fill>
    <fill>
      <patternFill patternType="solid">
        <fgColor rgb="FFFCE5CD"/>
        <bgColor rgb="FFFCE5CD"/>
      </patternFill>
    </fill>
    <fill>
      <patternFill patternType="solid">
        <fgColor theme="4" tint="0.79998168889431442"/>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medium">
        <color rgb="FF000000"/>
      </bottom>
      <diagonal/>
    </border>
  </borders>
  <cellStyleXfs count="3">
    <xf numFmtId="0" fontId="0" fillId="0" borderId="0"/>
    <xf numFmtId="0" fontId="1" fillId="0" borderId="0"/>
    <xf numFmtId="0" fontId="18" fillId="0" borderId="0"/>
  </cellStyleXfs>
  <cellXfs count="849">
    <xf numFmtId="0" fontId="0" fillId="0" borderId="0" xfId="0"/>
    <xf numFmtId="0" fontId="1" fillId="0" borderId="0" xfId="1"/>
    <xf numFmtId="0" fontId="3" fillId="0" borderId="0" xfId="1" applyFont="1" applyAlignment="1">
      <alignment vertical="center"/>
    </xf>
    <xf numFmtId="0" fontId="3" fillId="0" borderId="0" xfId="1" applyFont="1"/>
    <xf numFmtId="0" fontId="8" fillId="0" borderId="0" xfId="1" applyFont="1"/>
    <xf numFmtId="0" fontId="8" fillId="0" borderId="0" xfId="1" applyFont="1" applyAlignment="1">
      <alignment vertical="center"/>
    </xf>
    <xf numFmtId="0" fontId="4" fillId="0" borderId="0" xfId="0" applyFont="1" applyAlignment="1">
      <alignment horizontal="left"/>
    </xf>
    <xf numFmtId="0" fontId="3" fillId="0" borderId="0" xfId="0" applyFont="1" applyAlignment="1">
      <alignment horizontal="left"/>
    </xf>
    <xf numFmtId="0" fontId="4" fillId="0" borderId="0" xfId="0" applyFont="1" applyAlignment="1">
      <alignment horizontal="center"/>
    </xf>
    <xf numFmtId="0" fontId="3" fillId="0" borderId="0" xfId="0" applyFont="1"/>
    <xf numFmtId="2" fontId="3" fillId="0" borderId="0" xfId="0" applyNumberFormat="1" applyFont="1"/>
    <xf numFmtId="0" fontId="3" fillId="0" borderId="0" xfId="0" applyFont="1" applyAlignment="1">
      <alignment wrapText="1"/>
    </xf>
    <xf numFmtId="0" fontId="8" fillId="0" borderId="0" xfId="1" applyFont="1" applyAlignment="1">
      <alignment horizontal="left"/>
    </xf>
    <xf numFmtId="0" fontId="3" fillId="0" borderId="0" xfId="1" applyFont="1" applyAlignment="1">
      <alignment vertical="center" wrapText="1"/>
    </xf>
    <xf numFmtId="0" fontId="3" fillId="0" borderId="0" xfId="0" applyFont="1" applyAlignment="1">
      <alignment vertical="center"/>
    </xf>
    <xf numFmtId="0" fontId="8" fillId="0" borderId="0" xfId="1" applyFont="1" applyAlignment="1">
      <alignment horizontal="center" vertical="center"/>
    </xf>
    <xf numFmtId="0" fontId="0" fillId="0" borderId="0" xfId="0" pivotButton="1"/>
    <xf numFmtId="0" fontId="0" fillId="0" borderId="0" xfId="0" applyAlignment="1">
      <alignment horizontal="left"/>
    </xf>
    <xf numFmtId="165" fontId="3" fillId="0" borderId="0" xfId="0" applyNumberFormat="1" applyFont="1"/>
    <xf numFmtId="0" fontId="0" fillId="0" borderId="0" xfId="0" applyAlignment="1">
      <alignment horizontal="left" indent="1"/>
    </xf>
    <xf numFmtId="0" fontId="7" fillId="0" borderId="0" xfId="1" applyFont="1" applyAlignment="1">
      <alignment vertical="center"/>
    </xf>
    <xf numFmtId="0" fontId="0" fillId="0" borderId="0" xfId="0" applyAlignment="1">
      <alignment vertical="center"/>
    </xf>
    <xf numFmtId="0" fontId="2" fillId="0" borderId="13" xfId="1" applyFont="1" applyBorder="1" applyAlignment="1">
      <alignment horizontal="center" vertical="center"/>
    </xf>
    <xf numFmtId="0" fontId="5" fillId="0" borderId="0" xfId="1" applyFont="1"/>
    <xf numFmtId="0" fontId="8" fillId="0" borderId="12" xfId="1" applyFont="1" applyBorder="1" applyAlignment="1">
      <alignment horizontal="center" vertical="center"/>
    </xf>
    <xf numFmtId="0" fontId="7" fillId="0" borderId="12" xfId="1" applyFont="1" applyBorder="1" applyAlignment="1">
      <alignment horizontal="center" vertical="center"/>
    </xf>
    <xf numFmtId="2" fontId="3" fillId="0" borderId="0" xfId="0" applyNumberFormat="1" applyFont="1" applyAlignment="1">
      <alignment horizontal="right" wrapText="1"/>
    </xf>
    <xf numFmtId="2" fontId="3" fillId="0" borderId="0" xfId="0" applyNumberFormat="1" applyFont="1" applyAlignment="1">
      <alignment horizontal="center"/>
    </xf>
    <xf numFmtId="0" fontId="17" fillId="0" borderId="0" xfId="0" applyFont="1"/>
    <xf numFmtId="0" fontId="19" fillId="0" borderId="0" xfId="2" applyFont="1" applyAlignment="1">
      <alignment vertical="center"/>
    </xf>
    <xf numFmtId="0" fontId="19" fillId="0" borderId="0" xfId="2" applyFont="1"/>
    <xf numFmtId="0" fontId="18" fillId="0" borderId="0" xfId="2"/>
    <xf numFmtId="0" fontId="20" fillId="10" borderId="1" xfId="2" applyFont="1" applyFill="1" applyBorder="1" applyAlignment="1">
      <alignment horizontal="center" vertical="center"/>
    </xf>
    <xf numFmtId="0" fontId="20" fillId="0" borderId="11" xfId="2" applyFont="1" applyBorder="1" applyAlignment="1">
      <alignment horizontal="center"/>
    </xf>
    <xf numFmtId="0" fontId="19" fillId="0" borderId="8" xfId="2" applyFont="1" applyBorder="1" applyAlignment="1">
      <alignment horizontal="center"/>
    </xf>
    <xf numFmtId="0" fontId="20" fillId="0" borderId="0" xfId="2" applyFont="1" applyAlignment="1">
      <alignment horizontal="center" vertical="center" wrapText="1"/>
    </xf>
    <xf numFmtId="0" fontId="20" fillId="2" borderId="1" xfId="2" applyFont="1" applyFill="1" applyBorder="1" applyAlignment="1">
      <alignment horizontal="center" vertical="center" wrapText="1"/>
    </xf>
    <xf numFmtId="0" fontId="20" fillId="2" borderId="2" xfId="2" applyFont="1" applyFill="1" applyBorder="1" applyAlignment="1">
      <alignment horizontal="center" vertical="center" wrapText="1"/>
    </xf>
    <xf numFmtId="0" fontId="19" fillId="0" borderId="13" xfId="2" applyFont="1" applyBorder="1" applyAlignment="1">
      <alignment horizontal="center" vertical="center"/>
    </xf>
    <xf numFmtId="0" fontId="19" fillId="0" borderId="13" xfId="2" applyFont="1" applyBorder="1" applyAlignment="1">
      <alignment vertical="center"/>
    </xf>
    <xf numFmtId="2" fontId="19" fillId="0" borderId="13" xfId="2" applyNumberFormat="1" applyFont="1" applyBorder="1" applyAlignment="1">
      <alignment horizontal="center" vertical="center"/>
    </xf>
    <xf numFmtId="0" fontId="19" fillId="0" borderId="12" xfId="2" applyFont="1" applyBorder="1" applyAlignment="1">
      <alignment horizontal="center" vertical="center"/>
    </xf>
    <xf numFmtId="0" fontId="19" fillId="0" borderId="12" xfId="2" applyFont="1" applyBorder="1" applyAlignment="1">
      <alignment vertical="center"/>
    </xf>
    <xf numFmtId="2" fontId="19" fillId="0" borderId="12" xfId="2" applyNumberFormat="1" applyFont="1" applyBorder="1" applyAlignment="1">
      <alignment horizontal="center" vertical="center"/>
    </xf>
    <xf numFmtId="168" fontId="19" fillId="0" borderId="12" xfId="2" applyNumberFormat="1" applyFont="1" applyBorder="1" applyAlignment="1">
      <alignment horizontal="center" vertical="center"/>
    </xf>
    <xf numFmtId="0" fontId="19" fillId="0" borderId="11" xfId="2" applyFont="1" applyBorder="1" applyAlignment="1">
      <alignment horizontal="center" vertical="center"/>
    </xf>
    <xf numFmtId="0" fontId="19" fillId="0" borderId="11" xfId="2" applyFont="1" applyBorder="1" applyAlignment="1">
      <alignment vertical="center"/>
    </xf>
    <xf numFmtId="2" fontId="19" fillId="0" borderId="11" xfId="2" applyNumberFormat="1" applyFont="1" applyBorder="1" applyAlignment="1">
      <alignment horizontal="center" vertical="center"/>
    </xf>
    <xf numFmtId="2" fontId="19" fillId="0" borderId="0" xfId="2" applyNumberFormat="1" applyFont="1" applyAlignment="1">
      <alignment vertical="center"/>
    </xf>
    <xf numFmtId="0" fontId="23" fillId="0" borderId="0" xfId="2" applyFont="1" applyAlignment="1">
      <alignment vertical="center"/>
    </xf>
    <xf numFmtId="0" fontId="24" fillId="0" borderId="8" xfId="2" applyFont="1" applyBorder="1" applyAlignment="1">
      <alignment horizontal="center" vertical="center"/>
    </xf>
    <xf numFmtId="0" fontId="24" fillId="0" borderId="2" xfId="2" applyFont="1" applyBorder="1" applyAlignment="1">
      <alignment horizontal="center" vertical="center"/>
    </xf>
    <xf numFmtId="2" fontId="22" fillId="0" borderId="8" xfId="2" applyNumberFormat="1" applyFont="1" applyBorder="1" applyAlignment="1">
      <alignment horizontal="center" vertical="center"/>
    </xf>
    <xf numFmtId="0" fontId="20" fillId="0" borderId="0" xfId="2" applyFont="1" applyAlignment="1">
      <alignment vertical="center"/>
    </xf>
    <xf numFmtId="169" fontId="20" fillId="0" borderId="0" xfId="2" applyNumberFormat="1" applyFont="1" applyAlignment="1">
      <alignment horizontal="center" vertical="center" wrapText="1"/>
    </xf>
    <xf numFmtId="169" fontId="27" fillId="0" borderId="0" xfId="2" applyNumberFormat="1" applyFont="1" applyAlignment="1">
      <alignment horizontal="center" vertical="center" wrapText="1"/>
    </xf>
    <xf numFmtId="170" fontId="27" fillId="0" borderId="0" xfId="2" applyNumberFormat="1" applyFont="1" applyAlignment="1">
      <alignment horizontal="center" vertical="center" wrapText="1"/>
    </xf>
    <xf numFmtId="0" fontId="27" fillId="0" borderId="0" xfId="2" applyFont="1" applyAlignment="1">
      <alignment horizontal="center" vertical="center" wrapText="1"/>
    </xf>
    <xf numFmtId="169" fontId="20" fillId="2" borderId="1" xfId="2" applyNumberFormat="1" applyFont="1" applyFill="1" applyBorder="1" applyAlignment="1">
      <alignment horizontal="center" vertical="center" wrapText="1"/>
    </xf>
    <xf numFmtId="169" fontId="27" fillId="2" borderId="1" xfId="2" applyNumberFormat="1" applyFont="1" applyFill="1" applyBorder="1" applyAlignment="1">
      <alignment horizontal="center" vertical="center" wrapText="1"/>
    </xf>
    <xf numFmtId="170" fontId="27" fillId="2" borderId="1" xfId="2" applyNumberFormat="1" applyFont="1" applyFill="1" applyBorder="1" applyAlignment="1">
      <alignment horizontal="center" vertical="center" wrapText="1"/>
    </xf>
    <xf numFmtId="0" fontId="27" fillId="2" borderId="1" xfId="2" applyFont="1" applyFill="1" applyBorder="1" applyAlignment="1">
      <alignment horizontal="center" vertical="center" wrapText="1"/>
    </xf>
    <xf numFmtId="0" fontId="20" fillId="0" borderId="1" xfId="2" applyFont="1" applyBorder="1" applyAlignment="1">
      <alignment horizontal="center" vertical="center" wrapText="1"/>
    </xf>
    <xf numFmtId="0" fontId="19" fillId="0" borderId="0" xfId="2" applyFont="1" applyAlignment="1">
      <alignment horizontal="center" vertical="center"/>
    </xf>
    <xf numFmtId="0" fontId="19" fillId="0" borderId="1" xfId="2" applyFont="1" applyBorder="1" applyAlignment="1">
      <alignment horizontal="center" vertical="center"/>
    </xf>
    <xf numFmtId="0" fontId="20" fillId="0" borderId="1" xfId="2" applyFont="1" applyBorder="1" applyAlignment="1">
      <alignment horizontal="center" vertical="center"/>
    </xf>
    <xf numFmtId="0" fontId="28" fillId="5" borderId="1" xfId="2" applyFont="1" applyFill="1" applyBorder="1" applyAlignment="1">
      <alignment vertical="center"/>
    </xf>
    <xf numFmtId="2" fontId="20" fillId="0" borderId="0" xfId="2" applyNumberFormat="1" applyFont="1" applyAlignment="1">
      <alignment vertical="center"/>
    </xf>
    <xf numFmtId="1" fontId="19" fillId="0" borderId="0" xfId="2" applyNumberFormat="1" applyFont="1" applyAlignment="1">
      <alignment vertical="center"/>
    </xf>
    <xf numFmtId="0" fontId="20" fillId="0" borderId="0" xfId="2" applyFont="1" applyAlignment="1">
      <alignment horizontal="center" vertical="center"/>
    </xf>
    <xf numFmtId="2" fontId="19" fillId="0" borderId="1" xfId="2" applyNumberFormat="1" applyFont="1" applyBorder="1" applyAlignment="1">
      <alignment horizontal="center" vertical="center"/>
    </xf>
    <xf numFmtId="164" fontId="19" fillId="0" borderId="0" xfId="2" applyNumberFormat="1" applyFont="1" applyAlignment="1">
      <alignment horizontal="center" vertical="center"/>
    </xf>
    <xf numFmtId="2" fontId="19" fillId="0" borderId="0" xfId="2" applyNumberFormat="1" applyFont="1" applyAlignment="1">
      <alignment horizontal="center" vertical="center"/>
    </xf>
    <xf numFmtId="0" fontId="21" fillId="0" borderId="0" xfId="2" applyFont="1" applyAlignment="1">
      <alignment vertical="center"/>
    </xf>
    <xf numFmtId="171" fontId="19" fillId="0" borderId="13" xfId="2" applyNumberFormat="1" applyFont="1" applyBorder="1" applyAlignment="1">
      <alignment horizontal="center" vertical="center"/>
    </xf>
    <xf numFmtId="171" fontId="19" fillId="0" borderId="12" xfId="2" applyNumberFormat="1" applyFont="1" applyBorder="1" applyAlignment="1">
      <alignment horizontal="center" vertical="center"/>
    </xf>
    <xf numFmtId="171" fontId="19" fillId="0" borderId="11" xfId="2" applyNumberFormat="1" applyFont="1" applyBorder="1" applyAlignment="1">
      <alignment horizontal="center" vertical="center"/>
    </xf>
    <xf numFmtId="0" fontId="19" fillId="0" borderId="7" xfId="2" applyFont="1" applyBorder="1" applyAlignment="1">
      <alignment vertical="center"/>
    </xf>
    <xf numFmtId="0" fontId="19" fillId="0" borderId="15" xfId="2" applyFont="1" applyBorder="1" applyAlignment="1">
      <alignment vertical="center"/>
    </xf>
    <xf numFmtId="0" fontId="20" fillId="10" borderId="8" xfId="2" applyFont="1" applyFill="1" applyBorder="1" applyAlignment="1">
      <alignment horizontal="center" vertical="center"/>
    </xf>
    <xf numFmtId="0" fontId="20" fillId="0" borderId="8" xfId="2" applyFont="1" applyBorder="1" applyAlignment="1">
      <alignment horizontal="center" vertical="center"/>
    </xf>
    <xf numFmtId="0" fontId="19" fillId="0" borderId="8" xfId="2" applyFont="1" applyBorder="1" applyAlignment="1">
      <alignment horizontal="center" vertical="center"/>
    </xf>
    <xf numFmtId="0" fontId="21" fillId="0" borderId="0" xfId="2" applyFont="1" applyAlignment="1">
      <alignment vertical="center" wrapText="1"/>
    </xf>
    <xf numFmtId="0" fontId="20" fillId="9" borderId="15" xfId="2" applyFont="1" applyFill="1" applyBorder="1" applyAlignment="1">
      <alignment horizontal="center" vertical="center" wrapText="1"/>
    </xf>
    <xf numFmtId="0" fontId="20" fillId="9" borderId="15" xfId="2" applyFont="1" applyFill="1" applyBorder="1" applyAlignment="1">
      <alignment horizontal="center" vertical="center"/>
    </xf>
    <xf numFmtId="0" fontId="20" fillId="9" borderId="1" xfId="2" applyFont="1" applyFill="1" applyBorder="1" applyAlignment="1">
      <alignment horizontal="center" vertical="center"/>
    </xf>
    <xf numFmtId="0" fontId="19" fillId="0" borderId="13" xfId="2" applyFont="1" applyBorder="1" applyAlignment="1">
      <alignment horizontal="center" vertical="center" wrapText="1"/>
    </xf>
    <xf numFmtId="0" fontId="19" fillId="0" borderId="12" xfId="2" applyFont="1" applyBorder="1" applyAlignment="1">
      <alignment horizontal="center" vertical="center" wrapText="1"/>
    </xf>
    <xf numFmtId="167" fontId="19" fillId="0" borderId="12" xfId="2" applyNumberFormat="1" applyFont="1" applyBorder="1" applyAlignment="1">
      <alignment horizontal="center" vertical="center"/>
    </xf>
    <xf numFmtId="0" fontId="19" fillId="0" borderId="11" xfId="2" applyFont="1" applyBorder="1" applyAlignment="1">
      <alignment horizontal="center" vertical="center" wrapText="1"/>
    </xf>
    <xf numFmtId="0" fontId="20" fillId="9" borderId="1" xfId="2" applyFont="1" applyFill="1" applyBorder="1" applyAlignment="1">
      <alignment horizontal="center" vertical="center" wrapText="1"/>
    </xf>
    <xf numFmtId="0" fontId="20" fillId="0" borderId="13" xfId="2" applyFont="1" applyBorder="1" applyAlignment="1">
      <alignment horizontal="center" vertical="center"/>
    </xf>
    <xf numFmtId="0" fontId="22" fillId="0" borderId="8" xfId="2" applyFont="1" applyBorder="1" applyAlignment="1">
      <alignment horizontal="center" vertical="center"/>
    </xf>
    <xf numFmtId="0" fontId="22" fillId="0" borderId="15" xfId="2" applyFont="1" applyBorder="1" applyAlignment="1">
      <alignment horizontal="center" vertical="center"/>
    </xf>
    <xf numFmtId="0" fontId="22" fillId="0" borderId="1" xfId="2" applyFont="1" applyBorder="1" applyAlignment="1">
      <alignment vertical="center"/>
    </xf>
    <xf numFmtId="0" fontId="22" fillId="0" borderId="1" xfId="2" applyFont="1" applyBorder="1" applyAlignment="1">
      <alignment horizontal="center" vertical="center"/>
    </xf>
    <xf numFmtId="0" fontId="20" fillId="14" borderId="0" xfId="2" applyFont="1" applyFill="1" applyAlignment="1">
      <alignment horizontal="center" vertical="center"/>
    </xf>
    <xf numFmtId="0" fontId="30" fillId="5" borderId="13" xfId="2" applyFont="1" applyFill="1" applyBorder="1" applyAlignment="1">
      <alignment horizontal="center" vertical="center" wrapText="1"/>
    </xf>
    <xf numFmtId="164" fontId="19" fillId="0" borderId="13" xfId="2" applyNumberFormat="1" applyFont="1" applyBorder="1" applyAlignment="1">
      <alignment horizontal="center" vertical="center"/>
    </xf>
    <xf numFmtId="164" fontId="19" fillId="0" borderId="12" xfId="2" applyNumberFormat="1" applyFont="1" applyBorder="1" applyAlignment="1">
      <alignment horizontal="center" vertical="center"/>
    </xf>
    <xf numFmtId="0" fontId="20" fillId="0" borderId="11" xfId="2" applyFont="1" applyBorder="1" applyAlignment="1">
      <alignment horizontal="center" vertical="center"/>
    </xf>
    <xf numFmtId="164" fontId="20" fillId="0" borderId="11" xfId="2" applyNumberFormat="1" applyFont="1" applyBorder="1" applyAlignment="1">
      <alignment horizontal="center" vertical="center"/>
    </xf>
    <xf numFmtId="172" fontId="19" fillId="0" borderId="0" xfId="2" applyNumberFormat="1" applyFont="1" applyAlignment="1">
      <alignment horizontal="center" vertical="center"/>
    </xf>
    <xf numFmtId="0" fontId="30" fillId="5" borderId="0" xfId="2" applyFont="1" applyFill="1" applyAlignment="1">
      <alignment horizontal="center" vertical="center" wrapText="1"/>
    </xf>
    <xf numFmtId="0" fontId="30" fillId="5" borderId="1" xfId="2" applyFont="1" applyFill="1" applyBorder="1" applyAlignment="1">
      <alignment horizontal="center" vertical="center" wrapText="1"/>
    </xf>
    <xf numFmtId="164" fontId="19" fillId="0" borderId="1" xfId="2" applyNumberFormat="1" applyFont="1" applyBorder="1" applyAlignment="1">
      <alignment horizontal="center" vertical="center"/>
    </xf>
    <xf numFmtId="0" fontId="20" fillId="0" borderId="9" xfId="2" applyFont="1" applyBorder="1" applyAlignment="1">
      <alignment horizontal="center" vertical="center"/>
    </xf>
    <xf numFmtId="0" fontId="20" fillId="15" borderId="0" xfId="2" applyFont="1" applyFill="1" applyAlignment="1">
      <alignment vertical="center"/>
    </xf>
    <xf numFmtId="164" fontId="19" fillId="0" borderId="8" xfId="2" applyNumberFormat="1" applyFont="1" applyBorder="1" applyAlignment="1">
      <alignment horizontal="center" vertical="center"/>
    </xf>
    <xf numFmtId="0" fontId="19" fillId="0" borderId="15" xfId="2" applyFont="1" applyBorder="1" applyAlignment="1">
      <alignment horizontal="center" vertical="center"/>
    </xf>
    <xf numFmtId="0" fontId="20" fillId="0" borderId="13" xfId="2" applyFont="1" applyBorder="1" applyAlignment="1">
      <alignment horizontal="center" vertical="center" wrapText="1"/>
    </xf>
    <xf numFmtId="0" fontId="20" fillId="0" borderId="12" xfId="2" applyFont="1" applyBorder="1" applyAlignment="1">
      <alignment horizontal="center" vertical="center"/>
    </xf>
    <xf numFmtId="0" fontId="19" fillId="0" borderId="12" xfId="2" applyFont="1" applyBorder="1" applyAlignment="1">
      <alignment vertical="center" wrapText="1"/>
    </xf>
    <xf numFmtId="0" fontId="20" fillId="0" borderId="11" xfId="2" applyFont="1" applyBorder="1" applyAlignment="1">
      <alignment vertical="center"/>
    </xf>
    <xf numFmtId="0" fontId="30" fillId="16" borderId="0" xfId="2" applyFont="1" applyFill="1" applyAlignment="1">
      <alignment vertical="center"/>
    </xf>
    <xf numFmtId="0" fontId="19" fillId="0" borderId="3" xfId="2" applyFont="1" applyBorder="1" applyAlignment="1">
      <alignment horizontal="center" vertical="center"/>
    </xf>
    <xf numFmtId="0" fontId="19" fillId="0" borderId="6" xfId="2" applyFont="1" applyBorder="1" applyAlignment="1">
      <alignment horizontal="center" vertical="center"/>
    </xf>
    <xf numFmtId="0" fontId="20" fillId="0" borderId="16" xfId="2" applyFont="1" applyBorder="1" applyAlignment="1">
      <alignment vertical="center"/>
    </xf>
    <xf numFmtId="0" fontId="30" fillId="0" borderId="0" xfId="2" applyFont="1" applyAlignment="1">
      <alignment vertical="center"/>
    </xf>
    <xf numFmtId="0" fontId="20" fillId="14" borderId="0" xfId="2" applyFont="1" applyFill="1" applyAlignment="1">
      <alignment horizontal="right" vertical="center"/>
    </xf>
    <xf numFmtId="0" fontId="20" fillId="14" borderId="0" xfId="2" applyFont="1" applyFill="1" applyAlignment="1">
      <alignment horizontal="center" vertical="center" wrapText="1"/>
    </xf>
    <xf numFmtId="0" fontId="20" fillId="17" borderId="13" xfId="2" applyFont="1" applyFill="1" applyBorder="1" applyAlignment="1">
      <alignment horizontal="center" vertical="center"/>
    </xf>
    <xf numFmtId="0" fontId="20" fillId="17" borderId="1" xfId="2" applyFont="1" applyFill="1" applyBorder="1" applyAlignment="1">
      <alignment horizontal="center" vertical="center"/>
    </xf>
    <xf numFmtId="1" fontId="19" fillId="0" borderId="3" xfId="2" applyNumberFormat="1" applyFont="1" applyBorder="1" applyAlignment="1">
      <alignment horizontal="center" vertical="center"/>
    </xf>
    <xf numFmtId="1" fontId="19" fillId="0" borderId="6" xfId="2" applyNumberFormat="1" applyFont="1" applyBorder="1" applyAlignment="1">
      <alignment horizontal="center" vertical="center"/>
    </xf>
    <xf numFmtId="0" fontId="20" fillId="0" borderId="1" xfId="2" applyFont="1" applyBorder="1" applyAlignment="1">
      <alignment vertical="center"/>
    </xf>
    <xf numFmtId="1" fontId="20" fillId="0" borderId="1" xfId="2" applyNumberFormat="1" applyFont="1" applyBorder="1" applyAlignment="1">
      <alignment horizontal="center" vertical="center"/>
    </xf>
    <xf numFmtId="1" fontId="19" fillId="0" borderId="0" xfId="2" applyNumberFormat="1" applyFont="1" applyAlignment="1">
      <alignment horizontal="center" vertical="center"/>
    </xf>
    <xf numFmtId="0" fontId="20" fillId="0" borderId="1" xfId="2" applyFont="1" applyBorder="1" applyAlignment="1">
      <alignment vertical="center" wrapText="1"/>
    </xf>
    <xf numFmtId="164" fontId="19" fillId="0" borderId="11" xfId="2" applyNumberFormat="1" applyFont="1" applyBorder="1" applyAlignment="1">
      <alignment horizontal="center" vertical="center"/>
    </xf>
    <xf numFmtId="0" fontId="20" fillId="9" borderId="0" xfId="2" applyFont="1" applyFill="1" applyAlignment="1">
      <alignment vertical="center"/>
    </xf>
    <xf numFmtId="0" fontId="23" fillId="0" borderId="0" xfId="2" applyFont="1" applyAlignment="1">
      <alignment horizontal="center"/>
    </xf>
    <xf numFmtId="0" fontId="32" fillId="0" borderId="0" xfId="2" applyFont="1" applyAlignment="1">
      <alignment vertical="center"/>
    </xf>
    <xf numFmtId="166" fontId="19" fillId="0" borderId="0" xfId="2" applyNumberFormat="1" applyFont="1" applyAlignment="1">
      <alignment vertical="center"/>
    </xf>
    <xf numFmtId="166" fontId="19" fillId="0" borderId="1" xfId="2" applyNumberFormat="1" applyFont="1" applyBorder="1" applyAlignment="1">
      <alignment horizontal="center" vertical="center"/>
    </xf>
    <xf numFmtId="0" fontId="20" fillId="18" borderId="1" xfId="2" applyFont="1" applyFill="1" applyBorder="1" applyAlignment="1">
      <alignment horizontal="center" vertical="center"/>
    </xf>
    <xf numFmtId="1" fontId="19" fillId="0" borderId="1" xfId="2" applyNumberFormat="1" applyFont="1" applyBorder="1" applyAlignment="1">
      <alignment horizontal="center" vertical="center"/>
    </xf>
    <xf numFmtId="171" fontId="19" fillId="0" borderId="12" xfId="2" applyNumberFormat="1" applyFont="1" applyBorder="1" applyAlignment="1">
      <alignment vertical="center"/>
    </xf>
    <xf numFmtId="0" fontId="24" fillId="10" borderId="1" xfId="2" applyFont="1" applyFill="1" applyBorder="1" applyAlignment="1">
      <alignment horizontal="center" vertical="center"/>
    </xf>
    <xf numFmtId="0" fontId="24" fillId="10" borderId="2" xfId="2" applyFont="1" applyFill="1" applyBorder="1" applyAlignment="1">
      <alignment horizontal="center" vertical="center"/>
    </xf>
    <xf numFmtId="0" fontId="24" fillId="0" borderId="9" xfId="2" applyFont="1" applyBorder="1" applyAlignment="1">
      <alignment horizontal="center" vertical="center"/>
    </xf>
    <xf numFmtId="0" fontId="22" fillId="0" borderId="11" xfId="2" applyFont="1" applyBorder="1" applyAlignment="1">
      <alignment horizontal="center" vertical="center"/>
    </xf>
    <xf numFmtId="0" fontId="24" fillId="0" borderId="16" xfId="2" applyFont="1" applyBorder="1" applyAlignment="1">
      <alignment horizontal="center" vertical="center"/>
    </xf>
    <xf numFmtId="166" fontId="19" fillId="0" borderId="12" xfId="2" applyNumberFormat="1" applyFont="1" applyBorder="1" applyAlignment="1">
      <alignment horizontal="center" vertical="center"/>
    </xf>
    <xf numFmtId="0" fontId="19" fillId="2" borderId="1" xfId="2" applyFont="1" applyFill="1" applyBorder="1" applyAlignment="1">
      <alignment horizontal="center" vertical="center"/>
    </xf>
    <xf numFmtId="166" fontId="19" fillId="0" borderId="13" xfId="2" applyNumberFormat="1" applyFont="1" applyBorder="1" applyAlignment="1">
      <alignment horizontal="center" vertical="center"/>
    </xf>
    <xf numFmtId="0" fontId="23" fillId="0" borderId="0" xfId="2" applyFont="1" applyAlignment="1">
      <alignment horizontal="center" vertical="center"/>
    </xf>
    <xf numFmtId="0" fontId="24" fillId="0" borderId="11" xfId="2" applyFont="1" applyBorder="1" applyAlignment="1">
      <alignment horizontal="center" vertical="center"/>
    </xf>
    <xf numFmtId="0" fontId="24" fillId="0" borderId="1" xfId="2" applyFont="1" applyBorder="1" applyAlignment="1">
      <alignment horizontal="center" vertical="center"/>
    </xf>
    <xf numFmtId="2" fontId="22" fillId="0" borderId="11" xfId="2" applyNumberFormat="1" applyFont="1" applyBorder="1" applyAlignment="1">
      <alignment horizontal="center" vertical="center"/>
    </xf>
    <xf numFmtId="164" fontId="20" fillId="2" borderId="1" xfId="2" applyNumberFormat="1" applyFont="1" applyFill="1" applyBorder="1" applyAlignment="1">
      <alignment horizontal="center" vertical="center" wrapText="1"/>
    </xf>
    <xf numFmtId="1" fontId="20" fillId="2" borderId="1" xfId="2" applyNumberFormat="1" applyFont="1" applyFill="1" applyBorder="1" applyAlignment="1">
      <alignment horizontal="center" vertical="center" wrapText="1"/>
    </xf>
    <xf numFmtId="164" fontId="20" fillId="0" borderId="12" xfId="2" applyNumberFormat="1" applyFont="1" applyBorder="1" applyAlignment="1">
      <alignment horizontal="center" vertical="center"/>
    </xf>
    <xf numFmtId="164" fontId="19" fillId="0" borderId="0" xfId="2" applyNumberFormat="1" applyFont="1" applyAlignment="1">
      <alignment vertical="center"/>
    </xf>
    <xf numFmtId="164" fontId="33" fillId="0" borderId="0" xfId="2" applyNumberFormat="1" applyFont="1" applyAlignment="1">
      <alignment horizontal="center"/>
    </xf>
    <xf numFmtId="169" fontId="19" fillId="0" borderId="0" xfId="2" applyNumberFormat="1" applyFont="1" applyAlignment="1">
      <alignment vertical="center"/>
    </xf>
    <xf numFmtId="170" fontId="19" fillId="0" borderId="0" xfId="2" applyNumberFormat="1" applyFont="1" applyAlignment="1">
      <alignment vertical="center"/>
    </xf>
    <xf numFmtId="0" fontId="20" fillId="2" borderId="1" xfId="2" applyFont="1" applyFill="1" applyBorder="1" applyAlignment="1">
      <alignment horizontal="center" vertical="center"/>
    </xf>
    <xf numFmtId="169" fontId="20" fillId="2" borderId="1" xfId="2" applyNumberFormat="1" applyFont="1" applyFill="1" applyBorder="1" applyAlignment="1">
      <alignment horizontal="center" vertical="center"/>
    </xf>
    <xf numFmtId="169" fontId="20" fillId="2" borderId="13" xfId="2" applyNumberFormat="1" applyFont="1" applyFill="1" applyBorder="1" applyAlignment="1">
      <alignment horizontal="center" vertical="center"/>
    </xf>
    <xf numFmtId="170" fontId="20" fillId="2" borderId="1" xfId="2" applyNumberFormat="1" applyFont="1" applyFill="1" applyBorder="1" applyAlignment="1">
      <alignment horizontal="center" vertical="center"/>
    </xf>
    <xf numFmtId="0" fontId="19" fillId="0" borderId="1" xfId="2" applyFont="1" applyBorder="1" applyAlignment="1">
      <alignment horizontal="center" vertical="center" wrapText="1"/>
    </xf>
    <xf numFmtId="171" fontId="23" fillId="0" borderId="1" xfId="2" applyNumberFormat="1" applyFont="1" applyBorder="1" applyAlignment="1">
      <alignment horizontal="center" vertical="center"/>
    </xf>
    <xf numFmtId="0" fontId="23" fillId="0" borderId="9" xfId="2" applyFont="1" applyBorder="1" applyAlignment="1">
      <alignment horizontal="center" vertical="center"/>
    </xf>
    <xf numFmtId="0" fontId="23" fillId="0" borderId="1" xfId="2" applyFont="1" applyBorder="1" applyAlignment="1">
      <alignment horizontal="center" vertical="center"/>
    </xf>
    <xf numFmtId="0" fontId="23" fillId="0" borderId="2" xfId="2" applyFont="1" applyBorder="1" applyAlignment="1">
      <alignment horizontal="center" vertical="center"/>
    </xf>
    <xf numFmtId="0" fontId="23" fillId="0" borderId="0" xfId="2" applyFont="1"/>
    <xf numFmtId="0" fontId="27" fillId="0" borderId="0" xfId="2" applyFont="1" applyAlignment="1">
      <alignment vertical="center"/>
    </xf>
    <xf numFmtId="0" fontId="20" fillId="2" borderId="9" xfId="2" applyFont="1" applyFill="1" applyBorder="1" applyAlignment="1">
      <alignment horizontal="center" vertical="center"/>
    </xf>
    <xf numFmtId="2" fontId="19" fillId="0" borderId="9" xfId="2" applyNumberFormat="1" applyFont="1" applyBorder="1" applyAlignment="1">
      <alignment horizontal="center" vertical="center"/>
    </xf>
    <xf numFmtId="0" fontId="20" fillId="19" borderId="1" xfId="2" applyFont="1" applyFill="1" applyBorder="1" applyAlignment="1">
      <alignment horizontal="center" vertical="center"/>
    </xf>
    <xf numFmtId="0" fontId="19" fillId="19" borderId="1" xfId="2" applyFont="1" applyFill="1" applyBorder="1" applyAlignment="1">
      <alignment horizontal="center" vertical="center"/>
    </xf>
    <xf numFmtId="2" fontId="20" fillId="19" borderId="1" xfId="2" applyNumberFormat="1" applyFont="1" applyFill="1" applyBorder="1" applyAlignment="1">
      <alignment horizontal="center" vertical="center"/>
    </xf>
    <xf numFmtId="2" fontId="20" fillId="19" borderId="9" xfId="2" applyNumberFormat="1" applyFont="1" applyFill="1" applyBorder="1" applyAlignment="1">
      <alignment horizontal="center" vertical="center"/>
    </xf>
    <xf numFmtId="0" fontId="21" fillId="20" borderId="12" xfId="2" applyFont="1" applyFill="1" applyBorder="1" applyAlignment="1">
      <alignment horizontal="center" vertical="center"/>
    </xf>
    <xf numFmtId="2" fontId="19" fillId="0" borderId="8" xfId="2" applyNumberFormat="1" applyFont="1" applyBorder="1" applyAlignment="1">
      <alignment horizontal="center" vertical="center"/>
    </xf>
    <xf numFmtId="0" fontId="20" fillId="2" borderId="2" xfId="2" applyFont="1" applyFill="1" applyBorder="1" applyAlignment="1">
      <alignment horizontal="center" vertical="center"/>
    </xf>
    <xf numFmtId="170" fontId="20" fillId="2" borderId="1" xfId="2" applyNumberFormat="1" applyFont="1" applyFill="1" applyBorder="1" applyAlignment="1">
      <alignment horizontal="center" vertical="center" wrapText="1"/>
    </xf>
    <xf numFmtId="0" fontId="19" fillId="0" borderId="11" xfId="2" quotePrefix="1" applyFont="1" applyBorder="1" applyAlignment="1">
      <alignment horizontal="center" vertical="center"/>
    </xf>
    <xf numFmtId="0" fontId="19" fillId="0" borderId="0" xfId="2" applyFont="1" applyAlignment="1">
      <alignment vertical="center" wrapText="1"/>
    </xf>
    <xf numFmtId="169" fontId="19" fillId="0" borderId="7" xfId="2" applyNumberFormat="1" applyFont="1" applyBorder="1" applyAlignment="1">
      <alignment vertical="center"/>
    </xf>
    <xf numFmtId="170" fontId="19" fillId="0" borderId="7" xfId="2" applyNumberFormat="1" applyFont="1" applyBorder="1" applyAlignment="1">
      <alignment vertical="center"/>
    </xf>
    <xf numFmtId="0" fontId="20" fillId="0" borderId="8" xfId="2" applyFont="1" applyBorder="1" applyAlignment="1">
      <alignment horizontal="center" vertical="center" wrapText="1"/>
    </xf>
    <xf numFmtId="169" fontId="20" fillId="0" borderId="1" xfId="2" applyNumberFormat="1" applyFont="1" applyBorder="1" applyAlignment="1">
      <alignment horizontal="right" vertical="center"/>
    </xf>
    <xf numFmtId="169" fontId="20" fillId="0" borderId="2" xfId="2" applyNumberFormat="1" applyFont="1" applyBorder="1" applyAlignment="1">
      <alignment horizontal="center" vertical="center"/>
    </xf>
    <xf numFmtId="170" fontId="20" fillId="0" borderId="2" xfId="2" applyNumberFormat="1" applyFont="1" applyBorder="1" applyAlignment="1">
      <alignment horizontal="center" vertical="center"/>
    </xf>
    <xf numFmtId="0" fontId="20" fillId="0" borderId="2" xfId="2" applyFont="1" applyBorder="1" applyAlignment="1">
      <alignment horizontal="center" vertical="center"/>
    </xf>
    <xf numFmtId="0" fontId="19" fillId="0" borderId="8" xfId="2" applyFont="1" applyBorder="1" applyAlignment="1">
      <alignment horizontal="center" vertical="center" wrapText="1"/>
    </xf>
    <xf numFmtId="169" fontId="20" fillId="0" borderId="1" xfId="2" applyNumberFormat="1" applyFont="1" applyBorder="1" applyAlignment="1">
      <alignment horizontal="center" vertical="center"/>
    </xf>
    <xf numFmtId="170" fontId="20" fillId="0" borderId="1" xfId="2" applyNumberFormat="1" applyFont="1" applyBorder="1" applyAlignment="1">
      <alignment horizontal="center" vertical="center"/>
    </xf>
    <xf numFmtId="2" fontId="20" fillId="0" borderId="12" xfId="2" applyNumberFormat="1" applyFont="1" applyBorder="1" applyAlignment="1">
      <alignment horizontal="center" vertical="center"/>
    </xf>
    <xf numFmtId="0" fontId="20" fillId="0" borderId="6" xfId="2" applyFont="1" applyBorder="1" applyAlignment="1">
      <alignment horizontal="center" vertical="center"/>
    </xf>
    <xf numFmtId="0" fontId="19" fillId="0" borderId="16" xfId="2" applyFont="1" applyBorder="1" applyAlignment="1">
      <alignment horizontal="center" vertical="center"/>
    </xf>
    <xf numFmtId="2" fontId="20" fillId="0" borderId="1" xfId="2" applyNumberFormat="1" applyFont="1" applyBorder="1" applyAlignment="1">
      <alignment horizontal="center" vertical="center"/>
    </xf>
    <xf numFmtId="2" fontId="19" fillId="0" borderId="11" xfId="2" applyNumberFormat="1" applyFont="1" applyBorder="1" applyAlignment="1">
      <alignment horizontal="center" vertical="center" wrapText="1"/>
    </xf>
    <xf numFmtId="0" fontId="20" fillId="0" borderId="11" xfId="2" applyFont="1" applyBorder="1" applyAlignment="1">
      <alignment horizontal="center" vertical="center" wrapText="1"/>
    </xf>
    <xf numFmtId="0" fontId="19" fillId="0" borderId="1" xfId="2" applyFont="1" applyBorder="1" applyAlignment="1">
      <alignment vertical="center" wrapText="1"/>
    </xf>
    <xf numFmtId="0" fontId="19" fillId="0" borderId="0" xfId="2" applyFont="1" applyAlignment="1">
      <alignment horizontal="center" vertical="center" wrapText="1"/>
    </xf>
    <xf numFmtId="2" fontId="32" fillId="0" borderId="8" xfId="2" applyNumberFormat="1" applyFont="1" applyBorder="1" applyAlignment="1">
      <alignment horizontal="center" vertical="center"/>
    </xf>
    <xf numFmtId="171" fontId="32" fillId="0" borderId="8" xfId="2" applyNumberFormat="1" applyFont="1" applyBorder="1" applyAlignment="1">
      <alignment horizontal="center" vertical="center"/>
    </xf>
    <xf numFmtId="1" fontId="32" fillId="0" borderId="8" xfId="2" applyNumberFormat="1" applyFont="1" applyBorder="1" applyAlignment="1">
      <alignment horizontal="center" vertical="center"/>
    </xf>
    <xf numFmtId="0" fontId="27" fillId="0" borderId="1" xfId="2" applyFont="1" applyBorder="1" applyAlignment="1">
      <alignment horizontal="center"/>
    </xf>
    <xf numFmtId="0" fontId="27" fillId="0" borderId="2" xfId="2" applyFont="1" applyBorder="1" applyAlignment="1">
      <alignment horizontal="center"/>
    </xf>
    <xf numFmtId="0" fontId="32" fillId="0" borderId="11" xfId="2" applyFont="1" applyBorder="1" applyAlignment="1">
      <alignment horizontal="center"/>
    </xf>
    <xf numFmtId="166" fontId="32" fillId="0" borderId="8" xfId="2" applyNumberFormat="1" applyFont="1" applyBorder="1" applyAlignment="1">
      <alignment horizontal="center"/>
    </xf>
    <xf numFmtId="0" fontId="19" fillId="0" borderId="7" xfId="2" applyFont="1" applyBorder="1" applyAlignment="1">
      <alignment horizontal="center" vertical="center"/>
    </xf>
    <xf numFmtId="2" fontId="32" fillId="0" borderId="1" xfId="2" applyNumberFormat="1" applyFont="1" applyBorder="1" applyAlignment="1">
      <alignment horizontal="center" vertical="center"/>
    </xf>
    <xf numFmtId="0" fontId="33" fillId="0" borderId="0" xfId="2" applyFont="1" applyAlignment="1">
      <alignment horizontal="center" vertical="center"/>
    </xf>
    <xf numFmtId="0" fontId="9" fillId="0" borderId="1" xfId="2" applyFont="1" applyBorder="1" applyAlignment="1">
      <alignment horizontal="center" vertical="center" wrapText="1"/>
    </xf>
    <xf numFmtId="0" fontId="9" fillId="0" borderId="1" xfId="2" applyFont="1" applyBorder="1" applyAlignment="1">
      <alignment horizontal="center" vertical="center"/>
    </xf>
    <xf numFmtId="0" fontId="35" fillId="0" borderId="7" xfId="1" applyFont="1" applyBorder="1" applyAlignment="1">
      <alignment vertical="center"/>
    </xf>
    <xf numFmtId="0" fontId="8" fillId="0" borderId="7" xfId="1" applyFont="1" applyBorder="1" applyAlignment="1">
      <alignment vertical="center"/>
    </xf>
    <xf numFmtId="0" fontId="36" fillId="10" borderId="11" xfId="1" applyFont="1" applyFill="1" applyBorder="1" applyAlignment="1">
      <alignment horizontal="center" vertical="center"/>
    </xf>
    <xf numFmtId="0" fontId="36" fillId="10" borderId="8" xfId="1" applyFont="1" applyFill="1" applyBorder="1" applyAlignment="1">
      <alignment horizontal="center" vertical="center"/>
    </xf>
    <xf numFmtId="0" fontId="36" fillId="0" borderId="11" xfId="1" applyFont="1" applyBorder="1" applyAlignment="1">
      <alignment horizontal="center" vertical="center"/>
    </xf>
    <xf numFmtId="0" fontId="35" fillId="0" borderId="8" xfId="1" applyFont="1" applyBorder="1" applyAlignment="1">
      <alignment horizontal="center" vertical="center"/>
    </xf>
    <xf numFmtId="0" fontId="37" fillId="0" borderId="0" xfId="1" applyFont="1" applyAlignment="1">
      <alignment horizontal="left" vertical="center" wrapText="1"/>
    </xf>
    <xf numFmtId="0" fontId="14" fillId="0" borderId="0" xfId="1" applyFont="1" applyAlignment="1">
      <alignment vertical="center"/>
    </xf>
    <xf numFmtId="0" fontId="38" fillId="0" borderId="0" xfId="1" applyFont="1" applyAlignment="1">
      <alignment vertical="center"/>
    </xf>
    <xf numFmtId="0" fontId="39" fillId="0" borderId="0" xfId="1" applyFont="1" applyAlignment="1">
      <alignment horizontal="left" vertical="center"/>
    </xf>
    <xf numFmtId="0" fontId="9" fillId="2" borderId="1" xfId="1" applyFont="1" applyFill="1" applyBorder="1" applyAlignment="1">
      <alignment horizontal="center" vertical="center" wrapText="1"/>
    </xf>
    <xf numFmtId="0" fontId="9" fillId="0" borderId="13" xfId="1" applyFont="1" applyBorder="1" applyAlignment="1">
      <alignment vertical="center"/>
    </xf>
    <xf numFmtId="0" fontId="8" fillId="0" borderId="13" xfId="1" applyFont="1" applyBorder="1" applyAlignment="1">
      <alignment horizontal="center" vertical="center"/>
    </xf>
    <xf numFmtId="0" fontId="8" fillId="0" borderId="13" xfId="1" applyFont="1" applyBorder="1" applyAlignment="1">
      <alignment vertical="center"/>
    </xf>
    <xf numFmtId="2" fontId="8" fillId="0" borderId="13" xfId="1" applyNumberFormat="1" applyFont="1" applyBorder="1" applyAlignment="1">
      <alignment horizontal="center" vertical="center"/>
    </xf>
    <xf numFmtId="0" fontId="9" fillId="0" borderId="12" xfId="1" applyFont="1" applyBorder="1" applyAlignment="1">
      <alignment vertical="center"/>
    </xf>
    <xf numFmtId="0" fontId="8" fillId="0" borderId="12" xfId="1" applyFont="1" applyBorder="1" applyAlignment="1">
      <alignment vertical="center"/>
    </xf>
    <xf numFmtId="2" fontId="8" fillId="0" borderId="12" xfId="1" applyNumberFormat="1" applyFont="1" applyBorder="1" applyAlignment="1">
      <alignment horizontal="center" vertical="center"/>
    </xf>
    <xf numFmtId="166" fontId="8" fillId="0" borderId="12" xfId="1" applyNumberFormat="1" applyFont="1" applyBorder="1" applyAlignment="1">
      <alignment horizontal="center" vertical="center"/>
    </xf>
    <xf numFmtId="0" fontId="9" fillId="0" borderId="11" xfId="1" applyFont="1" applyBorder="1" applyAlignment="1">
      <alignment vertical="center"/>
    </xf>
    <xf numFmtId="0" fontId="8" fillId="0" borderId="11" xfId="1" applyFont="1" applyBorder="1" applyAlignment="1">
      <alignment horizontal="center" vertical="center"/>
    </xf>
    <xf numFmtId="0" fontId="8" fillId="0" borderId="11" xfId="1" applyFont="1" applyBorder="1" applyAlignment="1">
      <alignment vertical="center"/>
    </xf>
    <xf numFmtId="2" fontId="8" fillId="0" borderId="11" xfId="1" applyNumberFormat="1" applyFont="1" applyBorder="1" applyAlignment="1">
      <alignment horizontal="center" vertical="center"/>
    </xf>
    <xf numFmtId="0" fontId="9"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9" fillId="2" borderId="2" xfId="1" applyFont="1" applyFill="1" applyBorder="1" applyAlignment="1">
      <alignment horizontal="center" vertical="center"/>
    </xf>
    <xf numFmtId="0" fontId="9" fillId="0" borderId="1" xfId="1" applyFont="1" applyBorder="1" applyAlignment="1">
      <alignment horizontal="center" vertical="center"/>
    </xf>
    <xf numFmtId="0" fontId="8" fillId="0" borderId="12" xfId="1" applyFont="1" applyBorder="1" applyAlignment="1">
      <alignment horizontal="center"/>
    </xf>
    <xf numFmtId="0" fontId="8" fillId="0" borderId="15" xfId="1" applyFont="1" applyBorder="1" applyAlignment="1">
      <alignment horizontal="center"/>
    </xf>
    <xf numFmtId="2" fontId="8" fillId="0" borderId="15" xfId="1" applyNumberFormat="1" applyFont="1" applyBorder="1" applyAlignment="1">
      <alignment horizontal="center"/>
    </xf>
    <xf numFmtId="2" fontId="8" fillId="0" borderId="13" xfId="1" applyNumberFormat="1" applyFont="1" applyBorder="1" applyAlignment="1">
      <alignment vertical="center"/>
    </xf>
    <xf numFmtId="2" fontId="8" fillId="0" borderId="12" xfId="1" applyNumberFormat="1" applyFont="1" applyBorder="1" applyAlignment="1">
      <alignment vertical="center"/>
    </xf>
    <xf numFmtId="167" fontId="8" fillId="0" borderId="12" xfId="1" applyNumberFormat="1" applyFont="1" applyBorder="1" applyAlignment="1">
      <alignment vertical="center"/>
    </xf>
    <xf numFmtId="0" fontId="8" fillId="0" borderId="8" xfId="1" applyFont="1" applyBorder="1" applyAlignment="1">
      <alignment horizontal="center"/>
    </xf>
    <xf numFmtId="2" fontId="8" fillId="0" borderId="8" xfId="1" applyNumberFormat="1" applyFont="1" applyBorder="1" applyAlignment="1">
      <alignment horizontal="center"/>
    </xf>
    <xf numFmtId="2" fontId="8" fillId="0" borderId="11" xfId="1" applyNumberFormat="1" applyFont="1" applyBorder="1" applyAlignment="1">
      <alignment vertical="center"/>
    </xf>
    <xf numFmtId="166" fontId="8" fillId="0" borderId="0" xfId="1" applyNumberFormat="1" applyFont="1" applyAlignment="1">
      <alignment vertical="center"/>
    </xf>
    <xf numFmtId="0" fontId="14" fillId="0" borderId="0" xfId="1" applyFont="1" applyAlignment="1">
      <alignment horizontal="center" vertical="center"/>
    </xf>
    <xf numFmtId="0" fontId="9" fillId="0" borderId="13" xfId="1" applyFont="1" applyBorder="1" applyAlignment="1">
      <alignment horizontal="center" vertical="center"/>
    </xf>
    <xf numFmtId="0" fontId="7" fillId="0" borderId="0" xfId="1" applyFont="1" applyAlignment="1">
      <alignment horizontal="center" vertical="center"/>
    </xf>
    <xf numFmtId="0" fontId="14" fillId="0" borderId="1" xfId="1" applyFont="1" applyBorder="1" applyAlignment="1">
      <alignment horizontal="center" vertical="center"/>
    </xf>
    <xf numFmtId="0" fontId="7" fillId="0" borderId="11" xfId="1" applyFont="1" applyBorder="1" applyAlignment="1">
      <alignment vertical="center"/>
    </xf>
    <xf numFmtId="2" fontId="7" fillId="0" borderId="8" xfId="1" applyNumberFormat="1" applyFont="1" applyBorder="1" applyAlignment="1">
      <alignment horizontal="center" vertical="center"/>
    </xf>
    <xf numFmtId="2" fontId="7" fillId="0" borderId="11" xfId="1" applyNumberFormat="1" applyFont="1" applyBorder="1" applyAlignment="1">
      <alignment horizontal="center" vertical="center"/>
    </xf>
    <xf numFmtId="0" fontId="35" fillId="0" borderId="0" xfId="1" applyFont="1" applyAlignment="1">
      <alignment horizontal="center" vertical="center"/>
    </xf>
    <xf numFmtId="0" fontId="36" fillId="0" borderId="1" xfId="1" applyFont="1" applyBorder="1" applyAlignment="1">
      <alignment horizontal="center" vertical="center"/>
    </xf>
    <xf numFmtId="0" fontId="36" fillId="0" borderId="0" xfId="1" applyFont="1" applyAlignment="1">
      <alignment horizontal="center" vertical="center"/>
    </xf>
    <xf numFmtId="0" fontId="35" fillId="0" borderId="0" xfId="1" applyFont="1" applyAlignment="1">
      <alignment vertical="center"/>
    </xf>
    <xf numFmtId="0" fontId="35" fillId="0" borderId="11" xfId="1" applyFont="1" applyBorder="1" applyAlignment="1">
      <alignment horizontal="center" vertical="center"/>
    </xf>
    <xf numFmtId="0" fontId="36" fillId="0" borderId="0" xfId="1" applyFont="1" applyAlignment="1">
      <alignment horizontal="left" vertical="center"/>
    </xf>
    <xf numFmtId="0" fontId="35" fillId="0" borderId="1" xfId="1" applyFont="1" applyBorder="1" applyAlignment="1">
      <alignment horizontal="center" vertical="center"/>
    </xf>
    <xf numFmtId="0" fontId="36" fillId="0" borderId="9" xfId="1" applyFont="1" applyBorder="1" applyAlignment="1">
      <alignment horizontal="center" vertical="center"/>
    </xf>
    <xf numFmtId="0" fontId="16" fillId="0" borderId="0" xfId="1" applyFont="1"/>
    <xf numFmtId="0" fontId="35" fillId="0" borderId="13" xfId="1" applyFont="1" applyBorder="1" applyAlignment="1">
      <alignment horizontal="center" vertical="center"/>
    </xf>
    <xf numFmtId="2" fontId="35" fillId="0" borderId="13" xfId="1" applyNumberFormat="1" applyFont="1" applyBorder="1" applyAlignment="1">
      <alignment horizontal="center" vertical="center"/>
    </xf>
    <xf numFmtId="0" fontId="35" fillId="0" borderId="3" xfId="1" applyFont="1" applyBorder="1" applyAlignment="1">
      <alignment horizontal="center" vertical="center"/>
    </xf>
    <xf numFmtId="2" fontId="35" fillId="0" borderId="12" xfId="1" applyNumberFormat="1" applyFont="1" applyBorder="1" applyAlignment="1">
      <alignment horizontal="center" vertical="center"/>
    </xf>
    <xf numFmtId="0" fontId="35" fillId="0" borderId="12" xfId="1" applyFont="1" applyBorder="1" applyAlignment="1">
      <alignment horizontal="center" vertical="center"/>
    </xf>
    <xf numFmtId="0" fontId="35" fillId="0" borderId="16" xfId="1" applyFont="1" applyBorder="1" applyAlignment="1">
      <alignment horizontal="center" vertical="center"/>
    </xf>
    <xf numFmtId="0" fontId="35" fillId="0" borderId="6" xfId="1" applyFont="1" applyBorder="1" applyAlignment="1">
      <alignment horizontal="center" vertical="center"/>
    </xf>
    <xf numFmtId="2" fontId="35" fillId="0" borderId="15" xfId="1" applyNumberFormat="1" applyFont="1" applyBorder="1" applyAlignment="1">
      <alignment horizontal="center" vertical="center"/>
    </xf>
    <xf numFmtId="0" fontId="35" fillId="0" borderId="15" xfId="1" applyFont="1" applyBorder="1" applyAlignment="1">
      <alignment horizontal="center" vertical="center"/>
    </xf>
    <xf numFmtId="2" fontId="35" fillId="0" borderId="11" xfId="1" applyNumberFormat="1" applyFont="1" applyBorder="1" applyAlignment="1">
      <alignment horizontal="center" vertical="center"/>
    </xf>
    <xf numFmtId="0" fontId="35" fillId="0" borderId="5" xfId="1" applyFont="1" applyBorder="1" applyAlignment="1">
      <alignment horizontal="center" vertical="center"/>
    </xf>
    <xf numFmtId="2" fontId="35" fillId="0" borderId="8" xfId="1" applyNumberFormat="1" applyFont="1" applyBorder="1" applyAlignment="1">
      <alignment horizontal="center" vertical="center"/>
    </xf>
    <xf numFmtId="2" fontId="35" fillId="0" borderId="5" xfId="1" applyNumberFormat="1" applyFont="1" applyBorder="1" applyAlignment="1">
      <alignment horizontal="center" vertical="center"/>
    </xf>
    <xf numFmtId="2" fontId="35" fillId="0" borderId="3" xfId="1" applyNumberFormat="1" applyFont="1" applyBorder="1" applyAlignment="1">
      <alignment horizontal="center" vertical="center"/>
    </xf>
    <xf numFmtId="0" fontId="36" fillId="0" borderId="13" xfId="1" applyFont="1" applyBorder="1" applyAlignment="1">
      <alignment horizontal="center" vertical="center"/>
    </xf>
    <xf numFmtId="0" fontId="36" fillId="0" borderId="3" xfId="1" applyFont="1" applyBorder="1" applyAlignment="1">
      <alignment horizontal="center" vertical="center"/>
    </xf>
    <xf numFmtId="2" fontId="36" fillId="0" borderId="15" xfId="1" applyNumberFormat="1" applyFont="1" applyBorder="1" applyAlignment="1">
      <alignment horizontal="center" vertical="center"/>
    </xf>
    <xf numFmtId="2" fontId="36" fillId="0" borderId="12" xfId="1" applyNumberFormat="1" applyFont="1" applyBorder="1" applyAlignment="1">
      <alignment horizontal="center" vertical="center"/>
    </xf>
    <xf numFmtId="2" fontId="36" fillId="0" borderId="6" xfId="1" applyNumberFormat="1" applyFont="1" applyBorder="1" applyAlignment="1">
      <alignment horizontal="center" vertical="center"/>
    </xf>
    <xf numFmtId="0" fontId="36" fillId="0" borderId="16" xfId="1" applyFont="1" applyBorder="1" applyAlignment="1">
      <alignment horizontal="center" vertical="center"/>
    </xf>
    <xf numFmtId="2" fontId="36" fillId="0" borderId="8" xfId="1" applyNumberFormat="1" applyFont="1" applyBorder="1" applyAlignment="1">
      <alignment horizontal="center" vertical="center"/>
    </xf>
    <xf numFmtId="2" fontId="36" fillId="0" borderId="11" xfId="1" applyNumberFormat="1" applyFont="1" applyBorder="1" applyAlignment="1">
      <alignment horizontal="center" vertical="center"/>
    </xf>
    <xf numFmtId="164" fontId="35" fillId="0" borderId="0" xfId="1" applyNumberFormat="1" applyFont="1" applyAlignment="1">
      <alignment horizontal="center" vertical="center"/>
    </xf>
    <xf numFmtId="164" fontId="41" fillId="0" borderId="12" xfId="1" applyNumberFormat="1" applyFont="1" applyBorder="1" applyAlignment="1">
      <alignment horizontal="center" vertical="center"/>
    </xf>
    <xf numFmtId="164" fontId="41" fillId="0" borderId="11" xfId="1" applyNumberFormat="1" applyFont="1" applyBorder="1" applyAlignment="1">
      <alignment horizontal="center" vertical="center"/>
    </xf>
    <xf numFmtId="0" fontId="35" fillId="0" borderId="0" xfId="1" applyFont="1"/>
    <xf numFmtId="164" fontId="35" fillId="0" borderId="12" xfId="1" applyNumberFormat="1" applyFont="1" applyBorder="1" applyAlignment="1">
      <alignment horizontal="center" vertical="center"/>
    </xf>
    <xf numFmtId="164" fontId="35" fillId="0" borderId="11" xfId="1" applyNumberFormat="1" applyFont="1" applyBorder="1" applyAlignment="1">
      <alignment horizontal="center" vertical="center"/>
    </xf>
    <xf numFmtId="171" fontId="8" fillId="0" borderId="11" xfId="1" applyNumberFormat="1" applyFont="1" applyBorder="1" applyAlignment="1">
      <alignment horizontal="center" vertical="center"/>
    </xf>
    <xf numFmtId="0" fontId="22" fillId="0" borderId="11" xfId="2" applyFont="1" applyBorder="1" applyAlignment="1">
      <alignment vertical="center" wrapText="1"/>
    </xf>
    <xf numFmtId="0" fontId="22" fillId="0" borderId="0" xfId="2" applyFont="1" applyAlignment="1">
      <alignment horizontal="center" vertical="center"/>
    </xf>
    <xf numFmtId="2" fontId="22" fillId="0" borderId="0" xfId="2" applyNumberFormat="1" applyFont="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0" fontId="14" fillId="0" borderId="0" xfId="2" applyFont="1" applyAlignment="1">
      <alignment horizontal="center" vertical="center"/>
    </xf>
    <xf numFmtId="0" fontId="17" fillId="0" borderId="0" xfId="0" applyFont="1" applyAlignment="1">
      <alignment vertical="center"/>
    </xf>
    <xf numFmtId="0" fontId="41" fillId="0" borderId="0" xfId="1" applyFont="1" applyAlignment="1">
      <alignment vertical="center"/>
    </xf>
    <xf numFmtId="1" fontId="41" fillId="0" borderId="0" xfId="1" applyNumberFormat="1" applyFont="1" applyAlignment="1">
      <alignment vertical="center"/>
    </xf>
    <xf numFmtId="0" fontId="35" fillId="0" borderId="7" xfId="1" applyFont="1" applyBorder="1" applyAlignment="1">
      <alignment horizontal="left" vertical="center"/>
    </xf>
    <xf numFmtId="0" fontId="36" fillId="10" borderId="1" xfId="1" applyFont="1" applyFill="1" applyBorder="1" applyAlignment="1">
      <alignment horizontal="center" vertical="center"/>
    </xf>
    <xf numFmtId="0" fontId="36" fillId="10" borderId="2" xfId="1" applyFont="1" applyFill="1" applyBorder="1" applyAlignment="1">
      <alignment horizontal="center" vertical="center"/>
    </xf>
    <xf numFmtId="0" fontId="41" fillId="0" borderId="0" xfId="1" applyFont="1" applyAlignment="1">
      <alignment horizontal="center" vertical="center"/>
    </xf>
    <xf numFmtId="0" fontId="42" fillId="0" borderId="1" xfId="1" applyFont="1" applyBorder="1" applyAlignment="1">
      <alignment horizontal="center" vertical="center"/>
    </xf>
    <xf numFmtId="1" fontId="42" fillId="0" borderId="1" xfId="1" applyNumberFormat="1" applyFont="1" applyBorder="1" applyAlignment="1">
      <alignment horizontal="center" vertical="center"/>
    </xf>
    <xf numFmtId="0" fontId="41" fillId="0" borderId="12" xfId="1" applyFont="1" applyBorder="1" applyAlignment="1">
      <alignment vertical="center"/>
    </xf>
    <xf numFmtId="2" fontId="41" fillId="0" borderId="12" xfId="1" applyNumberFormat="1" applyFont="1" applyBorder="1" applyAlignment="1">
      <alignment horizontal="center" vertical="center"/>
    </xf>
    <xf numFmtId="166" fontId="41" fillId="0" borderId="12" xfId="1" applyNumberFormat="1" applyFont="1" applyBorder="1" applyAlignment="1">
      <alignment horizontal="center" vertical="center"/>
    </xf>
    <xf numFmtId="0" fontId="41" fillId="0" borderId="11" xfId="1" applyFont="1" applyBorder="1" applyAlignment="1">
      <alignment vertical="center"/>
    </xf>
    <xf numFmtId="2" fontId="41" fillId="0" borderId="11" xfId="1" applyNumberFormat="1" applyFont="1" applyBorder="1" applyAlignment="1">
      <alignment horizontal="center" vertical="center"/>
    </xf>
    <xf numFmtId="0" fontId="42" fillId="0" borderId="0" xfId="1" applyFont="1" applyAlignment="1">
      <alignment vertical="center"/>
    </xf>
    <xf numFmtId="0" fontId="41" fillId="0" borderId="13" xfId="1" applyFont="1" applyBorder="1" applyAlignment="1">
      <alignment vertical="center"/>
    </xf>
    <xf numFmtId="2" fontId="41" fillId="0" borderId="13" xfId="1" applyNumberFormat="1" applyFont="1" applyBorder="1" applyAlignment="1">
      <alignment horizontal="center" vertical="center"/>
    </xf>
    <xf numFmtId="1" fontId="41" fillId="0" borderId="11" xfId="1" applyNumberFormat="1" applyFont="1" applyBorder="1" applyAlignment="1">
      <alignment horizontal="center" vertical="center"/>
    </xf>
    <xf numFmtId="0" fontId="5" fillId="0" borderId="0" xfId="1" applyFont="1" applyAlignment="1">
      <alignment vertical="center"/>
    </xf>
    <xf numFmtId="1" fontId="5" fillId="0" borderId="0" xfId="1" applyNumberFormat="1" applyFont="1" applyAlignment="1">
      <alignment vertical="center"/>
    </xf>
    <xf numFmtId="0" fontId="42" fillId="4" borderId="0" xfId="1" applyFont="1" applyFill="1" applyAlignment="1">
      <alignment vertical="center"/>
    </xf>
    <xf numFmtId="0" fontId="41" fillId="4" borderId="0" xfId="1" applyFont="1" applyFill="1" applyAlignment="1">
      <alignment vertical="center"/>
    </xf>
    <xf numFmtId="2" fontId="8" fillId="0" borderId="13" xfId="1" applyNumberFormat="1" applyFont="1" applyBorder="1" applyAlignment="1">
      <alignment horizontal="left" vertical="center"/>
    </xf>
    <xf numFmtId="2" fontId="8" fillId="0" borderId="12" xfId="1" applyNumberFormat="1" applyFont="1" applyBorder="1" applyAlignment="1">
      <alignment horizontal="left" vertical="center"/>
    </xf>
    <xf numFmtId="2" fontId="8" fillId="0" borderId="15" xfId="1" applyNumberFormat="1" applyFont="1" applyBorder="1" applyAlignment="1">
      <alignment horizontal="left" vertical="center" wrapText="1"/>
    </xf>
    <xf numFmtId="167" fontId="41" fillId="0" borderId="12" xfId="1" applyNumberFormat="1" applyFont="1" applyBorder="1" applyAlignment="1">
      <alignment horizontal="center" vertical="center"/>
    </xf>
    <xf numFmtId="1" fontId="41" fillId="0" borderId="12" xfId="1" applyNumberFormat="1" applyFont="1" applyBorder="1" applyAlignment="1">
      <alignment horizontal="center" vertical="center"/>
    </xf>
    <xf numFmtId="2" fontId="8" fillId="0" borderId="8" xfId="1" applyNumberFormat="1" applyFont="1" applyBorder="1" applyAlignment="1">
      <alignment horizontal="left" vertical="center" wrapText="1"/>
    </xf>
    <xf numFmtId="0" fontId="8" fillId="0" borderId="1" xfId="1" applyFont="1" applyBorder="1" applyAlignment="1">
      <alignment horizontal="center" vertical="center"/>
    </xf>
    <xf numFmtId="169" fontId="36" fillId="0" borderId="1" xfId="1" applyNumberFormat="1" applyFont="1" applyBorder="1" applyAlignment="1">
      <alignment horizontal="center" vertical="center"/>
    </xf>
    <xf numFmtId="170" fontId="36" fillId="0" borderId="1" xfId="1" applyNumberFormat="1" applyFont="1" applyBorder="1" applyAlignment="1">
      <alignment horizontal="center" vertical="center"/>
    </xf>
    <xf numFmtId="164" fontId="35" fillId="0" borderId="13" xfId="1" applyNumberFormat="1" applyFont="1" applyBorder="1" applyAlignment="1">
      <alignment horizontal="center" vertical="center"/>
    </xf>
    <xf numFmtId="2" fontId="36" fillId="0" borderId="0" xfId="1" applyNumberFormat="1" applyFont="1" applyAlignment="1">
      <alignment horizontal="center" vertical="center"/>
    </xf>
    <xf numFmtId="0" fontId="35" fillId="13" borderId="0" xfId="1" applyFont="1" applyFill="1" applyAlignment="1">
      <alignment horizontal="center" vertical="center"/>
    </xf>
    <xf numFmtId="166" fontId="35" fillId="13" borderId="0" xfId="1" applyNumberFormat="1" applyFont="1" applyFill="1" applyAlignment="1">
      <alignment horizontal="center" vertical="center"/>
    </xf>
    <xf numFmtId="0" fontId="36" fillId="0" borderId="1" xfId="1" applyFont="1" applyBorder="1" applyAlignment="1">
      <alignment horizontal="center" vertical="center" wrapText="1"/>
    </xf>
    <xf numFmtId="2" fontId="36" fillId="0" borderId="2" xfId="1" applyNumberFormat="1" applyFont="1" applyBorder="1" applyAlignment="1">
      <alignment horizontal="center" vertical="center"/>
    </xf>
    <xf numFmtId="169" fontId="36" fillId="0" borderId="2" xfId="1" applyNumberFormat="1" applyFont="1" applyBorder="1" applyAlignment="1">
      <alignment horizontal="center" vertical="center"/>
    </xf>
    <xf numFmtId="170" fontId="36" fillId="0" borderId="2" xfId="1" applyNumberFormat="1" applyFont="1" applyBorder="1" applyAlignment="1">
      <alignment horizontal="center" vertical="center"/>
    </xf>
    <xf numFmtId="171" fontId="36" fillId="0" borderId="2" xfId="1" applyNumberFormat="1" applyFont="1" applyBorder="1" applyAlignment="1">
      <alignment horizontal="center" vertical="center"/>
    </xf>
    <xf numFmtId="2" fontId="35" fillId="0" borderId="1" xfId="1" applyNumberFormat="1" applyFont="1" applyBorder="1" applyAlignment="1">
      <alignment horizontal="center" vertical="center"/>
    </xf>
    <xf numFmtId="0" fontId="35" fillId="0" borderId="2" xfId="1" applyFont="1" applyBorder="1" applyAlignment="1">
      <alignment horizontal="center" vertical="center"/>
    </xf>
    <xf numFmtId="0" fontId="35" fillId="0" borderId="0" xfId="1" applyFont="1" applyAlignment="1">
      <alignment horizontal="left" vertical="center" wrapText="1"/>
    </xf>
    <xf numFmtId="0" fontId="35" fillId="0" borderId="12" xfId="1" applyFont="1" applyBorder="1" applyAlignment="1">
      <alignment horizontal="center" vertical="center" wrapText="1"/>
    </xf>
    <xf numFmtId="0" fontId="36" fillId="4" borderId="1" xfId="1" applyFont="1" applyFill="1" applyBorder="1" applyAlignment="1">
      <alignment horizontal="center" vertical="center"/>
    </xf>
    <xf numFmtId="0" fontId="37" fillId="0" borderId="0" xfId="1" applyFont="1" applyAlignment="1">
      <alignment horizontal="left" vertical="center"/>
    </xf>
    <xf numFmtId="164" fontId="35" fillId="0" borderId="1" xfId="1" applyNumberFormat="1" applyFont="1" applyBorder="1" applyAlignment="1">
      <alignment horizontal="center" vertical="center"/>
    </xf>
    <xf numFmtId="164" fontId="35" fillId="0" borderId="9" xfId="1" applyNumberFormat="1" applyFont="1" applyBorder="1" applyAlignment="1">
      <alignment horizontal="center" vertical="center"/>
    </xf>
    <xf numFmtId="2" fontId="35" fillId="0" borderId="0" xfId="1" applyNumberFormat="1" applyFont="1" applyAlignment="1">
      <alignment horizontal="center" vertical="center"/>
    </xf>
    <xf numFmtId="2" fontId="40" fillId="0" borderId="0" xfId="1" applyNumberFormat="1" applyFont="1" applyAlignment="1">
      <alignment horizontal="left" vertical="center"/>
    </xf>
    <xf numFmtId="0" fontId="8" fillId="0" borderId="7" xfId="1" applyFont="1" applyBorder="1" applyAlignment="1">
      <alignment horizontal="left" vertical="center"/>
    </xf>
    <xf numFmtId="0" fontId="9" fillId="0" borderId="0" xfId="1" applyFont="1" applyAlignment="1">
      <alignment vertical="center"/>
    </xf>
    <xf numFmtId="0" fontId="9" fillId="10" borderId="1" xfId="1" applyFont="1" applyFill="1" applyBorder="1" applyAlignment="1">
      <alignment horizontal="center" vertical="center"/>
    </xf>
    <xf numFmtId="0" fontId="9" fillId="10" borderId="2" xfId="1" applyFont="1" applyFill="1" applyBorder="1" applyAlignment="1">
      <alignment horizontal="center" vertical="center"/>
    </xf>
    <xf numFmtId="0" fontId="8" fillId="0" borderId="2" xfId="1" applyFont="1" applyBorder="1" applyAlignment="1">
      <alignment horizontal="center" vertical="center"/>
    </xf>
    <xf numFmtId="0" fontId="9" fillId="0" borderId="11" xfId="1" applyFont="1" applyBorder="1" applyAlignment="1">
      <alignment horizontal="center" vertical="center"/>
    </xf>
    <xf numFmtId="0" fontId="8" fillId="0" borderId="8" xfId="1" applyFont="1" applyBorder="1" applyAlignment="1">
      <alignment horizontal="center" vertical="center"/>
    </xf>
    <xf numFmtId="0" fontId="36" fillId="0" borderId="0" xfId="1" applyFont="1" applyAlignment="1">
      <alignment vertical="center"/>
    </xf>
    <xf numFmtId="167" fontId="8" fillId="0" borderId="12" xfId="1" applyNumberFormat="1" applyFont="1" applyBorder="1" applyAlignment="1">
      <alignment horizontal="center" vertical="center"/>
    </xf>
    <xf numFmtId="0" fontId="36" fillId="0" borderId="0" xfId="1" applyFont="1" applyAlignment="1">
      <alignment horizontal="center" vertical="center" wrapText="1"/>
    </xf>
    <xf numFmtId="0" fontId="8" fillId="0" borderId="15" xfId="1" applyFont="1" applyBorder="1" applyAlignment="1">
      <alignment vertical="center"/>
    </xf>
    <xf numFmtId="0" fontId="8" fillId="0" borderId="8" xfId="1" applyFont="1" applyBorder="1" applyAlignment="1">
      <alignment vertical="center"/>
    </xf>
    <xf numFmtId="0" fontId="5" fillId="0" borderId="7" xfId="1" applyFont="1" applyBorder="1" applyAlignment="1">
      <alignment vertical="center"/>
    </xf>
    <xf numFmtId="1" fontId="5" fillId="0" borderId="7" xfId="1" applyNumberFormat="1" applyFont="1" applyBorder="1" applyAlignment="1">
      <alignment vertical="center"/>
    </xf>
    <xf numFmtId="0" fontId="9" fillId="0" borderId="15" xfId="1" applyFont="1" applyBorder="1" applyAlignment="1">
      <alignment horizontal="center" vertical="center"/>
    </xf>
    <xf numFmtId="0" fontId="9" fillId="0" borderId="8" xfId="1" applyFont="1" applyBorder="1" applyAlignment="1">
      <alignment horizontal="center" vertical="center"/>
    </xf>
    <xf numFmtId="2" fontId="8" fillId="0" borderId="15" xfId="1" applyNumberFormat="1" applyFont="1" applyBorder="1" applyAlignment="1">
      <alignment horizontal="center" vertical="center"/>
    </xf>
    <xf numFmtId="2" fontId="8" fillId="0" borderId="15" xfId="1" applyNumberFormat="1" applyFont="1" applyBorder="1" applyAlignment="1">
      <alignment horizontal="center" vertical="center" wrapText="1"/>
    </xf>
    <xf numFmtId="166" fontId="8" fillId="0" borderId="15" xfId="1" applyNumberFormat="1" applyFont="1" applyBorder="1" applyAlignment="1">
      <alignment horizontal="center" vertical="center"/>
    </xf>
    <xf numFmtId="2" fontId="8" fillId="0" borderId="8" xfId="1" applyNumberFormat="1" applyFont="1" applyBorder="1" applyAlignment="1">
      <alignment horizontal="center" vertical="center" wrapText="1"/>
    </xf>
    <xf numFmtId="2" fontId="8" fillId="0" borderId="8" xfId="1" applyNumberFormat="1" applyFont="1" applyBorder="1" applyAlignment="1">
      <alignment horizontal="center" vertical="center"/>
    </xf>
    <xf numFmtId="0" fontId="5" fillId="0" borderId="0" xfId="1" applyFont="1" applyAlignment="1">
      <alignment horizontal="center" vertical="center"/>
    </xf>
    <xf numFmtId="0" fontId="12" fillId="0" borderId="0" xfId="1" applyFont="1" applyAlignment="1">
      <alignment horizontal="center" vertical="center"/>
    </xf>
    <xf numFmtId="0" fontId="7" fillId="0" borderId="8" xfId="1" applyFont="1" applyBorder="1" applyAlignment="1">
      <alignment horizontal="center" vertical="center"/>
    </xf>
    <xf numFmtId="0" fontId="7" fillId="5" borderId="8" xfId="1" applyFont="1" applyFill="1" applyBorder="1" applyAlignment="1">
      <alignment horizontal="center" vertical="center"/>
    </xf>
    <xf numFmtId="1" fontId="7" fillId="5" borderId="8" xfId="1" applyNumberFormat="1" applyFont="1" applyFill="1" applyBorder="1" applyAlignment="1">
      <alignment horizontal="center" vertical="center"/>
    </xf>
    <xf numFmtId="0" fontId="2" fillId="0" borderId="0" xfId="1" applyFont="1" applyAlignment="1">
      <alignment horizontal="center"/>
    </xf>
    <xf numFmtId="173" fontId="2" fillId="0" borderId="1" xfId="1" applyNumberFormat="1" applyFont="1" applyBorder="1" applyAlignment="1">
      <alignment horizontal="center" vertical="center"/>
    </xf>
    <xf numFmtId="1" fontId="2" fillId="0" borderId="1" xfId="1" applyNumberFormat="1" applyFont="1" applyBorder="1" applyAlignment="1">
      <alignment horizontal="center" vertical="center"/>
    </xf>
    <xf numFmtId="173" fontId="5" fillId="0" borderId="12" xfId="1" applyNumberFormat="1" applyFont="1" applyBorder="1" applyAlignment="1">
      <alignment horizontal="center" vertical="center"/>
    </xf>
    <xf numFmtId="2" fontId="5" fillId="0" borderId="12" xfId="1" applyNumberFormat="1" applyFont="1" applyBorder="1" applyAlignment="1">
      <alignment horizontal="center" vertical="center"/>
    </xf>
    <xf numFmtId="173" fontId="5" fillId="0" borderId="11" xfId="1" applyNumberFormat="1" applyFont="1" applyBorder="1" applyAlignment="1">
      <alignment horizontal="center" vertical="center"/>
    </xf>
    <xf numFmtId="2" fontId="5" fillId="0" borderId="11" xfId="1" applyNumberFormat="1" applyFont="1" applyBorder="1" applyAlignment="1">
      <alignment horizontal="center" vertical="center"/>
    </xf>
    <xf numFmtId="0" fontId="14" fillId="0" borderId="0" xfId="1" applyFont="1" applyAlignment="1">
      <alignment vertical="top"/>
    </xf>
    <xf numFmtId="0" fontId="14" fillId="0" borderId="0" xfId="1" applyFont="1" applyAlignment="1">
      <alignment horizontal="left" vertical="top"/>
    </xf>
    <xf numFmtId="0" fontId="42" fillId="0" borderId="0" xfId="1" applyFont="1" applyAlignment="1">
      <alignment horizontal="left" vertical="top"/>
    </xf>
    <xf numFmtId="0" fontId="9" fillId="0" borderId="7" xfId="1" applyFont="1" applyBorder="1" applyAlignment="1">
      <alignment horizontal="center" vertical="center"/>
    </xf>
    <xf numFmtId="169" fontId="9" fillId="0" borderId="7" xfId="1" applyNumberFormat="1" applyFont="1" applyBorder="1" applyAlignment="1">
      <alignment horizontal="center" vertical="center"/>
    </xf>
    <xf numFmtId="169" fontId="9" fillId="0" borderId="0" xfId="1" applyNumberFormat="1" applyFont="1" applyAlignment="1">
      <alignment horizontal="center" vertical="center"/>
    </xf>
    <xf numFmtId="170" fontId="9" fillId="0" borderId="0" xfId="1" applyNumberFormat="1" applyFont="1" applyAlignment="1">
      <alignment horizontal="center" vertical="center"/>
    </xf>
    <xf numFmtId="0" fontId="9" fillId="0" borderId="0" xfId="1" applyFont="1" applyAlignment="1">
      <alignment horizontal="center" vertical="center"/>
    </xf>
    <xf numFmtId="169" fontId="9" fillId="0" borderId="1" xfId="1" applyNumberFormat="1" applyFont="1" applyBorder="1" applyAlignment="1">
      <alignment horizontal="center" vertical="center"/>
    </xf>
    <xf numFmtId="170" fontId="9" fillId="0" borderId="1" xfId="1" applyNumberFormat="1" applyFont="1" applyBorder="1" applyAlignment="1">
      <alignment horizontal="center" vertical="center"/>
    </xf>
    <xf numFmtId="0" fontId="8" fillId="0" borderId="1" xfId="1" applyFont="1" applyBorder="1" applyAlignment="1">
      <alignment horizontal="center" vertical="center" wrapText="1"/>
    </xf>
    <xf numFmtId="171" fontId="8" fillId="0" borderId="1" xfId="1" applyNumberFormat="1" applyFont="1" applyBorder="1" applyAlignment="1">
      <alignment horizontal="center" vertical="center"/>
    </xf>
    <xf numFmtId="0" fontId="44" fillId="5" borderId="1" xfId="1" applyFont="1" applyFill="1" applyBorder="1" applyAlignment="1">
      <alignment horizontal="center" vertical="center" wrapText="1"/>
    </xf>
    <xf numFmtId="2" fontId="9" fillId="0" borderId="1" xfId="1" applyNumberFormat="1" applyFont="1" applyBorder="1" applyAlignment="1">
      <alignment horizontal="center" vertical="center"/>
    </xf>
    <xf numFmtId="164" fontId="8" fillId="0" borderId="1" xfId="1" applyNumberFormat="1" applyFont="1" applyBorder="1" applyAlignment="1">
      <alignment horizontal="center" vertical="center"/>
    </xf>
    <xf numFmtId="2" fontId="8" fillId="0" borderId="1" xfId="1" applyNumberFormat="1" applyFont="1" applyBorder="1" applyAlignment="1">
      <alignment horizontal="center" vertical="center"/>
    </xf>
    <xf numFmtId="2" fontId="8" fillId="0" borderId="0" xfId="1" applyNumberFormat="1" applyFont="1" applyAlignment="1">
      <alignment horizontal="center" vertical="center"/>
    </xf>
    <xf numFmtId="0" fontId="35" fillId="0" borderId="0" xfId="1" applyFont="1" applyAlignment="1">
      <alignment horizontal="right" vertical="center"/>
    </xf>
    <xf numFmtId="0" fontId="36" fillId="0" borderId="0" xfId="1" applyFont="1" applyAlignment="1">
      <alignment horizontal="right" vertical="center"/>
    </xf>
    <xf numFmtId="0" fontId="36" fillId="0" borderId="8" xfId="1" applyFont="1" applyBorder="1" applyAlignment="1">
      <alignment horizontal="center" vertical="center"/>
    </xf>
    <xf numFmtId="169" fontId="36" fillId="0" borderId="8" xfId="1" applyNumberFormat="1" applyFont="1" applyBorder="1" applyAlignment="1">
      <alignment horizontal="center" vertical="center"/>
    </xf>
    <xf numFmtId="170" fontId="36" fillId="0" borderId="8" xfId="1" applyNumberFormat="1" applyFont="1" applyBorder="1" applyAlignment="1">
      <alignment horizontal="center" vertical="center"/>
    </xf>
    <xf numFmtId="166" fontId="35" fillId="0" borderId="1" xfId="1" applyNumberFormat="1" applyFont="1" applyBorder="1" applyAlignment="1">
      <alignment horizontal="center" vertical="center"/>
    </xf>
    <xf numFmtId="0" fontId="37" fillId="0" borderId="0" xfId="1" applyFont="1" applyAlignment="1">
      <alignment vertical="center" wrapText="1"/>
    </xf>
    <xf numFmtId="0" fontId="35" fillId="0" borderId="13" xfId="1" applyFont="1" applyBorder="1" applyAlignment="1">
      <alignment horizontal="left" vertical="center"/>
    </xf>
    <xf numFmtId="0" fontId="35" fillId="0" borderId="11" xfId="1" applyFont="1" applyBorder="1" applyAlignment="1">
      <alignment horizontal="left" vertical="center" wrapText="1"/>
    </xf>
    <xf numFmtId="0" fontId="45" fillId="5" borderId="0" xfId="1" applyFont="1" applyFill="1" applyAlignment="1">
      <alignment vertical="center"/>
    </xf>
    <xf numFmtId="164" fontId="36" fillId="0" borderId="11" xfId="1" applyNumberFormat="1" applyFont="1" applyBorder="1" applyAlignment="1">
      <alignment horizontal="center" vertical="center"/>
    </xf>
    <xf numFmtId="0" fontId="36" fillId="0" borderId="2" xfId="1" applyFont="1" applyBorder="1" applyAlignment="1">
      <alignment horizontal="center" vertical="center"/>
    </xf>
    <xf numFmtId="2" fontId="5" fillId="0" borderId="1" xfId="1" applyNumberFormat="1" applyFont="1" applyBorder="1" applyAlignment="1">
      <alignment horizontal="center" vertical="center"/>
    </xf>
    <xf numFmtId="167" fontId="35" fillId="0" borderId="0" xfId="1" applyNumberFormat="1" applyFont="1" applyAlignment="1">
      <alignment horizontal="center" vertical="center"/>
    </xf>
    <xf numFmtId="0" fontId="9" fillId="10" borderId="11" xfId="1" applyFont="1" applyFill="1" applyBorder="1" applyAlignment="1">
      <alignment horizontal="center" vertical="center"/>
    </xf>
    <xf numFmtId="0" fontId="9" fillId="10" borderId="8" xfId="1" applyFont="1" applyFill="1" applyBorder="1" applyAlignment="1">
      <alignment horizontal="center" vertical="center"/>
    </xf>
    <xf numFmtId="0" fontId="9" fillId="0" borderId="0" xfId="1" applyFont="1" applyAlignment="1">
      <alignment horizontal="left" vertical="center"/>
    </xf>
    <xf numFmtId="10" fontId="8" fillId="0" borderId="0" xfId="1" applyNumberFormat="1" applyFont="1" applyAlignment="1">
      <alignment horizontal="center" vertical="center"/>
    </xf>
    <xf numFmtId="1" fontId="46" fillId="0" borderId="0" xfId="1" applyNumberFormat="1" applyFont="1" applyAlignment="1">
      <alignment horizontal="center" vertical="center"/>
    </xf>
    <xf numFmtId="0" fontId="9" fillId="0" borderId="9" xfId="1" applyFont="1" applyBorder="1" applyAlignment="1">
      <alignment horizontal="left" vertical="center"/>
    </xf>
    <xf numFmtId="0" fontId="9" fillId="0" borderId="10" xfId="1" applyFont="1" applyBorder="1" applyAlignment="1">
      <alignment horizontal="left" vertical="center"/>
    </xf>
    <xf numFmtId="0" fontId="9" fillId="0" borderId="2" xfId="1" applyFont="1" applyBorder="1" applyAlignment="1">
      <alignment horizontal="left" vertical="center"/>
    </xf>
    <xf numFmtId="167" fontId="8" fillId="0" borderId="11" xfId="1" applyNumberFormat="1" applyFont="1" applyBorder="1" applyAlignment="1">
      <alignment horizontal="center" vertical="center"/>
    </xf>
    <xf numFmtId="2" fontId="14" fillId="0" borderId="0" xfId="1" applyNumberFormat="1" applyFont="1" applyAlignment="1">
      <alignment horizontal="center" vertical="center"/>
    </xf>
    <xf numFmtId="1" fontId="14" fillId="0" borderId="0" xfId="1" applyNumberFormat="1" applyFont="1" applyAlignment="1">
      <alignment horizontal="center" vertical="center"/>
    </xf>
    <xf numFmtId="1" fontId="42" fillId="0" borderId="0" xfId="1" applyNumberFormat="1" applyFont="1" applyAlignment="1">
      <alignment horizontal="center" vertical="center"/>
    </xf>
    <xf numFmtId="2" fontId="7" fillId="0" borderId="0" xfId="1" applyNumberFormat="1" applyFont="1" applyAlignment="1">
      <alignment horizontal="center" vertical="center"/>
    </xf>
    <xf numFmtId="0" fontId="39" fillId="0" borderId="0" xfId="1" applyFont="1" applyAlignment="1">
      <alignment horizontal="center" vertical="center"/>
    </xf>
    <xf numFmtId="0" fontId="37" fillId="0" borderId="0" xfId="1" applyFont="1" applyAlignment="1">
      <alignment vertical="center"/>
    </xf>
    <xf numFmtId="0" fontId="9" fillId="0" borderId="11" xfId="1" applyFont="1" applyBorder="1" applyAlignment="1">
      <alignment horizontal="center"/>
    </xf>
    <xf numFmtId="0" fontId="9" fillId="0" borderId="8" xfId="1" applyFont="1" applyBorder="1" applyAlignment="1">
      <alignment horizontal="center"/>
    </xf>
    <xf numFmtId="0" fontId="8" fillId="0" borderId="11" xfId="1" applyFont="1" applyBorder="1" applyAlignment="1">
      <alignment horizontal="center"/>
    </xf>
    <xf numFmtId="166" fontId="8" fillId="0" borderId="8" xfId="1" applyNumberFormat="1" applyFont="1" applyBorder="1" applyAlignment="1">
      <alignment horizontal="center"/>
    </xf>
    <xf numFmtId="166" fontId="35" fillId="0" borderId="0" xfId="1" applyNumberFormat="1" applyFont="1" applyAlignment="1">
      <alignment horizontal="center" vertical="center"/>
    </xf>
    <xf numFmtId="169" fontId="9" fillId="0" borderId="2" xfId="1" applyNumberFormat="1" applyFont="1" applyBorder="1" applyAlignment="1">
      <alignment horizontal="center" vertical="center"/>
    </xf>
    <xf numFmtId="170" fontId="9" fillId="0" borderId="2" xfId="1" applyNumberFormat="1" applyFont="1" applyBorder="1" applyAlignment="1">
      <alignment horizontal="center" vertical="center"/>
    </xf>
    <xf numFmtId="0" fontId="9" fillId="0" borderId="2" xfId="1" applyFont="1" applyBorder="1" applyAlignment="1">
      <alignment horizontal="center" vertical="center"/>
    </xf>
    <xf numFmtId="171" fontId="8" fillId="0" borderId="8" xfId="1" applyNumberFormat="1" applyFont="1" applyBorder="1" applyAlignment="1">
      <alignment horizontal="center" vertical="center"/>
    </xf>
    <xf numFmtId="0" fontId="9" fillId="0" borderId="7" xfId="1" applyFont="1" applyBorder="1" applyAlignment="1">
      <alignment vertical="center"/>
    </xf>
    <xf numFmtId="169" fontId="9" fillId="0" borderId="8" xfId="1" applyNumberFormat="1" applyFont="1" applyBorder="1" applyAlignment="1">
      <alignment horizontal="center" vertical="center"/>
    </xf>
    <xf numFmtId="0" fontId="15" fillId="0" borderId="0" xfId="1" applyFont="1" applyAlignment="1">
      <alignment vertical="center" wrapText="1"/>
    </xf>
    <xf numFmtId="2" fontId="8" fillId="0" borderId="0" xfId="1" applyNumberFormat="1" applyFont="1" applyAlignment="1">
      <alignment vertical="center"/>
    </xf>
    <xf numFmtId="0" fontId="9" fillId="0" borderId="0" xfId="1" applyFont="1" applyAlignment="1">
      <alignment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8" fillId="0" borderId="8" xfId="1" applyFont="1" applyBorder="1" applyAlignment="1">
      <alignment horizontal="center" vertical="center" wrapText="1"/>
    </xf>
    <xf numFmtId="0" fontId="8" fillId="0" borderId="0" xfId="1" applyFont="1" applyAlignment="1">
      <alignment horizontal="center"/>
    </xf>
    <xf numFmtId="0" fontId="8" fillId="0" borderId="12" xfId="1" applyFont="1" applyBorder="1" applyAlignment="1">
      <alignment horizontal="center" vertical="center" wrapText="1"/>
    </xf>
    <xf numFmtId="164" fontId="8" fillId="0" borderId="0" xfId="1" applyNumberFormat="1" applyFont="1" applyAlignment="1">
      <alignment horizontal="center" vertical="center"/>
    </xf>
    <xf numFmtId="0" fontId="15" fillId="0" borderId="0" xfId="1" applyFont="1" applyAlignment="1">
      <alignment vertical="center"/>
    </xf>
    <xf numFmtId="0" fontId="9" fillId="10" borderId="1" xfId="1" applyFont="1" applyFill="1" applyBorder="1" applyAlignment="1">
      <alignment horizontal="center"/>
    </xf>
    <xf numFmtId="0" fontId="9" fillId="10" borderId="2" xfId="1" applyFont="1" applyFill="1" applyBorder="1" applyAlignment="1">
      <alignment horizontal="center"/>
    </xf>
    <xf numFmtId="0" fontId="9" fillId="0" borderId="5" xfId="1" applyFont="1" applyBorder="1" applyAlignment="1">
      <alignment horizontal="center" vertical="center"/>
    </xf>
    <xf numFmtId="0" fontId="8" fillId="0" borderId="3" xfId="1" applyFont="1" applyBorder="1" applyAlignment="1">
      <alignment vertical="center"/>
    </xf>
    <xf numFmtId="0" fontId="8" fillId="0" borderId="6" xfId="1" applyFont="1" applyBorder="1" applyAlignment="1">
      <alignment vertical="center"/>
    </xf>
    <xf numFmtId="0" fontId="8" fillId="0" borderId="16" xfId="1" applyFont="1" applyBorder="1" applyAlignment="1">
      <alignment vertical="center"/>
    </xf>
    <xf numFmtId="0" fontId="8" fillId="0" borderId="1" xfId="1" applyFont="1" applyBorder="1" applyAlignment="1">
      <alignment vertical="center"/>
    </xf>
    <xf numFmtId="0" fontId="8" fillId="5" borderId="1" xfId="1" applyFont="1" applyFill="1" applyBorder="1" applyAlignment="1">
      <alignment horizontal="right" vertical="center"/>
    </xf>
    <xf numFmtId="0" fontId="8" fillId="5" borderId="11" xfId="1" applyFont="1" applyFill="1" applyBorder="1" applyAlignment="1">
      <alignment horizontal="right" vertical="center"/>
    </xf>
    <xf numFmtId="0" fontId="9" fillId="0" borderId="9" xfId="1" applyFont="1" applyBorder="1" applyAlignment="1">
      <alignment vertical="center"/>
    </xf>
    <xf numFmtId="0" fontId="9" fillId="0" borderId="10" xfId="1" applyFont="1" applyBorder="1" applyAlignment="1">
      <alignment vertical="center"/>
    </xf>
    <xf numFmtId="0" fontId="9" fillId="0" borderId="2" xfId="1" applyFont="1" applyBorder="1" applyAlignment="1">
      <alignment vertical="center"/>
    </xf>
    <xf numFmtId="0" fontId="8" fillId="0" borderId="3" xfId="1" applyFont="1" applyBorder="1" applyAlignment="1">
      <alignment horizontal="center" vertical="center"/>
    </xf>
    <xf numFmtId="164" fontId="8" fillId="0" borderId="3" xfId="1" applyNumberFormat="1" applyFont="1" applyBorder="1" applyAlignment="1">
      <alignment horizontal="center" vertical="center"/>
    </xf>
    <xf numFmtId="164" fontId="8" fillId="0" borderId="13" xfId="1" applyNumberFormat="1" applyFont="1" applyBorder="1" applyAlignment="1">
      <alignment horizontal="center" vertical="center"/>
    </xf>
    <xf numFmtId="0" fontId="8" fillId="0" borderId="6" xfId="1" applyFont="1" applyBorder="1" applyAlignment="1">
      <alignment horizontal="center" vertical="center"/>
    </xf>
    <xf numFmtId="164" fontId="8" fillId="0" borderId="12" xfId="1" applyNumberFormat="1" applyFont="1" applyBorder="1" applyAlignment="1">
      <alignment horizontal="center" vertical="center"/>
    </xf>
    <xf numFmtId="0" fontId="8" fillId="0" borderId="16" xfId="1" applyFont="1" applyBorder="1" applyAlignment="1">
      <alignment horizontal="center" vertical="center"/>
    </xf>
    <xf numFmtId="164" fontId="8" fillId="0" borderId="11" xfId="1" applyNumberFormat="1" applyFont="1" applyBorder="1" applyAlignment="1">
      <alignment horizontal="center" vertical="center"/>
    </xf>
    <xf numFmtId="1" fontId="8" fillId="0" borderId="0" xfId="1" applyNumberFormat="1" applyFont="1" applyAlignment="1">
      <alignment vertical="center"/>
    </xf>
    <xf numFmtId="1" fontId="8" fillId="0" borderId="0" xfId="1" applyNumberFormat="1" applyFont="1" applyAlignment="1">
      <alignment horizontal="center" vertical="center"/>
    </xf>
    <xf numFmtId="170" fontId="9" fillId="0" borderId="8" xfId="1" applyNumberFormat="1" applyFont="1" applyBorder="1" applyAlignment="1">
      <alignment horizontal="center" vertical="center"/>
    </xf>
    <xf numFmtId="166" fontId="8" fillId="0" borderId="8" xfId="1" applyNumberFormat="1" applyFont="1" applyBorder="1" applyAlignment="1">
      <alignment horizontal="center" vertical="center"/>
    </xf>
    <xf numFmtId="0" fontId="36" fillId="0" borderId="7" xfId="1" applyFont="1" applyBorder="1" applyAlignment="1">
      <alignment vertical="center"/>
    </xf>
    <xf numFmtId="0" fontId="15" fillId="0" borderId="0" xfId="1" applyFont="1" applyAlignment="1">
      <alignment horizontal="left" vertical="center"/>
    </xf>
    <xf numFmtId="0" fontId="7" fillId="0" borderId="0" xfId="1" applyFont="1" applyAlignment="1">
      <alignment horizontal="left" vertical="top" wrapText="1"/>
    </xf>
    <xf numFmtId="0" fontId="9" fillId="4" borderId="0" xfId="1" applyFont="1" applyFill="1" applyAlignment="1">
      <alignment horizontal="center" vertical="center"/>
    </xf>
    <xf numFmtId="0" fontId="9" fillId="4" borderId="1" xfId="1" applyFont="1" applyFill="1" applyBorder="1" applyAlignment="1">
      <alignment horizontal="center" vertical="center"/>
    </xf>
    <xf numFmtId="0" fontId="9" fillId="4" borderId="13" xfId="1" applyFont="1" applyFill="1" applyBorder="1" applyAlignment="1">
      <alignment horizontal="center" vertical="center"/>
    </xf>
    <xf numFmtId="1" fontId="8" fillId="0" borderId="12" xfId="1" applyNumberFormat="1" applyFont="1" applyBorder="1" applyAlignment="1">
      <alignment horizontal="center" vertical="center"/>
    </xf>
    <xf numFmtId="1" fontId="8" fillId="0" borderId="13" xfId="1" applyNumberFormat="1" applyFont="1" applyBorder="1" applyAlignment="1">
      <alignment horizontal="center" vertical="center"/>
    </xf>
    <xf numFmtId="1" fontId="8" fillId="0" borderId="11" xfId="1" applyNumberFormat="1" applyFont="1" applyBorder="1" applyAlignment="1">
      <alignment horizontal="center" vertical="center"/>
    </xf>
    <xf numFmtId="0" fontId="9" fillId="0" borderId="0" xfId="1" applyFont="1" applyAlignment="1">
      <alignment horizontal="center" vertical="center" wrapText="1"/>
    </xf>
    <xf numFmtId="0" fontId="9" fillId="0" borderId="8" xfId="1" applyFont="1" applyBorder="1" applyAlignment="1">
      <alignment horizontal="center" vertical="center" wrapText="1"/>
    </xf>
    <xf numFmtId="0" fontId="8" fillId="0" borderId="15" xfId="1" applyFont="1" applyBorder="1" applyAlignment="1">
      <alignment vertical="center" wrapText="1"/>
    </xf>
    <xf numFmtId="0" fontId="8" fillId="0" borderId="15" xfId="1" applyFont="1" applyBorder="1" applyAlignment="1">
      <alignment horizontal="center" vertical="center" wrapText="1"/>
    </xf>
    <xf numFmtId="0" fontId="8" fillId="0" borderId="15" xfId="1" applyFont="1" applyBorder="1" applyAlignment="1">
      <alignment horizontal="center" vertical="center"/>
    </xf>
    <xf numFmtId="0" fontId="8" fillId="0" borderId="11" xfId="1" applyFont="1" applyBorder="1" applyAlignment="1">
      <alignment horizontal="center" vertical="center" wrapText="1"/>
    </xf>
    <xf numFmtId="0" fontId="8" fillId="0" borderId="8" xfId="1" applyFont="1" applyBorder="1" applyAlignment="1">
      <alignment vertical="center" wrapText="1"/>
    </xf>
    <xf numFmtId="0" fontId="9" fillId="0" borderId="8" xfId="1" applyFont="1" applyBorder="1" applyAlignment="1">
      <alignment vertical="center"/>
    </xf>
    <xf numFmtId="0" fontId="44" fillId="0" borderId="15" xfId="1" applyFont="1" applyBorder="1" applyAlignment="1">
      <alignment vertical="center" wrapText="1"/>
    </xf>
    <xf numFmtId="0" fontId="44" fillId="0" borderId="8" xfId="1" applyFont="1" applyBorder="1" applyAlignment="1">
      <alignment vertical="center" wrapText="1"/>
    </xf>
    <xf numFmtId="0" fontId="9" fillId="0" borderId="12" xfId="1" applyFont="1" applyBorder="1" applyAlignment="1">
      <alignment horizontal="center" vertical="center"/>
    </xf>
    <xf numFmtId="0" fontId="9" fillId="9" borderId="13" xfId="1" applyFont="1" applyFill="1" applyBorder="1" applyAlignment="1">
      <alignment horizontal="center" vertical="center" wrapText="1"/>
    </xf>
    <xf numFmtId="0" fontId="9" fillId="9" borderId="1" xfId="1" applyFont="1" applyFill="1" applyBorder="1" applyAlignment="1">
      <alignment horizontal="center" vertical="center"/>
    </xf>
    <xf numFmtId="0" fontId="8" fillId="0" borderId="13" xfId="1" applyFont="1" applyBorder="1" applyAlignment="1">
      <alignment horizontal="center" vertical="center" wrapText="1"/>
    </xf>
    <xf numFmtId="0" fontId="7" fillId="0" borderId="13" xfId="1" applyFont="1" applyBorder="1" applyAlignment="1">
      <alignment vertical="center"/>
    </xf>
    <xf numFmtId="0" fontId="7" fillId="0" borderId="12" xfId="1" applyFont="1" applyBorder="1" applyAlignment="1">
      <alignment horizontal="left" vertical="center"/>
    </xf>
    <xf numFmtId="172" fontId="8" fillId="0" borderId="12" xfId="1" applyNumberFormat="1" applyFont="1" applyBorder="1" applyAlignment="1">
      <alignment horizontal="center" vertical="center"/>
    </xf>
    <xf numFmtId="10" fontId="8" fillId="0" borderId="0" xfId="1" applyNumberFormat="1" applyFont="1" applyAlignment="1">
      <alignment vertical="center"/>
    </xf>
    <xf numFmtId="0" fontId="8" fillId="0" borderId="17" xfId="1" applyFont="1" applyBorder="1" applyAlignment="1">
      <alignment horizontal="center" vertical="center"/>
    </xf>
    <xf numFmtId="0" fontId="7" fillId="0" borderId="17" xfId="1" applyFont="1" applyBorder="1" applyAlignment="1">
      <alignment horizontal="left" vertical="center"/>
    </xf>
    <xf numFmtId="2" fontId="8" fillId="0" borderId="17" xfId="1" applyNumberFormat="1" applyFont="1" applyBorder="1" applyAlignment="1">
      <alignment horizontal="center" vertical="center"/>
    </xf>
    <xf numFmtId="0" fontId="7" fillId="0" borderId="11" xfId="1" applyFont="1" applyBorder="1" applyAlignment="1">
      <alignment horizontal="left" vertical="center"/>
    </xf>
    <xf numFmtId="0" fontId="5" fillId="0" borderId="0" xfId="1" applyFont="1" applyAlignment="1">
      <alignment vertical="center" wrapText="1"/>
    </xf>
    <xf numFmtId="0" fontId="5" fillId="0" borderId="11" xfId="1" applyFont="1" applyBorder="1" applyAlignment="1">
      <alignment horizontal="center" vertical="center" wrapText="1"/>
    </xf>
    <xf numFmtId="0" fontId="5" fillId="0" borderId="0" xfId="1" applyFont="1" applyAlignment="1">
      <alignment horizontal="left" vertical="center" wrapText="1"/>
    </xf>
    <xf numFmtId="0" fontId="8" fillId="0" borderId="11" xfId="1" applyFont="1" applyBorder="1" applyAlignment="1">
      <alignment vertical="center" wrapText="1"/>
    </xf>
    <xf numFmtId="1" fontId="8" fillId="0" borderId="8" xfId="1" applyNumberFormat="1" applyFont="1" applyBorder="1" applyAlignment="1">
      <alignment horizontal="center" vertical="center"/>
    </xf>
    <xf numFmtId="0" fontId="5" fillId="0" borderId="0" xfId="1" applyFont="1" applyAlignment="1">
      <alignment horizontal="left" vertical="center"/>
    </xf>
    <xf numFmtId="0" fontId="8" fillId="0" borderId="12" xfId="1" applyFont="1" applyBorder="1" applyAlignment="1">
      <alignment vertical="center" wrapText="1"/>
    </xf>
    <xf numFmtId="1" fontId="8" fillId="0" borderId="15" xfId="1" applyNumberFormat="1" applyFont="1" applyBorder="1" applyAlignment="1">
      <alignment horizontal="center" vertical="center"/>
    </xf>
    <xf numFmtId="171" fontId="8" fillId="0" borderId="15" xfId="1" applyNumberFormat="1" applyFont="1" applyBorder="1" applyAlignment="1">
      <alignment horizontal="center" vertical="center"/>
    </xf>
    <xf numFmtId="0" fontId="5" fillId="0" borderId="1" xfId="1" applyFont="1" applyBorder="1" applyAlignment="1">
      <alignment vertical="center" wrapText="1"/>
    </xf>
    <xf numFmtId="0" fontId="51" fillId="0" borderId="1" xfId="1" applyFont="1" applyBorder="1" applyAlignment="1">
      <alignment horizontal="center" vertical="center"/>
    </xf>
    <xf numFmtId="0" fontId="51" fillId="0" borderId="0" xfId="1" applyFont="1" applyAlignment="1">
      <alignment horizontal="left" vertical="center"/>
    </xf>
    <xf numFmtId="0" fontId="36" fillId="0" borderId="0" xfId="1" applyFont="1" applyAlignment="1">
      <alignment vertical="center" wrapText="1"/>
    </xf>
    <xf numFmtId="0" fontId="35" fillId="0" borderId="0" xfId="1" applyFont="1" applyAlignment="1">
      <alignment vertical="center" wrapText="1"/>
    </xf>
    <xf numFmtId="166" fontId="36" fillId="0" borderId="1" xfId="1" applyNumberFormat="1" applyFont="1" applyBorder="1" applyAlignment="1">
      <alignment horizontal="center" vertical="center" wrapText="1"/>
    </xf>
    <xf numFmtId="166" fontId="36" fillId="0" borderId="1" xfId="1" applyNumberFormat="1" applyFont="1" applyBorder="1" applyAlignment="1">
      <alignment horizontal="center" vertical="center"/>
    </xf>
    <xf numFmtId="2" fontId="35" fillId="0" borderId="13" xfId="1" applyNumberFormat="1" applyFont="1" applyBorder="1" applyAlignment="1">
      <alignment horizontal="center" vertical="center" wrapText="1"/>
    </xf>
    <xf numFmtId="2" fontId="35" fillId="0" borderId="12" xfId="1" applyNumberFormat="1" applyFont="1" applyBorder="1" applyAlignment="1">
      <alignment horizontal="center" vertical="center" wrapText="1"/>
    </xf>
    <xf numFmtId="0" fontId="35" fillId="0" borderId="1" xfId="1" applyFont="1" applyBorder="1" applyAlignment="1">
      <alignment horizontal="center" vertical="center" wrapText="1"/>
    </xf>
    <xf numFmtId="0" fontId="41" fillId="0" borderId="1" xfId="1" applyFont="1" applyBorder="1" applyAlignment="1">
      <alignment horizontal="center" vertical="center"/>
    </xf>
    <xf numFmtId="171" fontId="35" fillId="0" borderId="1" xfId="1" applyNumberFormat="1" applyFont="1" applyBorder="1" applyAlignment="1">
      <alignment horizontal="center" vertical="center"/>
    </xf>
    <xf numFmtId="0" fontId="36" fillId="0" borderId="13" xfId="1" applyFont="1" applyBorder="1" applyAlignment="1">
      <alignment horizontal="center" vertical="center" wrapText="1"/>
    </xf>
    <xf numFmtId="167" fontId="35" fillId="0" borderId="13" xfId="1" applyNumberFormat="1" applyFont="1" applyBorder="1" applyAlignment="1">
      <alignment horizontal="center" vertical="center" wrapText="1"/>
    </xf>
    <xf numFmtId="167" fontId="35" fillId="0" borderId="13" xfId="1" applyNumberFormat="1" applyFont="1" applyBorder="1" applyAlignment="1">
      <alignment horizontal="center" vertical="center"/>
    </xf>
    <xf numFmtId="167" fontId="35" fillId="0" borderId="12" xfId="1" applyNumberFormat="1" applyFont="1" applyBorder="1" applyAlignment="1">
      <alignment horizontal="center" vertical="center"/>
    </xf>
    <xf numFmtId="167" fontId="35" fillId="0" borderId="12" xfId="1" applyNumberFormat="1" applyFont="1" applyBorder="1" applyAlignment="1">
      <alignment horizontal="center" vertical="center" wrapText="1"/>
    </xf>
    <xf numFmtId="167" fontId="35" fillId="0" borderId="1" xfId="1" applyNumberFormat="1" applyFont="1" applyBorder="1" applyAlignment="1">
      <alignment horizontal="center" vertical="center" wrapText="1"/>
    </xf>
    <xf numFmtId="167" fontId="35" fillId="0" borderId="1" xfId="1" applyNumberFormat="1" applyFont="1" applyBorder="1" applyAlignment="1">
      <alignment horizontal="center" vertical="center"/>
    </xf>
    <xf numFmtId="0" fontId="9" fillId="3" borderId="0" xfId="1" applyFont="1" applyFill="1" applyAlignment="1">
      <alignment horizontal="center" vertical="center"/>
    </xf>
    <xf numFmtId="2" fontId="9" fillId="4" borderId="1" xfId="1" applyNumberFormat="1" applyFont="1" applyFill="1" applyBorder="1" applyAlignment="1">
      <alignment horizontal="center" vertical="center"/>
    </xf>
    <xf numFmtId="0" fontId="43" fillId="0" borderId="0" xfId="1" applyFont="1" applyAlignment="1">
      <alignment horizontal="left" vertical="center"/>
    </xf>
    <xf numFmtId="166" fontId="8" fillId="0" borderId="0" xfId="1" applyNumberFormat="1" applyFont="1" applyAlignment="1">
      <alignment horizontal="center" vertical="center"/>
    </xf>
    <xf numFmtId="169" fontId="9" fillId="0" borderId="13" xfId="1" applyNumberFormat="1" applyFont="1" applyBorder="1" applyAlignment="1">
      <alignment horizontal="center" vertical="center"/>
    </xf>
    <xf numFmtId="170" fontId="9" fillId="0" borderId="13" xfId="1" applyNumberFormat="1" applyFont="1" applyBorder="1" applyAlignment="1">
      <alignment horizontal="center" vertical="center"/>
    </xf>
    <xf numFmtId="171" fontId="35" fillId="0" borderId="13" xfId="1" applyNumberFormat="1" applyFont="1" applyBorder="1" applyAlignment="1">
      <alignment horizontal="center" vertical="center"/>
    </xf>
    <xf numFmtId="1" fontId="35" fillId="0" borderId="13" xfId="1" applyNumberFormat="1" applyFont="1" applyBorder="1" applyAlignment="1">
      <alignment horizontal="center" vertical="center"/>
    </xf>
    <xf numFmtId="164" fontId="2" fillId="0" borderId="1" xfId="1" applyNumberFormat="1" applyFont="1" applyBorder="1" applyAlignment="1">
      <alignment horizontal="center" vertical="center"/>
    </xf>
    <xf numFmtId="2" fontId="2" fillId="0" borderId="1" xfId="1" applyNumberFormat="1" applyFont="1" applyBorder="1" applyAlignment="1">
      <alignment horizontal="center" vertical="center"/>
    </xf>
    <xf numFmtId="2" fontId="2" fillId="4" borderId="1" xfId="1" applyNumberFormat="1" applyFont="1" applyFill="1" applyBorder="1" applyAlignment="1">
      <alignment horizontal="center" vertical="center"/>
    </xf>
    <xf numFmtId="0" fontId="35" fillId="0" borderId="1" xfId="1" applyFont="1" applyBorder="1" applyAlignment="1">
      <alignment vertical="center"/>
    </xf>
    <xf numFmtId="2" fontId="36" fillId="0" borderId="1" xfId="1" applyNumberFormat="1" applyFont="1" applyBorder="1" applyAlignment="1">
      <alignment horizontal="center" vertical="center"/>
    </xf>
    <xf numFmtId="164" fontId="8" fillId="4" borderId="1" xfId="1" applyNumberFormat="1" applyFont="1" applyFill="1" applyBorder="1" applyAlignment="1">
      <alignment horizontal="center" vertical="center"/>
    </xf>
    <xf numFmtId="166" fontId="8" fillId="0" borderId="1" xfId="1" applyNumberFormat="1" applyFont="1" applyBorder="1" applyAlignment="1">
      <alignment horizontal="center" vertical="center"/>
    </xf>
    <xf numFmtId="0" fontId="14" fillId="0" borderId="13" xfId="1" applyFont="1" applyBorder="1" applyAlignment="1">
      <alignment horizontal="center" vertical="center"/>
    </xf>
    <xf numFmtId="0" fontId="14" fillId="4" borderId="1" xfId="1" applyFont="1" applyFill="1" applyBorder="1" applyAlignment="1">
      <alignment horizontal="center" vertical="center"/>
    </xf>
    <xf numFmtId="2" fontId="7" fillId="0" borderId="13" xfId="1" applyNumberFormat="1" applyFont="1" applyBorder="1" applyAlignment="1">
      <alignment horizontal="center" vertical="center"/>
    </xf>
    <xf numFmtId="0" fontId="7" fillId="0" borderId="12" xfId="1" applyFont="1" applyBorder="1" applyAlignment="1">
      <alignment vertical="center"/>
    </xf>
    <xf numFmtId="2" fontId="7" fillId="0" borderId="12" xfId="1" applyNumberFormat="1" applyFont="1" applyBorder="1" applyAlignment="1">
      <alignment horizontal="center" vertical="center"/>
    </xf>
    <xf numFmtId="164" fontId="7" fillId="0" borderId="12" xfId="1" applyNumberFormat="1" applyFont="1" applyBorder="1" applyAlignment="1">
      <alignment horizontal="center" vertical="center"/>
    </xf>
    <xf numFmtId="2" fontId="8" fillId="0" borderId="13" xfId="1" applyNumberFormat="1" applyFont="1" applyBorder="1" applyAlignment="1">
      <alignment horizontal="right" vertical="center"/>
    </xf>
    <xf numFmtId="2" fontId="8" fillId="0" borderId="12" xfId="1" applyNumberFormat="1" applyFont="1" applyBorder="1" applyAlignment="1">
      <alignment horizontal="right" vertical="center"/>
    </xf>
    <xf numFmtId="2" fontId="7" fillId="0" borderId="12" xfId="1" applyNumberFormat="1" applyFont="1" applyBorder="1" applyAlignment="1">
      <alignment horizontal="right" vertical="center"/>
    </xf>
    <xf numFmtId="2" fontId="7" fillId="0" borderId="11" xfId="1" applyNumberFormat="1" applyFont="1" applyBorder="1" applyAlignment="1">
      <alignment horizontal="right" vertical="center"/>
    </xf>
    <xf numFmtId="0" fontId="7" fillId="0" borderId="0" xfId="1" applyFont="1" applyAlignment="1">
      <alignment vertical="center" wrapText="1"/>
    </xf>
    <xf numFmtId="0" fontId="7" fillId="0" borderId="1" xfId="1" applyFont="1" applyBorder="1" applyAlignment="1">
      <alignment horizontal="center" vertical="center"/>
    </xf>
    <xf numFmtId="0" fontId="7" fillId="0" borderId="11" xfId="1" applyFont="1" applyBorder="1" applyAlignment="1">
      <alignment horizontal="center" vertical="center"/>
    </xf>
    <xf numFmtId="0" fontId="12" fillId="0" borderId="0" xfId="1" applyFont="1" applyAlignment="1">
      <alignment vertical="center"/>
    </xf>
    <xf numFmtId="0" fontId="14" fillId="5" borderId="1" xfId="1" applyFont="1" applyFill="1" applyBorder="1" applyAlignment="1">
      <alignment horizontal="center" vertical="center"/>
    </xf>
    <xf numFmtId="0" fontId="5" fillId="0" borderId="0" xfId="1" applyFont="1" applyAlignment="1">
      <alignment horizontal="center" vertical="center" wrapText="1"/>
    </xf>
    <xf numFmtId="0" fontId="53" fillId="0" borderId="0" xfId="1" applyFont="1" applyAlignment="1">
      <alignment vertical="center"/>
    </xf>
    <xf numFmtId="166" fontId="7" fillId="0" borderId="0" xfId="1" applyNumberFormat="1" applyFont="1" applyAlignment="1">
      <alignment horizontal="right" vertical="center"/>
    </xf>
    <xf numFmtId="167" fontId="9" fillId="3" borderId="1" xfId="1" applyNumberFormat="1" applyFont="1" applyFill="1" applyBorder="1" applyAlignment="1">
      <alignment horizontal="center" vertical="center" wrapText="1"/>
    </xf>
    <xf numFmtId="167" fontId="36" fillId="3" borderId="1" xfId="1" applyNumberFormat="1" applyFont="1" applyFill="1" applyBorder="1" applyAlignment="1">
      <alignment horizontal="center" vertical="center" wrapText="1"/>
    </xf>
    <xf numFmtId="0" fontId="2" fillId="0" borderId="1" xfId="1" applyFont="1" applyBorder="1" applyAlignment="1">
      <alignment horizontal="center" vertical="center"/>
    </xf>
    <xf numFmtId="0" fontId="2" fillId="0" borderId="0" xfId="1" applyFont="1" applyAlignment="1">
      <alignment horizontal="center" vertical="center"/>
    </xf>
    <xf numFmtId="167" fontId="8" fillId="0" borderId="13" xfId="1" applyNumberFormat="1" applyFont="1" applyBorder="1" applyAlignment="1">
      <alignment vertical="center" wrapText="1"/>
    </xf>
    <xf numFmtId="167" fontId="8" fillId="0" borderId="12" xfId="1" applyNumberFormat="1" applyFont="1" applyBorder="1" applyAlignment="1">
      <alignment vertical="center" wrapText="1"/>
    </xf>
    <xf numFmtId="167" fontId="8" fillId="0" borderId="11" xfId="1" applyNumberFormat="1" applyFont="1" applyBorder="1" applyAlignment="1">
      <alignment vertical="center" wrapText="1"/>
    </xf>
    <xf numFmtId="167" fontId="8" fillId="0" borderId="0" xfId="1" applyNumberFormat="1" applyFont="1" applyAlignment="1">
      <alignment vertical="center" wrapText="1"/>
    </xf>
    <xf numFmtId="2" fontId="35" fillId="0" borderId="6" xfId="1" applyNumberFormat="1" applyFont="1" applyBorder="1" applyAlignment="1">
      <alignment horizontal="center" vertical="center"/>
    </xf>
    <xf numFmtId="2" fontId="35" fillId="0" borderId="16" xfId="1" applyNumberFormat="1" applyFont="1" applyBorder="1" applyAlignment="1">
      <alignment horizontal="center" vertical="center"/>
    </xf>
    <xf numFmtId="0" fontId="2" fillId="4" borderId="13" xfId="1" applyFont="1" applyFill="1" applyBorder="1" applyAlignment="1">
      <alignment horizontal="center" vertical="center"/>
    </xf>
    <xf numFmtId="0" fontId="5" fillId="0" borderId="13" xfId="1" applyFont="1" applyBorder="1" applyAlignment="1">
      <alignment vertical="center"/>
    </xf>
    <xf numFmtId="0" fontId="7" fillId="0" borderId="13" xfId="1" applyFont="1" applyBorder="1" applyAlignment="1">
      <alignment vertical="center" wrapText="1"/>
    </xf>
    <xf numFmtId="0" fontId="7" fillId="0" borderId="13" xfId="1" applyFont="1" applyBorder="1" applyAlignment="1">
      <alignment horizontal="center" vertical="center" wrapText="1"/>
    </xf>
    <xf numFmtId="0" fontId="7" fillId="0" borderId="3" xfId="1" applyFont="1" applyBorder="1" applyAlignment="1">
      <alignment horizontal="center" vertical="center" wrapText="1"/>
    </xf>
    <xf numFmtId="0" fontId="5" fillId="0" borderId="12" xfId="1" applyFont="1" applyBorder="1" applyAlignment="1">
      <alignment vertical="center"/>
    </xf>
    <xf numFmtId="0" fontId="7" fillId="0" borderId="12" xfId="1" applyFont="1" applyBorder="1" applyAlignment="1">
      <alignment vertical="center" wrapText="1"/>
    </xf>
    <xf numFmtId="0" fontId="7" fillId="0" borderId="12" xfId="1" applyFont="1" applyBorder="1" applyAlignment="1">
      <alignment horizontal="center" vertical="center" wrapText="1"/>
    </xf>
    <xf numFmtId="0" fontId="7" fillId="0" borderId="6" xfId="1" applyFont="1" applyBorder="1" applyAlignment="1">
      <alignment horizontal="center" vertical="center" wrapText="1"/>
    </xf>
    <xf numFmtId="0" fontId="5" fillId="0" borderId="11" xfId="1" applyFont="1" applyBorder="1" applyAlignment="1">
      <alignment vertical="center"/>
    </xf>
    <xf numFmtId="0" fontId="7" fillId="0" borderId="11" xfId="1" applyFont="1" applyBorder="1" applyAlignment="1">
      <alignment vertical="center" wrapText="1"/>
    </xf>
    <xf numFmtId="0" fontId="7" fillId="0" borderId="11" xfId="1" applyFont="1" applyBorder="1" applyAlignment="1">
      <alignment horizontal="center" vertical="center" wrapText="1"/>
    </xf>
    <xf numFmtId="0" fontId="7" fillId="0" borderId="16" xfId="1" applyFont="1" applyBorder="1" applyAlignment="1">
      <alignment horizontal="center" vertical="center" wrapText="1"/>
    </xf>
    <xf numFmtId="2" fontId="7" fillId="0" borderId="12"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8" fillId="0" borderId="12" xfId="1" applyNumberFormat="1" applyFont="1" applyBorder="1" applyAlignment="1">
      <alignment vertical="center"/>
    </xf>
    <xf numFmtId="167" fontId="8" fillId="0" borderId="0" xfId="1" applyNumberFormat="1" applyFont="1" applyAlignment="1">
      <alignment vertical="center"/>
    </xf>
    <xf numFmtId="2" fontId="7" fillId="0" borderId="11"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8" fillId="0" borderId="11" xfId="1" applyNumberFormat="1" applyFont="1" applyBorder="1" applyAlignment="1">
      <alignment vertical="center"/>
    </xf>
    <xf numFmtId="2" fontId="5" fillId="0" borderId="0" xfId="1" applyNumberFormat="1" applyFont="1" applyAlignment="1">
      <alignment vertical="center"/>
    </xf>
    <xf numFmtId="0" fontId="36" fillId="0" borderId="9" xfId="1" applyFont="1" applyBorder="1" applyAlignment="1">
      <alignment horizontal="center" vertical="center" wrapText="1"/>
    </xf>
    <xf numFmtId="0" fontId="35" fillId="0" borderId="13" xfId="1" applyFont="1" applyBorder="1" applyAlignment="1">
      <alignment vertical="center" wrapText="1"/>
    </xf>
    <xf numFmtId="0" fontId="35" fillId="0" borderId="3" xfId="1" applyFont="1" applyBorder="1" applyAlignment="1">
      <alignment vertical="center" wrapText="1"/>
    </xf>
    <xf numFmtId="0" fontId="35" fillId="0" borderId="12" xfId="1" applyFont="1" applyBorder="1" applyAlignment="1">
      <alignment vertical="center" wrapText="1"/>
    </xf>
    <xf numFmtId="0" fontId="35" fillId="0" borderId="6" xfId="1" applyFont="1" applyBorder="1" applyAlignment="1">
      <alignment vertical="center" wrapText="1"/>
    </xf>
    <xf numFmtId="0" fontId="35" fillId="0" borderId="13" xfId="1" applyFont="1" applyBorder="1" applyAlignment="1">
      <alignment horizontal="center" vertical="center" wrapText="1"/>
    </xf>
    <xf numFmtId="0" fontId="35" fillId="0" borderId="11" xfId="1" applyFont="1" applyBorder="1" applyAlignment="1">
      <alignment vertical="center" wrapText="1"/>
    </xf>
    <xf numFmtId="0" fontId="35" fillId="0" borderId="16" xfId="1" applyFont="1" applyBorder="1" applyAlignment="1">
      <alignment vertical="center" wrapText="1"/>
    </xf>
    <xf numFmtId="0" fontId="35" fillId="0" borderId="11" xfId="1" applyFont="1" applyBorder="1" applyAlignment="1">
      <alignment horizontal="center" vertical="center" wrapText="1"/>
    </xf>
    <xf numFmtId="1" fontId="35" fillId="0" borderId="13" xfId="1" applyNumberFormat="1" applyFont="1" applyBorder="1" applyAlignment="1">
      <alignment horizontal="center" vertical="center" wrapText="1"/>
    </xf>
    <xf numFmtId="1" fontId="35" fillId="0" borderId="11" xfId="1" applyNumberFormat="1" applyFont="1" applyBorder="1" applyAlignment="1">
      <alignment horizontal="center" vertical="center" wrapText="1"/>
    </xf>
    <xf numFmtId="166" fontId="35" fillId="0" borderId="0" xfId="1" applyNumberFormat="1" applyFont="1" applyAlignment="1">
      <alignment vertical="center"/>
    </xf>
    <xf numFmtId="0" fontId="36" fillId="0" borderId="1" xfId="1" applyFont="1" applyBorder="1" applyAlignment="1">
      <alignment vertical="center"/>
    </xf>
    <xf numFmtId="0" fontId="5" fillId="0" borderId="1" xfId="1" applyFont="1" applyBorder="1" applyAlignment="1">
      <alignment horizontal="center" vertical="center" wrapText="1"/>
    </xf>
    <xf numFmtId="1" fontId="51" fillId="0" borderId="1" xfId="1" applyNumberFormat="1" applyFont="1" applyBorder="1" applyAlignment="1">
      <alignment horizontal="center" vertical="center"/>
    </xf>
    <xf numFmtId="171" fontId="51" fillId="0" borderId="1" xfId="1" applyNumberFormat="1" applyFont="1" applyBorder="1" applyAlignment="1">
      <alignment horizontal="center" vertical="center"/>
    </xf>
    <xf numFmtId="0" fontId="51" fillId="0" borderId="1" xfId="1" applyFont="1" applyBorder="1" applyAlignment="1">
      <alignment vertical="center"/>
    </xf>
    <xf numFmtId="2" fontId="51" fillId="0" borderId="1" xfId="1" applyNumberFormat="1" applyFont="1" applyBorder="1" applyAlignment="1">
      <alignment horizontal="center" vertical="center"/>
    </xf>
    <xf numFmtId="164" fontId="51" fillId="0" borderId="1" xfId="1" applyNumberFormat="1" applyFont="1" applyBorder="1" applyAlignment="1">
      <alignment horizontal="center" vertical="center"/>
    </xf>
    <xf numFmtId="0" fontId="3" fillId="0" borderId="1" xfId="1" applyFont="1" applyBorder="1"/>
    <xf numFmtId="0" fontId="40" fillId="0" borderId="0" xfId="1" applyFont="1" applyAlignment="1">
      <alignment vertical="center"/>
    </xf>
    <xf numFmtId="10" fontId="5" fillId="0" borderId="0" xfId="1" applyNumberFormat="1" applyFont="1" applyAlignment="1">
      <alignment vertical="center"/>
    </xf>
    <xf numFmtId="0" fontId="5" fillId="0" borderId="1" xfId="1" applyFont="1" applyBorder="1" applyAlignment="1">
      <alignment vertical="center"/>
    </xf>
    <xf numFmtId="2" fontId="8" fillId="0" borderId="0" xfId="1" applyNumberFormat="1" applyFont="1" applyAlignment="1">
      <alignment horizontal="right" vertical="center"/>
    </xf>
    <xf numFmtId="0" fontId="5" fillId="0" borderId="11" xfId="1" applyFont="1" applyBorder="1" applyAlignment="1">
      <alignment vertical="center" wrapText="1"/>
    </xf>
    <xf numFmtId="2" fontId="41" fillId="0" borderId="0" xfId="1" applyNumberFormat="1" applyFont="1" applyAlignment="1">
      <alignment horizontal="center" vertical="center"/>
    </xf>
    <xf numFmtId="0" fontId="14" fillId="0" borderId="5" xfId="1" applyFont="1" applyBorder="1" applyAlignment="1">
      <alignment horizontal="center" vertical="center"/>
    </xf>
    <xf numFmtId="0" fontId="14" fillId="0" borderId="14" xfId="1" applyFont="1" applyBorder="1" applyAlignment="1">
      <alignment horizontal="center" vertical="center"/>
    </xf>
    <xf numFmtId="0" fontId="13" fillId="0" borderId="0" xfId="1" applyFont="1" applyAlignment="1">
      <alignment vertical="center"/>
    </xf>
    <xf numFmtId="0" fontId="14" fillId="4" borderId="13" xfId="1" applyFont="1" applyFill="1" applyBorder="1" applyAlignment="1">
      <alignment horizontal="center" vertical="center"/>
    </xf>
    <xf numFmtId="0" fontId="14" fillId="17" borderId="13" xfId="1" applyFont="1" applyFill="1" applyBorder="1" applyAlignment="1">
      <alignment horizontal="center" vertical="center"/>
    </xf>
    <xf numFmtId="0" fontId="14" fillId="5" borderId="0" xfId="1" applyFont="1" applyFill="1" applyAlignment="1">
      <alignment vertical="center"/>
    </xf>
    <xf numFmtId="2" fontId="14" fillId="0" borderId="13" xfId="1" applyNumberFormat="1" applyFont="1" applyBorder="1" applyAlignment="1">
      <alignment horizontal="center" vertical="center"/>
    </xf>
    <xf numFmtId="0" fontId="9" fillId="17" borderId="1" xfId="1" applyFont="1" applyFill="1" applyBorder="1" applyAlignment="1">
      <alignment horizontal="center" vertical="center"/>
    </xf>
    <xf numFmtId="0" fontId="14" fillId="0" borderId="12" xfId="1" applyFont="1" applyBorder="1" applyAlignment="1">
      <alignment horizontal="center" vertical="center"/>
    </xf>
    <xf numFmtId="2" fontId="14" fillId="0" borderId="12" xfId="1" applyNumberFormat="1" applyFont="1" applyBorder="1" applyAlignment="1">
      <alignment horizontal="center" vertical="center"/>
    </xf>
    <xf numFmtId="0" fontId="14" fillId="2" borderId="9" xfId="1" applyFont="1" applyFill="1" applyBorder="1" applyAlignment="1">
      <alignment horizontal="center" vertical="center"/>
    </xf>
    <xf numFmtId="0" fontId="14" fillId="17" borderId="1" xfId="1" applyFont="1" applyFill="1" applyBorder="1" applyAlignment="1">
      <alignment horizontal="center" vertical="center"/>
    </xf>
    <xf numFmtId="2" fontId="9" fillId="0" borderId="12" xfId="1" applyNumberFormat="1" applyFont="1" applyBorder="1" applyAlignment="1">
      <alignment horizontal="center" vertical="center"/>
    </xf>
    <xf numFmtId="164" fontId="9" fillId="0" borderId="12" xfId="1" applyNumberFormat="1" applyFont="1" applyBorder="1" applyAlignment="1">
      <alignment horizontal="center" vertical="center"/>
    </xf>
    <xf numFmtId="167" fontId="9" fillId="0" borderId="12" xfId="1" applyNumberFormat="1" applyFont="1" applyBorder="1" applyAlignment="1">
      <alignment horizontal="center" vertical="center"/>
    </xf>
    <xf numFmtId="167" fontId="7" fillId="0" borderId="12" xfId="1" applyNumberFormat="1" applyFont="1" applyBorder="1" applyAlignment="1">
      <alignment horizontal="center" vertical="center"/>
    </xf>
    <xf numFmtId="167" fontId="7" fillId="0" borderId="11" xfId="1" applyNumberFormat="1" applyFont="1" applyBorder="1" applyAlignment="1">
      <alignment horizontal="center" vertical="center"/>
    </xf>
    <xf numFmtId="0" fontId="7" fillId="0" borderId="0" xfId="1" applyFont="1" applyAlignment="1">
      <alignment horizontal="right" vertical="center"/>
    </xf>
    <xf numFmtId="2" fontId="7" fillId="0" borderId="0" xfId="1" applyNumberFormat="1" applyFont="1" applyAlignment="1">
      <alignment vertical="center"/>
    </xf>
    <xf numFmtId="0" fontId="14" fillId="5" borderId="0" xfId="1" applyFont="1" applyFill="1" applyAlignment="1">
      <alignment horizontal="center" vertical="center"/>
    </xf>
    <xf numFmtId="0" fontId="14" fillId="0" borderId="2" xfId="1" applyFont="1" applyBorder="1" applyAlignment="1">
      <alignment horizontal="center" vertical="center"/>
    </xf>
    <xf numFmtId="2" fontId="7" fillId="0" borderId="1" xfId="1" applyNumberFormat="1" applyFont="1" applyBorder="1" applyAlignment="1">
      <alignment horizontal="center" vertical="center"/>
    </xf>
    <xf numFmtId="0" fontId="7" fillId="3" borderId="0" xfId="1" applyFont="1" applyFill="1" applyAlignment="1">
      <alignment horizontal="center" vertical="center"/>
    </xf>
    <xf numFmtId="0" fontId="12" fillId="5" borderId="1" xfId="1" applyFont="1" applyFill="1" applyBorder="1" applyAlignment="1">
      <alignment horizontal="center" vertical="center"/>
    </xf>
    <xf numFmtId="0" fontId="7" fillId="5" borderId="1" xfId="1" applyFont="1" applyFill="1" applyBorder="1" applyAlignment="1">
      <alignment horizontal="center" vertical="center"/>
    </xf>
    <xf numFmtId="0" fontId="8" fillId="0" borderId="5" xfId="1" applyFont="1" applyBorder="1" applyAlignment="1">
      <alignment horizontal="center" vertical="center"/>
    </xf>
    <xf numFmtId="166" fontId="7" fillId="0" borderId="1" xfId="1" applyNumberFormat="1" applyFont="1" applyBorder="1" applyAlignment="1">
      <alignment horizontal="center" vertical="center"/>
    </xf>
    <xf numFmtId="0" fontId="14" fillId="2" borderId="11" xfId="1" applyFont="1" applyFill="1" applyBorder="1" applyAlignment="1">
      <alignment horizontal="center" vertical="center"/>
    </xf>
    <xf numFmtId="169" fontId="14" fillId="2" borderId="11" xfId="1" applyNumberFormat="1" applyFont="1" applyFill="1" applyBorder="1" applyAlignment="1">
      <alignment horizontal="center" vertical="center"/>
    </xf>
    <xf numFmtId="0" fontId="14" fillId="2" borderId="1" xfId="1" applyFont="1" applyFill="1" applyBorder="1" applyAlignment="1">
      <alignment horizontal="center" vertical="center"/>
    </xf>
    <xf numFmtId="0" fontId="9" fillId="0" borderId="6" xfId="1" applyFont="1" applyBorder="1" applyAlignment="1">
      <alignment horizontal="center" vertical="center"/>
    </xf>
    <xf numFmtId="171" fontId="7" fillId="0" borderId="12" xfId="1" applyNumberFormat="1" applyFont="1" applyBorder="1" applyAlignment="1">
      <alignment horizontal="center" vertical="center"/>
    </xf>
    <xf numFmtId="171" fontId="7" fillId="0" borderId="11" xfId="1" applyNumberFormat="1" applyFont="1" applyBorder="1" applyAlignment="1">
      <alignment horizontal="center" vertical="center"/>
    </xf>
    <xf numFmtId="0" fontId="9" fillId="2" borderId="9" xfId="1" applyFont="1" applyFill="1" applyBorder="1" applyAlignment="1">
      <alignment horizontal="center" vertical="center"/>
    </xf>
    <xf numFmtId="0" fontId="9" fillId="3" borderId="1" xfId="1" applyFont="1" applyFill="1" applyBorder="1" applyAlignment="1">
      <alignment horizontal="center" vertical="center"/>
    </xf>
    <xf numFmtId="2" fontId="14" fillId="0" borderId="6" xfId="1" applyNumberFormat="1" applyFont="1" applyBorder="1" applyAlignment="1">
      <alignment horizontal="center" vertical="center"/>
    </xf>
    <xf numFmtId="2" fontId="7" fillId="0" borderId="6" xfId="1" applyNumberFormat="1" applyFont="1" applyBorder="1" applyAlignment="1">
      <alignment horizontal="center" vertical="center"/>
    </xf>
    <xf numFmtId="2" fontId="7" fillId="0" borderId="16" xfId="1" applyNumberFormat="1" applyFont="1" applyBorder="1" applyAlignment="1">
      <alignment horizontal="center" vertical="center"/>
    </xf>
    <xf numFmtId="164" fontId="7" fillId="0" borderId="11" xfId="1" applyNumberFormat="1" applyFont="1" applyBorder="1" applyAlignment="1">
      <alignment horizontal="center" vertical="center"/>
    </xf>
    <xf numFmtId="2" fontId="8" fillId="0" borderId="12" xfId="1" applyNumberFormat="1" applyFont="1" applyBorder="1" applyAlignment="1">
      <alignment horizontal="center" vertical="center" wrapText="1"/>
    </xf>
    <xf numFmtId="0" fontId="42" fillId="0" borderId="0" xfId="1" applyFont="1" applyAlignment="1">
      <alignment horizontal="left" vertical="center"/>
    </xf>
    <xf numFmtId="0" fontId="58" fillId="0" borderId="0" xfId="1" applyFont="1" applyAlignment="1">
      <alignment horizontal="left" vertical="center"/>
    </xf>
    <xf numFmtId="0" fontId="41" fillId="0" borderId="9" xfId="1" applyFont="1" applyBorder="1" applyAlignment="1">
      <alignment horizontal="center" vertical="center"/>
    </xf>
    <xf numFmtId="0" fontId="41" fillId="0" borderId="2" xfId="1" applyFont="1" applyBorder="1" applyAlignment="1">
      <alignment horizontal="center" vertical="center"/>
    </xf>
    <xf numFmtId="0" fontId="41" fillId="0" borderId="0" xfId="1" applyFont="1" applyAlignment="1">
      <alignment horizontal="right" vertical="center"/>
    </xf>
    <xf numFmtId="169" fontId="36" fillId="0" borderId="0" xfId="1" applyNumberFormat="1" applyFont="1" applyAlignment="1">
      <alignment horizontal="center" vertical="center"/>
    </xf>
    <xf numFmtId="170" fontId="36" fillId="0" borderId="0" xfId="1" applyNumberFormat="1" applyFont="1" applyAlignment="1">
      <alignment horizontal="center" vertical="center"/>
    </xf>
    <xf numFmtId="1" fontId="35" fillId="0" borderId="1" xfId="1" applyNumberFormat="1" applyFont="1" applyBorder="1" applyAlignment="1">
      <alignment horizontal="center" vertical="center"/>
    </xf>
    <xf numFmtId="0" fontId="59" fillId="0" borderId="0" xfId="1" applyFont="1" applyAlignment="1">
      <alignment horizontal="center" vertical="center"/>
    </xf>
    <xf numFmtId="2" fontId="0" fillId="0" borderId="0" xfId="0" applyNumberFormat="1"/>
    <xf numFmtId="0" fontId="35" fillId="34" borderId="0" xfId="1" applyFont="1" applyFill="1" applyAlignment="1">
      <alignment vertical="center"/>
    </xf>
    <xf numFmtId="0" fontId="35" fillId="34" borderId="0" xfId="1" applyFont="1" applyFill="1" applyAlignment="1">
      <alignment horizontal="center" vertical="center"/>
    </xf>
    <xf numFmtId="0" fontId="42" fillId="0" borderId="3" xfId="1" applyFont="1" applyBorder="1" applyAlignment="1">
      <alignment horizontal="center" vertical="center"/>
    </xf>
    <xf numFmtId="0" fontId="10" fillId="0" borderId="5" xfId="1" applyFont="1" applyBorder="1"/>
    <xf numFmtId="0" fontId="36" fillId="0" borderId="0" xfId="1" applyFont="1" applyAlignment="1">
      <alignment horizontal="center" vertical="center"/>
    </xf>
    <xf numFmtId="0" fontId="1" fillId="0" borderId="0" xfId="1"/>
    <xf numFmtId="0" fontId="36" fillId="2" borderId="0" xfId="1" applyFont="1" applyFill="1" applyAlignment="1">
      <alignment horizontal="left" vertical="center"/>
    </xf>
    <xf numFmtId="0" fontId="14" fillId="2" borderId="9" xfId="1" applyFont="1" applyFill="1" applyBorder="1" applyAlignment="1">
      <alignment horizontal="center" vertical="center"/>
    </xf>
    <xf numFmtId="0" fontId="10" fillId="0" borderId="10" xfId="1" applyFont="1" applyBorder="1"/>
    <xf numFmtId="0" fontId="10" fillId="0" borderId="2" xfId="1" applyFont="1" applyBorder="1"/>
    <xf numFmtId="0" fontId="14" fillId="11" borderId="0" xfId="1" applyFont="1" applyFill="1" applyAlignment="1">
      <alignment horizontal="left" vertical="center"/>
    </xf>
    <xf numFmtId="0" fontId="14" fillId="3" borderId="9" xfId="1" applyFont="1" applyFill="1" applyBorder="1" applyAlignment="1">
      <alignment horizontal="center" vertical="center"/>
    </xf>
    <xf numFmtId="0" fontId="14" fillId="7" borderId="9" xfId="1" applyFont="1" applyFill="1" applyBorder="1" applyAlignment="1">
      <alignment horizontal="center" vertical="center"/>
    </xf>
    <xf numFmtId="0" fontId="14" fillId="8" borderId="9" xfId="1" applyFont="1" applyFill="1" applyBorder="1" applyAlignment="1">
      <alignment horizontal="center" vertical="center"/>
    </xf>
    <xf numFmtId="0" fontId="8" fillId="0" borderId="7" xfId="1" applyFont="1" applyBorder="1" applyAlignment="1">
      <alignment vertical="center"/>
    </xf>
    <xf numFmtId="0" fontId="10" fillId="0" borderId="7" xfId="1" applyFont="1" applyBorder="1"/>
    <xf numFmtId="0" fontId="15" fillId="0" borderId="0" xfId="1" applyFont="1" applyAlignment="1">
      <alignment vertical="center" wrapText="1"/>
    </xf>
    <xf numFmtId="0" fontId="14" fillId="11" borderId="0" xfId="1" applyFont="1" applyFill="1" applyAlignment="1">
      <alignment vertical="center"/>
    </xf>
    <xf numFmtId="0" fontId="8" fillId="0" borderId="0" xfId="1" applyFont="1" applyAlignment="1">
      <alignment vertical="center"/>
    </xf>
    <xf numFmtId="0" fontId="14" fillId="6" borderId="3" xfId="1" applyFont="1" applyFill="1" applyBorder="1" applyAlignment="1">
      <alignment horizontal="center" vertical="center"/>
    </xf>
    <xf numFmtId="0" fontId="10" fillId="0" borderId="4" xfId="1" applyFont="1" applyBorder="1"/>
    <xf numFmtId="0" fontId="13" fillId="0" borderId="0" xfId="1" applyFont="1" applyAlignment="1">
      <alignment vertical="center"/>
    </xf>
    <xf numFmtId="0" fontId="14" fillId="3" borderId="0" xfId="1" applyFont="1" applyFill="1" applyAlignment="1">
      <alignment horizontal="center" vertical="center"/>
    </xf>
    <xf numFmtId="0" fontId="14" fillId="0" borderId="0" xfId="1" applyFont="1" applyAlignment="1">
      <alignment horizontal="center" vertical="center"/>
    </xf>
    <xf numFmtId="0" fontId="12" fillId="0" borderId="13" xfId="1" applyFont="1" applyBorder="1" applyAlignment="1">
      <alignment horizontal="center" vertical="center"/>
    </xf>
    <xf numFmtId="0" fontId="10" fillId="0" borderId="11" xfId="1" applyFont="1" applyBorder="1"/>
    <xf numFmtId="0" fontId="14" fillId="0" borderId="13" xfId="1" applyFont="1" applyBorder="1" applyAlignment="1">
      <alignment horizontal="center" vertical="center"/>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56" fillId="0" borderId="0" xfId="1" applyFont="1" applyAlignment="1">
      <alignment horizontal="center" vertical="center"/>
    </xf>
    <xf numFmtId="0" fontId="14" fillId="0" borderId="0" xfId="1" applyFont="1" applyAlignment="1">
      <alignment vertical="center"/>
    </xf>
    <xf numFmtId="0" fontId="14" fillId="0" borderId="9" xfId="1" applyFont="1" applyBorder="1" applyAlignment="1">
      <alignment horizontal="center" vertical="center"/>
    </xf>
    <xf numFmtId="0" fontId="9" fillId="33" borderId="0" xfId="1" applyFont="1" applyFill="1" applyAlignment="1">
      <alignment vertical="center"/>
    </xf>
    <xf numFmtId="0" fontId="14" fillId="3" borderId="0" xfId="1" applyFont="1" applyFill="1" applyAlignment="1">
      <alignment vertical="center"/>
    </xf>
    <xf numFmtId="0" fontId="7" fillId="0" borderId="13" xfId="1" applyFont="1" applyBorder="1" applyAlignment="1">
      <alignment vertical="center" wrapText="1"/>
    </xf>
    <xf numFmtId="0" fontId="10" fillId="0" borderId="12" xfId="1" applyFont="1" applyBorder="1" applyAlignment="1">
      <alignment wrapText="1"/>
    </xf>
    <xf numFmtId="0" fontId="10" fillId="0" borderId="11" xfId="1" applyFont="1" applyBorder="1" applyAlignment="1">
      <alignment wrapText="1"/>
    </xf>
    <xf numFmtId="0" fontId="14" fillId="31" borderId="0" xfId="1" applyFont="1" applyFill="1" applyAlignment="1">
      <alignment horizontal="left" vertical="center"/>
    </xf>
    <xf numFmtId="0" fontId="52" fillId="0" borderId="0" xfId="1" applyFont="1" applyAlignment="1">
      <alignment vertical="center"/>
    </xf>
    <xf numFmtId="167" fontId="8" fillId="0" borderId="0" xfId="1" applyNumberFormat="1" applyFont="1" applyAlignment="1">
      <alignment vertical="center" wrapText="1"/>
    </xf>
    <xf numFmtId="0" fontId="2" fillId="10" borderId="0" xfId="1" applyFont="1" applyFill="1" applyAlignment="1">
      <alignment vertical="center"/>
    </xf>
    <xf numFmtId="0" fontId="9" fillId="32" borderId="0" xfId="1" applyFont="1" applyFill="1" applyAlignment="1">
      <alignment vertical="center"/>
    </xf>
    <xf numFmtId="0" fontId="10" fillId="0" borderId="0" xfId="1" applyFont="1"/>
    <xf numFmtId="167" fontId="8" fillId="0" borderId="13" xfId="1" applyNumberFormat="1" applyFont="1" applyBorder="1" applyAlignment="1">
      <alignment vertical="center" wrapText="1"/>
    </xf>
    <xf numFmtId="0" fontId="10" fillId="0" borderId="12" xfId="1" applyFont="1" applyBorder="1"/>
    <xf numFmtId="0" fontId="2" fillId="0" borderId="0" xfId="1" applyFont="1" applyAlignment="1">
      <alignment vertical="center" wrapText="1"/>
    </xf>
    <xf numFmtId="0" fontId="36" fillId="2" borderId="0" xfId="1" applyFont="1" applyFill="1" applyAlignment="1">
      <alignment vertical="center"/>
    </xf>
    <xf numFmtId="0" fontId="35" fillId="0" borderId="13" xfId="1" applyFont="1" applyBorder="1" applyAlignment="1">
      <alignment vertical="center" wrapText="1"/>
    </xf>
    <xf numFmtId="0" fontId="36" fillId="0" borderId="0" xfId="1" applyFont="1" applyAlignment="1">
      <alignment vertical="center"/>
    </xf>
    <xf numFmtId="0" fontId="43" fillId="0" borderId="9" xfId="1" applyFont="1" applyBorder="1" applyAlignment="1">
      <alignment horizontal="center" vertical="center" wrapText="1"/>
    </xf>
    <xf numFmtId="0" fontId="43" fillId="0" borderId="10" xfId="1" applyFont="1" applyBorder="1" applyAlignment="1">
      <alignment horizontal="center" vertical="center"/>
    </xf>
    <xf numFmtId="0" fontId="52" fillId="0" borderId="0" xfId="1" applyFont="1" applyAlignment="1">
      <alignment vertical="center" wrapText="1"/>
    </xf>
    <xf numFmtId="0" fontId="36" fillId="21" borderId="0" xfId="1" applyFont="1" applyFill="1" applyAlignment="1">
      <alignment vertical="center" wrapText="1"/>
    </xf>
    <xf numFmtId="0" fontId="35" fillId="0" borderId="3" xfId="1" applyFont="1" applyBorder="1" applyAlignment="1">
      <alignment vertical="top" wrapText="1"/>
    </xf>
    <xf numFmtId="0" fontId="10" fillId="0" borderId="16" xfId="1" applyFont="1" applyBorder="1"/>
    <xf numFmtId="0" fontId="10" fillId="0" borderId="8" xfId="1" applyFont="1" applyBorder="1"/>
    <xf numFmtId="0" fontId="9" fillId="0" borderId="0" xfId="1" applyFont="1" applyAlignment="1">
      <alignment horizontal="center" vertical="center"/>
    </xf>
    <xf numFmtId="0" fontId="35" fillId="0" borderId="0" xfId="1" applyFont="1" applyAlignment="1">
      <alignment vertical="center"/>
    </xf>
    <xf numFmtId="0" fontId="2" fillId="0" borderId="13" xfId="1" applyFont="1" applyBorder="1" applyAlignment="1">
      <alignment horizontal="center" vertical="center"/>
    </xf>
    <xf numFmtId="0" fontId="43" fillId="0" borderId="9" xfId="1" applyFont="1" applyBorder="1" applyAlignment="1">
      <alignment horizontal="center" vertical="center"/>
    </xf>
    <xf numFmtId="0" fontId="9" fillId="0" borderId="13" xfId="1" applyFont="1" applyBorder="1" applyAlignment="1">
      <alignment horizontal="center" vertical="center"/>
    </xf>
    <xf numFmtId="0" fontId="9" fillId="0" borderId="9" xfId="1" applyFont="1" applyBorder="1" applyAlignment="1">
      <alignment horizontal="center" vertical="center"/>
    </xf>
    <xf numFmtId="0" fontId="5" fillId="0" borderId="13" xfId="1" applyFont="1" applyBorder="1" applyAlignment="1">
      <alignment horizontal="center" vertical="center"/>
    </xf>
    <xf numFmtId="0" fontId="37" fillId="0" borderId="0" xfId="1" applyFont="1" applyAlignment="1">
      <alignment horizontal="left" vertical="center" wrapText="1"/>
    </xf>
    <xf numFmtId="0" fontId="36" fillId="0" borderId="0" xfId="1" applyFont="1" applyAlignment="1">
      <alignment horizontal="left" vertical="center"/>
    </xf>
    <xf numFmtId="0" fontId="36" fillId="12" borderId="0" xfId="1" applyFont="1" applyFill="1" applyAlignment="1">
      <alignment horizontal="center" vertical="center"/>
    </xf>
    <xf numFmtId="0" fontId="36" fillId="4" borderId="9" xfId="1" applyFont="1" applyFill="1" applyBorder="1" applyAlignment="1">
      <alignment horizontal="center" vertical="center"/>
    </xf>
    <xf numFmtId="0" fontId="36" fillId="16" borderId="0" xfId="1" applyFont="1" applyFill="1" applyAlignment="1">
      <alignment horizontal="left" vertical="center"/>
    </xf>
    <xf numFmtId="0" fontId="35" fillId="0" borderId="0" xfId="1" applyFont="1" applyAlignment="1">
      <alignment horizontal="left" vertical="center" wrapText="1"/>
    </xf>
    <xf numFmtId="0" fontId="36" fillId="13" borderId="7" xfId="1" applyFont="1" applyFill="1" applyBorder="1" applyAlignment="1">
      <alignment horizontal="left" vertical="center"/>
    </xf>
    <xf numFmtId="0" fontId="36" fillId="4" borderId="0" xfId="1" applyFont="1" applyFill="1" applyAlignment="1">
      <alignment horizontal="center" vertical="center"/>
    </xf>
    <xf numFmtId="0" fontId="36" fillId="13" borderId="0" xfId="1" applyFont="1" applyFill="1" applyAlignment="1">
      <alignment horizontal="left" vertical="center" wrapText="1"/>
    </xf>
    <xf numFmtId="0" fontId="36" fillId="20" borderId="0" xfId="1" applyFont="1" applyFill="1" applyAlignment="1">
      <alignment horizontal="left" vertical="center"/>
    </xf>
    <xf numFmtId="0" fontId="9" fillId="0" borderId="15" xfId="1" applyFont="1" applyBorder="1" applyAlignment="1">
      <alignment horizontal="center" vertical="center"/>
    </xf>
    <xf numFmtId="0" fontId="36" fillId="0" borderId="9" xfId="1" applyFont="1" applyBorder="1" applyAlignment="1">
      <alignment vertical="center"/>
    </xf>
    <xf numFmtId="0" fontId="36" fillId="4" borderId="0" xfId="1" applyFont="1" applyFill="1" applyAlignment="1">
      <alignment horizontal="left" vertical="center"/>
    </xf>
    <xf numFmtId="173" fontId="5" fillId="0" borderId="12" xfId="1" applyNumberFormat="1" applyFont="1" applyBorder="1" applyAlignment="1">
      <alignment horizontal="center" vertical="center"/>
    </xf>
    <xf numFmtId="0" fontId="15" fillId="0" borderId="0" xfId="1" applyFont="1" applyAlignment="1">
      <alignment horizontal="left" vertical="center" wrapText="1"/>
    </xf>
    <xf numFmtId="0" fontId="36" fillId="4" borderId="0" xfId="1" applyFont="1" applyFill="1" applyAlignment="1">
      <alignment vertical="center"/>
    </xf>
    <xf numFmtId="0" fontId="9" fillId="12" borderId="0" xfId="1" applyFont="1" applyFill="1" applyAlignment="1">
      <alignment vertical="center"/>
    </xf>
    <xf numFmtId="0" fontId="9" fillId="4" borderId="0" xfId="1" applyFont="1" applyFill="1" applyAlignment="1">
      <alignment horizontal="left" vertical="center"/>
    </xf>
    <xf numFmtId="0" fontId="8" fillId="24" borderId="9" xfId="1" applyFont="1" applyFill="1" applyBorder="1" applyAlignment="1">
      <alignment horizontal="left" vertical="center" wrapText="1"/>
    </xf>
    <xf numFmtId="0" fontId="9" fillId="13" borderId="0" xfId="1" applyFont="1" applyFill="1" applyAlignment="1">
      <alignment horizontal="left" vertical="center"/>
    </xf>
    <xf numFmtId="0" fontId="9" fillId="4" borderId="9" xfId="1" applyFont="1" applyFill="1" applyBorder="1" applyAlignment="1">
      <alignment horizontal="center" vertical="center"/>
    </xf>
    <xf numFmtId="0" fontId="35" fillId="0" borderId="9" xfId="1" applyFont="1" applyBorder="1" applyAlignment="1">
      <alignment horizontal="left" vertical="center"/>
    </xf>
    <xf numFmtId="0" fontId="9" fillId="25" borderId="0" xfId="1" applyFont="1" applyFill="1" applyAlignment="1">
      <alignment horizontal="left" vertical="center"/>
    </xf>
    <xf numFmtId="0" fontId="8" fillId="0" borderId="0" xfId="1" applyFont="1" applyAlignment="1">
      <alignment horizontal="left" vertical="center" wrapText="1"/>
    </xf>
    <xf numFmtId="0" fontId="36" fillId="26" borderId="0" xfId="1" applyFont="1" applyFill="1" applyAlignment="1">
      <alignment horizontal="left" vertical="center"/>
    </xf>
    <xf numFmtId="0" fontId="36" fillId="24" borderId="0" xfId="1" applyFont="1" applyFill="1" applyAlignment="1">
      <alignment vertical="center"/>
    </xf>
    <xf numFmtId="0" fontId="36" fillId="26" borderId="7" xfId="1" applyFont="1" applyFill="1" applyBorder="1" applyAlignment="1">
      <alignment vertical="center"/>
    </xf>
    <xf numFmtId="0" fontId="36" fillId="4" borderId="7" xfId="1" applyFont="1" applyFill="1" applyBorder="1" applyAlignment="1">
      <alignment vertical="center"/>
    </xf>
    <xf numFmtId="0" fontId="37" fillId="0" borderId="0" xfId="1" applyFont="1" applyAlignment="1">
      <alignment vertical="center" wrapText="1"/>
    </xf>
    <xf numFmtId="0" fontId="8" fillId="0" borderId="7" xfId="1" applyFont="1" applyBorder="1" applyAlignment="1">
      <alignment horizontal="left" vertical="center"/>
    </xf>
    <xf numFmtId="0" fontId="9" fillId="0" borderId="0" xfId="1" applyFont="1" applyAlignment="1">
      <alignment horizontal="left" vertical="center"/>
    </xf>
    <xf numFmtId="0" fontId="36" fillId="28" borderId="0" xfId="1" applyFont="1" applyFill="1" applyAlignment="1">
      <alignment vertical="center"/>
    </xf>
    <xf numFmtId="0" fontId="36" fillId="29" borderId="0" xfId="1" applyFont="1" applyFill="1" applyAlignment="1">
      <alignment vertical="center"/>
    </xf>
    <xf numFmtId="0" fontId="36" fillId="27" borderId="0" xfId="1" applyFont="1" applyFill="1" applyAlignment="1">
      <alignment vertical="center"/>
    </xf>
    <xf numFmtId="0" fontId="36" fillId="13" borderId="0" xfId="1" applyFont="1" applyFill="1" applyAlignment="1">
      <alignment vertical="center"/>
    </xf>
    <xf numFmtId="0" fontId="37" fillId="0" borderId="0" xfId="1" applyFont="1" applyAlignment="1">
      <alignment vertical="center"/>
    </xf>
    <xf numFmtId="0" fontId="36" fillId="28" borderId="7" xfId="1" applyFont="1" applyFill="1" applyBorder="1"/>
    <xf numFmtId="0" fontId="9" fillId="24" borderId="0" xfId="1" applyFont="1" applyFill="1" applyAlignment="1">
      <alignment vertical="center" wrapText="1"/>
    </xf>
    <xf numFmtId="0" fontId="9" fillId="28" borderId="0" xfId="1" applyFont="1" applyFill="1" applyAlignment="1">
      <alignment vertical="center"/>
    </xf>
    <xf numFmtId="0" fontId="9" fillId="29" borderId="0" xfId="1" applyFont="1" applyFill="1" applyAlignment="1">
      <alignment vertical="center"/>
    </xf>
    <xf numFmtId="0" fontId="9" fillId="24" borderId="0" xfId="1" applyFont="1" applyFill="1" applyAlignment="1">
      <alignment vertical="center"/>
    </xf>
    <xf numFmtId="0" fontId="9" fillId="27" borderId="0" xfId="1" applyFont="1" applyFill="1" applyAlignment="1">
      <alignment vertical="center"/>
    </xf>
    <xf numFmtId="0" fontId="9" fillId="4" borderId="0" xfId="1" applyFont="1" applyFill="1" applyAlignment="1">
      <alignment vertical="center"/>
    </xf>
    <xf numFmtId="0" fontId="9" fillId="28" borderId="7" xfId="1" applyFont="1" applyFill="1" applyBorder="1" applyAlignment="1">
      <alignment vertical="center"/>
    </xf>
    <xf numFmtId="0" fontId="8" fillId="0" borderId="13" xfId="1" applyFont="1" applyBorder="1" applyAlignment="1">
      <alignment horizontal="center" vertical="center"/>
    </xf>
    <xf numFmtId="0" fontId="9" fillId="4" borderId="7" xfId="1" applyFont="1" applyFill="1" applyBorder="1" applyAlignment="1">
      <alignment vertical="center"/>
    </xf>
    <xf numFmtId="0" fontId="15" fillId="0" borderId="9" xfId="1" applyFont="1" applyBorder="1" applyAlignment="1">
      <alignment vertical="center"/>
    </xf>
    <xf numFmtId="0" fontId="9" fillId="30" borderId="0" xfId="1" applyFont="1" applyFill="1" applyAlignment="1">
      <alignment vertical="center"/>
    </xf>
    <xf numFmtId="0" fontId="9" fillId="0" borderId="9" xfId="1" applyFont="1" applyBorder="1" applyAlignment="1">
      <alignment vertical="center"/>
    </xf>
    <xf numFmtId="0" fontId="8" fillId="0" borderId="0" xfId="1" applyFont="1" applyAlignment="1">
      <alignment horizontal="left" vertical="center"/>
    </xf>
    <xf numFmtId="0" fontId="7" fillId="0" borderId="3" xfId="1" applyFont="1" applyBorder="1" applyAlignment="1">
      <alignment horizontal="left" vertical="top" wrapText="1"/>
    </xf>
    <xf numFmtId="0" fontId="10" fillId="0" borderId="6" xfId="1" applyFont="1" applyBorder="1"/>
    <xf numFmtId="0" fontId="10" fillId="0" borderId="15" xfId="1" applyFont="1" applyBorder="1"/>
    <xf numFmtId="0" fontId="9" fillId="30" borderId="0" xfId="1" applyFont="1" applyFill="1" applyAlignment="1">
      <alignment horizontal="center" vertical="center"/>
    </xf>
    <xf numFmtId="0" fontId="8" fillId="0" borderId="12" xfId="1" applyFont="1" applyBorder="1" applyAlignment="1">
      <alignment horizontal="center" vertical="center"/>
    </xf>
    <xf numFmtId="0" fontId="9" fillId="0" borderId="10" xfId="1" applyFont="1" applyBorder="1" applyAlignment="1">
      <alignment horizontal="left" vertical="center"/>
    </xf>
    <xf numFmtId="0" fontId="9" fillId="0" borderId="15" xfId="1" applyFont="1" applyBorder="1" applyAlignment="1">
      <alignment horizontal="center" vertical="center" wrapText="1"/>
    </xf>
    <xf numFmtId="0" fontId="9" fillId="0" borderId="5" xfId="1" applyFont="1" applyBorder="1" applyAlignment="1">
      <alignment vertical="center" wrapText="1"/>
    </xf>
    <xf numFmtId="0" fontId="9" fillId="0" borderId="5" xfId="1" applyFont="1" applyBorder="1" applyAlignment="1">
      <alignment horizontal="center" vertical="center"/>
    </xf>
    <xf numFmtId="0" fontId="9" fillId="0" borderId="5" xfId="1" applyFont="1" applyBorder="1" applyAlignment="1">
      <alignment horizontal="center" vertical="center" wrapText="1"/>
    </xf>
    <xf numFmtId="0" fontId="9" fillId="0" borderId="4" xfId="1" applyFont="1" applyBorder="1" applyAlignment="1">
      <alignment horizontal="center" vertical="center" wrapText="1"/>
    </xf>
    <xf numFmtId="0" fontId="25" fillId="0" borderId="13" xfId="2" applyFont="1" applyBorder="1" applyAlignment="1">
      <alignment horizontal="center" vertical="center"/>
    </xf>
    <xf numFmtId="0" fontId="26" fillId="0" borderId="11" xfId="2" applyFont="1" applyBorder="1" applyAlignment="1">
      <alignment vertical="center"/>
    </xf>
    <xf numFmtId="0" fontId="25" fillId="0" borderId="9" xfId="2" applyFont="1" applyBorder="1" applyAlignment="1">
      <alignment horizontal="center" vertical="center"/>
    </xf>
    <xf numFmtId="0" fontId="26" fillId="0" borderId="2" xfId="2" applyFont="1" applyBorder="1" applyAlignment="1">
      <alignment vertical="center"/>
    </xf>
    <xf numFmtId="0" fontId="10" fillId="0" borderId="11" xfId="1" applyFont="1" applyBorder="1" applyAlignment="1">
      <alignment vertical="center"/>
    </xf>
    <xf numFmtId="0" fontId="10" fillId="0" borderId="2" xfId="1" applyFont="1" applyBorder="1" applyAlignment="1">
      <alignment vertical="center"/>
    </xf>
    <xf numFmtId="0" fontId="20" fillId="0" borderId="13" xfId="2" applyFont="1" applyBorder="1" applyAlignment="1">
      <alignment horizontal="center" vertical="center"/>
    </xf>
    <xf numFmtId="0" fontId="25" fillId="0" borderId="10" xfId="2" applyFont="1" applyBorder="1" applyAlignment="1">
      <alignment horizontal="center" vertical="center"/>
    </xf>
    <xf numFmtId="0" fontId="20" fillId="12" borderId="0" xfId="2" applyFont="1" applyFill="1" applyAlignment="1">
      <alignment vertical="center"/>
    </xf>
    <xf numFmtId="0" fontId="18" fillId="0" borderId="0" xfId="2"/>
    <xf numFmtId="0" fontId="27" fillId="13" borderId="0" xfId="2" applyFont="1" applyFill="1" applyAlignment="1">
      <alignment vertical="center"/>
    </xf>
    <xf numFmtId="0" fontId="19" fillId="0" borderId="0" xfId="2" applyFont="1" applyAlignment="1">
      <alignment horizontal="left" vertical="center" wrapText="1"/>
    </xf>
    <xf numFmtId="0" fontId="27" fillId="12" borderId="0" xfId="2" applyFont="1" applyFill="1" applyAlignment="1">
      <alignment vertical="center"/>
    </xf>
    <xf numFmtId="0" fontId="9" fillId="0" borderId="0" xfId="2" applyFont="1" applyAlignment="1">
      <alignment vertical="center"/>
    </xf>
    <xf numFmtId="0" fontId="6" fillId="0" borderId="0" xfId="2" applyFont="1"/>
    <xf numFmtId="0" fontId="21" fillId="0" borderId="0" xfId="2" applyFont="1" applyAlignment="1">
      <alignment horizontal="left" vertical="center" wrapText="1"/>
    </xf>
    <xf numFmtId="0" fontId="19" fillId="0" borderId="0" xfId="2" applyFont="1" applyAlignment="1">
      <alignment horizontal="left" vertical="center"/>
    </xf>
    <xf numFmtId="0" fontId="20" fillId="4" borderId="0" xfId="2" applyFont="1" applyFill="1" applyAlignment="1">
      <alignment horizontal="left" vertical="center"/>
    </xf>
    <xf numFmtId="0" fontId="19" fillId="0" borderId="7" xfId="2" applyFont="1" applyBorder="1" applyAlignment="1">
      <alignment vertical="center"/>
    </xf>
    <xf numFmtId="0" fontId="26" fillId="0" borderId="7" xfId="2" applyFont="1" applyBorder="1"/>
    <xf numFmtId="0" fontId="21" fillId="0" borderId="0" xfId="2" applyFont="1" applyAlignment="1">
      <alignment vertical="center" wrapText="1"/>
    </xf>
    <xf numFmtId="0" fontId="20" fillId="0" borderId="9" xfId="2" applyFont="1" applyBorder="1" applyAlignment="1">
      <alignment horizontal="center" vertical="center"/>
    </xf>
    <xf numFmtId="0" fontId="26" fillId="0" borderId="2" xfId="2" applyFont="1" applyBorder="1"/>
    <xf numFmtId="0" fontId="20" fillId="15" borderId="7" xfId="2" applyFont="1" applyFill="1" applyBorder="1" applyAlignment="1">
      <alignment horizontal="left" vertical="center"/>
    </xf>
    <xf numFmtId="0" fontId="21" fillId="0" borderId="0" xfId="2" applyFont="1" applyAlignment="1">
      <alignment vertical="center"/>
    </xf>
    <xf numFmtId="0" fontId="20" fillId="4" borderId="7" xfId="2" applyFont="1" applyFill="1" applyBorder="1" applyAlignment="1">
      <alignment vertical="center"/>
    </xf>
    <xf numFmtId="0" fontId="20" fillId="9" borderId="0" xfId="2" applyFont="1" applyFill="1" applyAlignment="1">
      <alignment vertical="center"/>
    </xf>
    <xf numFmtId="0" fontId="20" fillId="0" borderId="13" xfId="2" applyFont="1" applyBorder="1" applyAlignment="1">
      <alignment horizontal="center" vertical="center" wrapText="1"/>
    </xf>
    <xf numFmtId="0" fontId="26" fillId="0" borderId="11" xfId="2" applyFont="1" applyBorder="1"/>
    <xf numFmtId="0" fontId="30" fillId="5" borderId="13" xfId="2" applyFont="1" applyFill="1" applyBorder="1" applyAlignment="1">
      <alignment horizontal="center" vertical="center" wrapText="1"/>
    </xf>
    <xf numFmtId="0" fontId="31" fillId="15" borderId="0" xfId="2" applyFont="1" applyFill="1" applyAlignment="1">
      <alignment vertical="center"/>
    </xf>
    <xf numFmtId="0" fontId="27" fillId="6" borderId="0" xfId="2" applyFont="1" applyFill="1" applyAlignment="1">
      <alignment vertical="center"/>
    </xf>
    <xf numFmtId="0" fontId="27" fillId="4" borderId="0" xfId="2" applyFont="1" applyFill="1" applyAlignment="1">
      <alignment vertical="center"/>
    </xf>
    <xf numFmtId="0" fontId="26" fillId="0" borderId="10" xfId="2" applyFont="1" applyBorder="1"/>
    <xf numFmtId="0" fontId="20" fillId="0" borderId="0" xfId="2" applyFont="1" applyAlignment="1">
      <alignment vertical="center"/>
    </xf>
    <xf numFmtId="0" fontId="19" fillId="0" borderId="0" xfId="2" applyFont="1" applyAlignment="1">
      <alignment vertical="center"/>
    </xf>
    <xf numFmtId="0" fontId="20" fillId="12" borderId="0" xfId="2" applyFont="1" applyFill="1" applyAlignment="1">
      <alignment horizontal="left" vertical="center" wrapText="1"/>
    </xf>
    <xf numFmtId="0" fontId="21" fillId="0" borderId="0" xfId="2" applyFont="1" applyAlignment="1">
      <alignment vertical="top" wrapText="1"/>
    </xf>
    <xf numFmtId="0" fontId="27" fillId="12" borderId="0" xfId="2" applyFont="1" applyFill="1" applyAlignment="1">
      <alignment horizontal="left" vertical="center" wrapText="1"/>
    </xf>
    <xf numFmtId="0" fontId="20" fillId="13" borderId="0" xfId="2" applyFont="1" applyFill="1" applyAlignment="1">
      <alignment vertical="center"/>
    </xf>
    <xf numFmtId="0" fontId="19" fillId="0" borderId="0" xfId="2" applyFont="1" applyAlignment="1">
      <alignment vertical="center" wrapText="1"/>
    </xf>
    <xf numFmtId="0" fontId="29" fillId="0" borderId="0" xfId="2" applyFont="1" applyAlignment="1">
      <alignment horizontal="left" vertical="center" wrapText="1"/>
    </xf>
    <xf numFmtId="0" fontId="20" fillId="20" borderId="7" xfId="2" applyFont="1" applyFill="1" applyBorder="1" applyAlignment="1">
      <alignment vertical="center"/>
    </xf>
    <xf numFmtId="0" fontId="20" fillId="13" borderId="0" xfId="2" applyFont="1" applyFill="1" applyAlignment="1">
      <alignment horizontal="left" vertical="center" wrapText="1"/>
    </xf>
    <xf numFmtId="0" fontId="20" fillId="0" borderId="9" xfId="2" applyFont="1" applyBorder="1" applyAlignment="1">
      <alignment horizontal="center" vertical="center" wrapText="1"/>
    </xf>
    <xf numFmtId="0" fontId="27" fillId="0" borderId="0" xfId="2" applyFont="1" applyAlignment="1">
      <alignment horizontal="left" vertical="center"/>
    </xf>
    <xf numFmtId="0" fontId="27" fillId="21" borderId="0" xfId="2" applyFont="1" applyFill="1" applyAlignment="1">
      <alignment vertical="center" wrapText="1"/>
    </xf>
    <xf numFmtId="0" fontId="18" fillId="0" borderId="0" xfId="2" applyAlignment="1">
      <alignment wrapText="1"/>
    </xf>
    <xf numFmtId="0" fontId="20" fillId="13" borderId="0" xfId="2" applyFont="1" applyFill="1" applyAlignment="1">
      <alignment horizontal="left" vertical="center"/>
    </xf>
    <xf numFmtId="0" fontId="35" fillId="0" borderId="13" xfId="1" applyFont="1" applyBorder="1" applyAlignment="1">
      <alignment horizontal="center" vertical="center"/>
    </xf>
    <xf numFmtId="0" fontId="36" fillId="0" borderId="13" xfId="1" applyFont="1" applyBorder="1" applyAlignment="1">
      <alignment horizontal="center" vertical="center"/>
    </xf>
    <xf numFmtId="0" fontId="40" fillId="3" borderId="0" xfId="1" applyFont="1" applyFill="1" applyAlignment="1">
      <alignment horizontal="left" vertical="center"/>
    </xf>
    <xf numFmtId="0" fontId="36" fillId="23" borderId="0" xfId="1" applyFont="1" applyFill="1" applyAlignment="1">
      <alignment horizontal="left" vertical="center"/>
    </xf>
    <xf numFmtId="0" fontId="36" fillId="22" borderId="0" xfId="1" applyFont="1" applyFill="1" applyAlignment="1">
      <alignment horizontal="left" vertical="center"/>
    </xf>
    <xf numFmtId="166" fontId="0" fillId="0" borderId="0" xfId="0" applyNumberFormat="1"/>
  </cellXfs>
  <cellStyles count="3">
    <cellStyle name="Normal" xfId="0" builtinId="0"/>
    <cellStyle name="Normal 2" xfId="1" xr:uid="{8CAAB370-4121-408D-B064-7132E434BA46}"/>
    <cellStyle name="Normal 3" xfId="2" xr:uid="{232CBCAF-E205-42BE-83B0-8994D48FB261}"/>
  </cellStyles>
  <dxfs count="1">
    <dxf>
      <alignment horizontal="general" vertical="bottom" textRotation="0" wrapText="0" indent="0" justifyLastLine="0" shrinkToFit="0" readingOrder="0"/>
    </dxf>
  </dxfs>
  <tableStyles count="0" defaultTableStyle="TableStyleMedium2" defaultPivotStyle="PivotStyleLight16"/>
  <colors>
    <mruColors>
      <color rgb="FFB3FFFF"/>
      <color rgb="FFFFCF47"/>
      <color rgb="FFDAA100"/>
      <color rgb="FF5D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SUDHA" refreshedDate="45803.716561805559" createdVersion="8" refreshedVersion="8" minRefreshableVersion="3" recordCount="184" xr:uid="{A3B598FD-B8B2-40E0-A46B-021B12D1DB41}">
  <cacheSource type="worksheet">
    <worksheetSource ref="A1:AA185" sheet="GHG Estimation"/>
  </cacheSource>
  <cacheFields count="27">
    <cacheField name="Level 1" numFmtId="0">
      <sharedItems/>
    </cacheField>
    <cacheField name="Level 2" numFmtId="0">
      <sharedItems count="2">
        <s v="Fuel Combustion Emissions"/>
        <s v="Fugitive Emissions"/>
      </sharedItems>
    </cacheField>
    <cacheField name="Level 3" numFmtId="0">
      <sharedItems count="9">
        <s v="Transport"/>
        <s v="Residential"/>
        <s v="Commercial"/>
        <s v="Agriculture"/>
        <s v="Fisheries"/>
        <s v="Fuel Production"/>
        <s v="Industries"/>
        <s v="Public Electricity Generation"/>
        <s v="Captive Power Plants"/>
      </sharedItems>
    </cacheField>
    <cacheField name="Level 4" numFmtId="0">
      <sharedItems/>
    </cacheField>
    <cacheField name="Level 5" numFmtId="0">
      <sharedItems/>
    </cacheField>
    <cacheField name="Emission / Removal / Bunker" numFmtId="0">
      <sharedItems count="1">
        <s v="Emissions"/>
      </sharedItems>
    </cacheField>
    <cacheField name="Gas" numFmtId="0">
      <sharedItems count="6">
        <s v="CO2 (t)"/>
        <s v="CH4 (t)"/>
        <s v="N2O (t)"/>
        <s v="CO2e (t) GWP-AR2"/>
        <s v="CO2e (t) GWP-AR6"/>
        <s v="CO2e (t) GTP-AR6"/>
      </sharedItems>
    </cacheField>
    <cacheField name="State" numFmtId="0">
      <sharedItems/>
    </cacheField>
    <cacheField name="2005" numFmtId="2">
      <sharedItems containsSemiMixedTypes="0" containsString="0" containsNumber="1" minValue="0" maxValue="7995049.8048659731"/>
    </cacheField>
    <cacheField name="2006" numFmtId="2">
      <sharedItems containsSemiMixedTypes="0" containsString="0" containsNumber="1" minValue="0" maxValue="5598606.9346100269"/>
    </cacheField>
    <cacheField name="2007" numFmtId="2">
      <sharedItems containsSemiMixedTypes="0" containsString="0" containsNumber="1" minValue="0" maxValue="3923960.0897896113"/>
    </cacheField>
    <cacheField name="2008" numFmtId="2">
      <sharedItems containsSemiMixedTypes="0" containsString="0" containsNumber="1" minValue="0" maxValue="3548604.0544474125"/>
    </cacheField>
    <cacheField name="2009" numFmtId="2">
      <sharedItems containsSemiMixedTypes="0" containsString="0" containsNumber="1" minValue="0" maxValue="3819225.7931621396"/>
    </cacheField>
    <cacheField name="2010" numFmtId="2">
      <sharedItems containsSemiMixedTypes="0" containsString="0" containsNumber="1" minValue="0" maxValue="4023999.1041091606"/>
    </cacheField>
    <cacheField name="2011" numFmtId="2">
      <sharedItems containsSemiMixedTypes="0" containsString="0" containsNumber="1" minValue="0" maxValue="4451152.2105499096"/>
    </cacheField>
    <cacheField name="2012" numFmtId="2">
      <sharedItems containsSemiMixedTypes="0" containsString="0" containsNumber="1" minValue="0" maxValue="4958931.9713813588"/>
    </cacheField>
    <cacheField name="2013" numFmtId="2">
      <sharedItems containsSemiMixedTypes="0" containsString="0" containsNumber="1" minValue="0" maxValue="5389476.448703656"/>
    </cacheField>
    <cacheField name="2014" numFmtId="2">
      <sharedItems containsSemiMixedTypes="0" containsString="0" containsNumber="1" minValue="0" maxValue="5531256.3580152234"/>
    </cacheField>
    <cacheField name="2015" numFmtId="2">
      <sharedItems containsSemiMixedTypes="0" containsString="0" containsNumber="1" minValue="0" maxValue="5615077.511000257"/>
    </cacheField>
    <cacheField name="2016" numFmtId="2">
      <sharedItems containsSemiMixedTypes="0" containsString="0" containsNumber="1" minValue="5.435340979799999E-4" maxValue="5646792.5630905144"/>
    </cacheField>
    <cacheField name="2017" numFmtId="2">
      <sharedItems containsSemiMixedTypes="0" containsString="0" containsNumber="1" minValue="0" maxValue="5783606.7492333697"/>
    </cacheField>
    <cacheField name="2018" numFmtId="2">
      <sharedItems containsSemiMixedTypes="0" containsString="0" containsNumber="1" minValue="5.9551642301999992E-4" maxValue="5750611.6709664045"/>
    </cacheField>
    <cacheField name="2019" numFmtId="2">
      <sharedItems containsSemiMixedTypes="0" containsString="0" containsNumber="1" minValue="6.1114654290000004E-4" maxValue="5678903.7872977629"/>
    </cacheField>
    <cacheField name="2020" numFmtId="2">
      <sharedItems containsSemiMixedTypes="0" containsString="0" containsNumber="1" minValue="4.5074963279999997E-4" maxValue="5008752.1472681444"/>
    </cacheField>
    <cacheField name="2021" numFmtId="2">
      <sharedItems containsSemiMixedTypes="0" containsString="0" containsNumber="1" minValue="3.5207619893999999E-4" maxValue="5114511.3786594942"/>
    </cacheField>
    <cacheField name="2022" numFmtId="2">
      <sharedItems containsSemiMixedTypes="0" containsString="0" containsNumber="1" minValue="0" maxValue="6158705.0713662636"/>
    </cacheField>
    <cacheField name="2023" numFmtId="2">
      <sharedItems containsSemiMixedTypes="0" containsString="0" containsNumber="1" minValue="0" maxValue="6221985.70463466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4">
  <r>
    <s v="Energy"/>
    <x v="0"/>
    <x v="0"/>
    <s v="Aviation"/>
    <s v="ATF"/>
    <x v="0"/>
    <x v="0"/>
    <s v="Kerala"/>
    <n v="409515.35625000001"/>
    <n v="506868.86249999999"/>
    <n v="610922.8125"/>
    <n v="698422.72499999998"/>
    <n v="820607.28749999998"/>
    <n v="920719.8"/>
    <n v="960528.31874999998"/>
    <n v="984176.94374999998"/>
    <n v="1044480.9375"/>
    <n v="1107543.9375"/>
    <n v="1184007.825"/>
    <n v="1308557.25"/>
    <n v="1456755.3"/>
    <n v="1496957.9625000001"/>
    <n v="1634908.2750000001"/>
    <n v="848433.83625000005"/>
    <n v="856947.34125000006"/>
    <n v="1412217.0562500001"/>
    <n v="1678815.8887499999"/>
  </r>
  <r>
    <s v="Energy"/>
    <x v="0"/>
    <x v="0"/>
    <s v="Aviation"/>
    <s v="ATF"/>
    <x v="0"/>
    <x v="1"/>
    <s v="Kerala"/>
    <n v="2.8637437500000003"/>
    <n v="3.5445375000000001"/>
    <n v="4.2721875000000002"/>
    <n v="4.8840750000000002"/>
    <n v="5.7385124999999997"/>
    <n v="6.4386000000000001"/>
    <n v="6.7169812499999999"/>
    <n v="6.88235625"/>
    <n v="7.3040625000000006"/>
    <n v="7.7450625000000004"/>
    <n v="8.279774999999999"/>
    <n v="9.1507500000000004"/>
    <n v="10.187100000000001"/>
    <n v="10.468237500000001"/>
    <n v="11.432925000000001"/>
    <n v="5.9331037499999999"/>
    <n v="5.9926387500000002"/>
    <n v="9.8756437500000018"/>
    <n v="11.739971249999998"/>
  </r>
  <r>
    <s v="Energy"/>
    <x v="0"/>
    <x v="0"/>
    <s v="Aviation"/>
    <s v="ATF"/>
    <x v="0"/>
    <x v="2"/>
    <s v="Kerala"/>
    <n v="11.454975000000001"/>
    <n v="14.17815"/>
    <n v="17.088750000000001"/>
    <n v="19.536300000000001"/>
    <n v="22.954049999999999"/>
    <n v="25.7544"/>
    <n v="26.867925"/>
    <n v="27.529425"/>
    <n v="29.216250000000002"/>
    <n v="30.980250000000002"/>
    <n v="33.119099999999996"/>
    <n v="36.603000000000002"/>
    <n v="40.748400000000004"/>
    <n v="41.872950000000003"/>
    <n v="45.731700000000004"/>
    <n v="23.732415"/>
    <n v="23.970555000000001"/>
    <n v="39.502575000000007"/>
    <n v="46.959884999999993"/>
  </r>
  <r>
    <s v="Energy"/>
    <x v="0"/>
    <x v="0"/>
    <s v="Aviation"/>
    <s v="ATF"/>
    <x v="0"/>
    <x v="3"/>
    <s v="Kerala"/>
    <n v="413126.53711874998"/>
    <n v="511338.52428749995"/>
    <n v="616310.04093749996"/>
    <n v="704581.54357500002"/>
    <n v="827843.55176249996"/>
    <n v="928838.87459999998"/>
    <n v="968998.43210624997"/>
    <n v="992855.59498125"/>
    <n v="1053691.3603125"/>
    <n v="1117310.4613124998"/>
    <n v="1194448.621275"/>
    <n v="1320096.3457499999"/>
    <n v="1469601.2331000001"/>
    <n v="1510158.4099874999"/>
    <n v="1649325.1934250002"/>
    <n v="855915.48007875006"/>
    <n v="864504.0587137501"/>
    <n v="1424670.2430187501"/>
    <n v="1693619.9924962497"/>
  </r>
  <r>
    <s v="Energy"/>
    <x v="0"/>
    <x v="0"/>
    <s v="Aviation"/>
    <s v="ATF"/>
    <x v="0"/>
    <x v="4"/>
    <s v="Kerala"/>
    <n v="412722.462875625"/>
    <n v="510838.39004624996"/>
    <n v="615707.23528124997"/>
    <n v="703892.40059249999"/>
    <n v="827033.84764874994"/>
    <n v="927930.38814000005"/>
    <n v="968050.66605187498"/>
    <n v="991884.49451437499"/>
    <n v="1052660.7570937499"/>
    <n v="1116217.63299375"/>
    <n v="1193280.3450224998"/>
    <n v="1318805.1749249999"/>
    <n v="1468163.83329"/>
    <n v="1508681.3416762501"/>
    <n v="1647712.0077075001"/>
    <n v="855078.31913962506"/>
    <n v="863658.49738612503"/>
    <n v="1423276.7896856251"/>
    <n v="1691963.4825528748"/>
  </r>
  <r>
    <s v="Energy"/>
    <x v="0"/>
    <x v="0"/>
    <s v="Aviation"/>
    <s v="ATF"/>
    <x v="0"/>
    <x v="5"/>
    <s v="Kerala"/>
    <n v="412199.77236637502"/>
    <n v="510191.44106175"/>
    <n v="614927.47561874997"/>
    <n v="703000.95922349999"/>
    <n v="825986.45434724994"/>
    <n v="926755.21486800013"/>
    <n v="966824.68263412488"/>
    <n v="990628.326851625"/>
    <n v="1051327.61960625"/>
    <n v="1114804.00418625"/>
    <n v="1191769.1204895"/>
    <n v="1317134.980035"/>
    <n v="1466304.483798"/>
    <n v="1506770.6789677502"/>
    <n v="1645625.2702365003"/>
    <n v="853995.40904317505"/>
    <n v="862564.72096147505"/>
    <n v="1421474.2871883751"/>
    <n v="1689820.703000325"/>
  </r>
  <r>
    <s v="Energy"/>
    <x v="0"/>
    <x v="0"/>
    <s v="Road"/>
    <s v="Motor Spirit"/>
    <x v="0"/>
    <x v="0"/>
    <s v="Kerala"/>
    <n v="1289850.0288167782"/>
    <n v="1387197.2008029504"/>
    <n v="1504885.5729056359"/>
    <n v="1708660.8097871377"/>
    <n v="1952028.7397525676"/>
    <n v="2127108.3550411304"/>
    <n v="2261868.8058130331"/>
    <n v="2391180.7208394404"/>
    <n v="2637385.6670776801"/>
    <n v="2945760.2994675133"/>
    <n v="3298286.9389002966"/>
    <n v="3633198.6823997451"/>
    <n v="4037555.9606067589"/>
    <n v="4330575.5012473054"/>
    <n v="4609649.4700694392"/>
    <n v="4258388.9723863974"/>
    <n v="4399624.5383920679"/>
    <n v="5064515.1346315928"/>
    <n v="5354259.0600438984"/>
  </r>
  <r>
    <s v="Energy"/>
    <x v="0"/>
    <x v="0"/>
    <s v="Road"/>
    <s v="Motor Spirit"/>
    <x v="0"/>
    <x v="1"/>
    <s v="Kerala"/>
    <n v="614.21429943656108"/>
    <n v="660.57009562045255"/>
    <n v="716.61217757411248"/>
    <n v="813.6480046605418"/>
    <n v="929.53749512027036"/>
    <n v="1012.9087404957764"/>
    <n v="1077.0803837204919"/>
    <n v="1138.6574861140191"/>
    <n v="1255.8979367036573"/>
    <n v="1402.7429997464351"/>
    <n v="1570.6128280477603"/>
    <n v="1730.0946106665453"/>
    <n v="1922.645695527028"/>
    <n v="2062.1788101177649"/>
    <n v="2195.0711762235424"/>
    <n v="2027.8042725649511"/>
    <n v="2095.0593039962232"/>
    <n v="2411.6738736340917"/>
    <n v="2549.647171449476"/>
  </r>
  <r>
    <s v="Energy"/>
    <x v="0"/>
    <x v="0"/>
    <s v="Road"/>
    <s v="Motor Spirit"/>
    <x v="0"/>
    <x v="2"/>
    <s v="Kerala"/>
    <n v="59.560174490818049"/>
    <n v="64.055281999559043"/>
    <n v="69.489665704156366"/>
    <n v="78.899200451931335"/>
    <n v="90.136969223783808"/>
    <n v="98.221453623832872"/>
    <n v="104.44415842138105"/>
    <n v="110.41527138075337"/>
    <n v="121.78404234702131"/>
    <n v="136.02356361177553"/>
    <n v="152.30184999251011"/>
    <n v="167.76675012524078"/>
    <n v="186.43837047534819"/>
    <n v="199.96885431444994"/>
    <n v="212.85538678531321"/>
    <n v="196.63556582448012"/>
    <n v="203.157265842058"/>
    <n v="233.85928471603313"/>
    <n v="247.2385135951007"/>
  </r>
  <r>
    <s v="Energy"/>
    <x v="0"/>
    <x v="0"/>
    <s v="Road"/>
    <s v="Motor Spirit"/>
    <x v="0"/>
    <x v="3"/>
    <s v="Kerala"/>
    <n v="1321212.1831970995"/>
    <n v="1420926.3102308433"/>
    <n v="1541476.2250029808"/>
    <n v="1750206.1700251077"/>
    <n v="1999491.4876094663"/>
    <n v="2178828.0892149298"/>
    <n v="2316865.1829817919"/>
    <n v="2449321.2621758687"/>
    <n v="2701512.5768760336"/>
    <n v="3017385.2071818388"/>
    <n v="3378483.3817869779"/>
    <n v="3721538.3617625674"/>
    <n v="4135727.4150601844"/>
    <n v="4435871.6010972578"/>
    <n v="4721731.1346735805"/>
    <n v="4361929.8875158504"/>
    <n v="4506599.5361870266"/>
    <n v="5187656.6642398788"/>
    <n v="5484445.5898588188"/>
  </r>
  <r>
    <s v="Energy"/>
    <x v="0"/>
    <x v="0"/>
    <s v="Road"/>
    <s v="Motor Spirit"/>
    <x v="0"/>
    <x v="4"/>
    <s v="Kerala"/>
    <n v="1323246.5354070517"/>
    <n v="1423114.1984566408"/>
    <n v="1543849.7313971885"/>
    <n v="1752901.0708405441"/>
    <n v="2002570.2284645161"/>
    <n v="2182182.9657402691"/>
    <n v="2320432.6037678719"/>
    <n v="2453092.6337889675"/>
    <n v="2705672.2630724488"/>
    <n v="3022031.2620264534"/>
    <n v="3383685.4418507847"/>
    <n v="3727268.6448215321"/>
    <n v="4142095.4506517327"/>
    <n v="4442701.7872774359"/>
    <n v="4729001.4764784668"/>
    <n v="4368646.2210610425"/>
    <n v="4513538.6265484439"/>
    <n v="5195644.4204334617"/>
    <n v="5492890.3303388013"/>
  </r>
  <r>
    <s v="Energy"/>
    <x v="0"/>
    <x v="0"/>
    <s v="Road"/>
    <s v="Motor Spirit"/>
    <x v="0"/>
    <x v="5"/>
    <s v="Kerala"/>
    <n v="1307032.0224041075"/>
    <n v="1405675.9486232856"/>
    <n v="1524932.0385300531"/>
    <n v="1731421.7497575113"/>
    <n v="1978031.5653054563"/>
    <n v="2155443.4027593508"/>
    <n v="2291998.9871896314"/>
    <n v="2423033.4563464494"/>
    <n v="2672518.0798440017"/>
    <n v="2985000.5471276925"/>
    <n v="3342223.1669634483"/>
    <n v="3681596.2441843119"/>
    <n v="4091339.9347694502"/>
    <n v="4388262.7663010061"/>
    <n v="4671054.2581184991"/>
    <n v="4315114.6462099003"/>
    <n v="4458231.6003887672"/>
    <n v="5131979.15341058"/>
    <n v="5425582.7354939552"/>
  </r>
  <r>
    <s v="Energy"/>
    <x v="0"/>
    <x v="0"/>
    <s v="Road"/>
    <s v="HSDO"/>
    <x v="0"/>
    <x v="0"/>
    <s v="Kerala"/>
    <n v="2644782.344989215"/>
    <n v="2704946.8621403463"/>
    <n v="3053893.8687678147"/>
    <n v="3487842.1723915385"/>
    <n v="3753830.121053264"/>
    <n v="3955097.1485217549"/>
    <n v="4374936.2164631048"/>
    <n v="4874021.3882492278"/>
    <n v="5297193.7574553555"/>
    <n v="5436546.003946472"/>
    <n v="5518931.9077649824"/>
    <n v="5550103.9107505959"/>
    <n v="5684575.4609401487"/>
    <n v="5652145.3493539747"/>
    <n v="5581665.3022946306"/>
    <n v="4922988.5054107262"/>
    <n v="5026936.8472676221"/>
    <n v="6053251.0659541152"/>
    <n v="6115448.160367216"/>
  </r>
  <r>
    <s v="Energy"/>
    <x v="0"/>
    <x v="0"/>
    <s v="Road"/>
    <s v="HSDO"/>
    <x v="0"/>
    <x v="1"/>
    <s v="Kerala"/>
    <n v="139.19907078890606"/>
    <n v="142.36562432317612"/>
    <n v="160.73125625093761"/>
    <n v="183.57064065218623"/>
    <n v="197.57000637122445"/>
    <n v="208.16300781693445"/>
    <n v="230.25980086647922"/>
    <n v="256.52744148680148"/>
    <n v="278.7996714450187"/>
    <n v="286.13400020770905"/>
    <n v="290.47010040868332"/>
    <n v="292.11073214476824"/>
    <n v="299.18818215474471"/>
    <n v="297.48133417652502"/>
    <n v="293.77185801550689"/>
    <n v="259.10465817951194"/>
    <n v="264.57562354040118"/>
    <n v="318.59216136600605"/>
    <n v="321.86569265090611"/>
  </r>
  <r>
    <s v="Energy"/>
    <x v="0"/>
    <x v="0"/>
    <s v="Road"/>
    <s v="HSDO"/>
    <x v="0"/>
    <x v="2"/>
    <s v="Kerala"/>
    <n v="139.19907078890606"/>
    <n v="142.36562432317612"/>
    <n v="160.73125625093761"/>
    <n v="183.57064065218623"/>
    <n v="197.57000637122445"/>
    <n v="208.16300781693445"/>
    <n v="230.25980086647922"/>
    <n v="256.52744148680148"/>
    <n v="278.7996714450187"/>
    <n v="286.13400020770905"/>
    <n v="290.47010040868332"/>
    <n v="292.11073214476824"/>
    <n v="299.18818215474471"/>
    <n v="297.48133417652502"/>
    <n v="293.77185801550689"/>
    <n v="259.10465817951194"/>
    <n v="264.57562354040118"/>
    <n v="318.59216136600605"/>
    <n v="321.86569265090611"/>
  </r>
  <r>
    <s v="Energy"/>
    <x v="0"/>
    <x v="0"/>
    <s v="Road"/>
    <s v="HSDO"/>
    <x v="0"/>
    <x v="3"/>
    <s v="Kerala"/>
    <n v="2690857.2374203429"/>
    <n v="2752069.8837913177"/>
    <n v="3107095.9145868751"/>
    <n v="3548604.0544474125"/>
    <n v="3819225.7931621396"/>
    <n v="4023999.1041091606"/>
    <n v="4451152.2105499096"/>
    <n v="4958931.9713813588"/>
    <n v="5389476.448703656"/>
    <n v="5531256.3580152234"/>
    <n v="5615077.511000257"/>
    <n v="5646792.5630905144"/>
    <n v="5783606.7492333697"/>
    <n v="5750611.6709664045"/>
    <n v="5678903.7872977629"/>
    <n v="5008752.1472681444"/>
    <n v="5114511.3786594942"/>
    <n v="6158705.0713662636"/>
    <n v="6221985.7046346655"/>
  </r>
  <r>
    <s v="Energy"/>
    <x v="0"/>
    <x v="0"/>
    <s v="Road"/>
    <s v="HSDO"/>
    <x v="0"/>
    <x v="4"/>
    <s v="Kerala"/>
    <n v="2686667.3453895971"/>
    <n v="2747784.6784991901"/>
    <n v="3102257.9037737218"/>
    <n v="3543078.5781637812"/>
    <n v="3813278.9359703655"/>
    <n v="4017733.3975738706"/>
    <n v="4444221.3905438278"/>
    <n v="4951210.4953926066"/>
    <n v="5381084.5785931619"/>
    <n v="5522643.7246089717"/>
    <n v="5606334.3609779552"/>
    <n v="5638000.0300529562"/>
    <n v="5774601.1849505119"/>
    <n v="5741657.4828076912"/>
    <n v="5670061.2543714968"/>
    <n v="5000953.0970569411"/>
    <n v="5106547.6523909289"/>
    <n v="6149115.4473091466"/>
    <n v="6212297.5472858734"/>
  </r>
  <r>
    <s v="Energy"/>
    <x v="0"/>
    <x v="0"/>
    <s v="Road"/>
    <s v="HSDO"/>
    <x v="0"/>
    <x v="5"/>
    <s v="Kerala"/>
    <n v="2677964.6194838746"/>
    <n v="2738883.979666505"/>
    <n v="3092208.9856329132"/>
    <n v="3531601.741710207"/>
    <n v="3800926.8591720364"/>
    <n v="4004719.046325156"/>
    <n v="4429825.5477936557"/>
    <n v="4935172.3997508511"/>
    <n v="5363654.0231344188"/>
    <n v="5504754.6269159857"/>
    <n v="5588174.1703004045"/>
    <n v="5619737.2670792658"/>
    <n v="5755895.9398021968"/>
    <n v="5723058.9497949751"/>
    <n v="5651694.6378083667"/>
    <n v="4984753.873827558"/>
    <n v="5090006.3844071822"/>
    <n v="6129197.0653805435"/>
    <n v="6192174.5041813394"/>
  </r>
  <r>
    <s v="Energy"/>
    <x v="0"/>
    <x v="0"/>
    <s v="Road"/>
    <s v="CNG"/>
    <x v="0"/>
    <x v="0"/>
    <s v="Kerala"/>
    <n v="0"/>
    <n v="0"/>
    <n v="0"/>
    <n v="0"/>
    <n v="0"/>
    <n v="0"/>
    <n v="0"/>
    <n v="0"/>
    <n v="0"/>
    <n v="0"/>
    <n v="0"/>
    <n v="4039.2000000000003"/>
    <n v="1346.4"/>
    <n v="2807.2440000000001"/>
    <n v="12689.820000000002"/>
    <n v="12743.675999999999"/>
    <n v="27177.083999999999"/>
    <n v="64627.200000000004"/>
    <n v="105692.40000000001"/>
  </r>
  <r>
    <s v="Energy"/>
    <x v="0"/>
    <x v="0"/>
    <s v="Road"/>
    <s v="CNG"/>
    <x v="0"/>
    <x v="1"/>
    <s v="Kerala"/>
    <n v="0"/>
    <n v="0"/>
    <n v="0"/>
    <n v="0"/>
    <n v="0"/>
    <n v="0"/>
    <n v="0"/>
    <n v="0"/>
    <n v="0"/>
    <n v="0"/>
    <n v="0"/>
    <n v="6.6239999999999997"/>
    <n v="2.2080000000000002"/>
    <n v="4.6036800000000007"/>
    <n v="20.810400000000001"/>
    <n v="20.898720000000001"/>
    <n v="44.568479999999994"/>
    <n v="105.98399999999999"/>
    <n v="173.328"/>
  </r>
  <r>
    <s v="Energy"/>
    <x v="0"/>
    <x v="0"/>
    <s v="Road"/>
    <s v="CNG"/>
    <x v="0"/>
    <x v="2"/>
    <s v="Kerala"/>
    <n v="0"/>
    <n v="0"/>
    <n v="0"/>
    <n v="0"/>
    <n v="0"/>
    <n v="0"/>
    <n v="0"/>
    <n v="0"/>
    <n v="0"/>
    <n v="0"/>
    <n v="0"/>
    <n v="0.216"/>
    <n v="7.1999999999999995E-2"/>
    <n v="0.15012"/>
    <n v="0.67859999999999998"/>
    <n v="0.68147999999999997"/>
    <n v="1.4533199999999997"/>
    <n v="3.456"/>
    <n v="5.6520000000000001"/>
  </r>
  <r>
    <s v="Energy"/>
    <x v="0"/>
    <x v="0"/>
    <s v="Road"/>
    <s v="CNG"/>
    <x v="0"/>
    <x v="3"/>
    <s v="Kerala"/>
    <n v="0"/>
    <n v="0"/>
    <n v="0"/>
    <n v="0"/>
    <n v="0"/>
    <n v="0"/>
    <n v="0"/>
    <n v="0"/>
    <n v="0"/>
    <n v="0"/>
    <n v="0"/>
    <n v="4245.2640000000001"/>
    <n v="1415.088"/>
    <n v="2950.4584800000002"/>
    <n v="13337.204400000002"/>
    <n v="13393.807919999999"/>
    <n v="28563.55128"/>
    <n v="67924.224000000002"/>
    <n v="111084.40800000001"/>
  </r>
  <r>
    <s v="Energy"/>
    <x v="0"/>
    <x v="0"/>
    <s v="Road"/>
    <s v="CNG"/>
    <x v="0"/>
    <x v="4"/>
    <s v="Kerala"/>
    <n v="0"/>
    <n v="0"/>
    <n v="0"/>
    <n v="0"/>
    <n v="0"/>
    <n v="0"/>
    <n v="0"/>
    <n v="0"/>
    <n v="0"/>
    <n v="0"/>
    <n v="0"/>
    <n v="4282.9776000000002"/>
    <n v="1427.6592000000001"/>
    <n v="2976.6694320000001"/>
    <n v="13455.687960000001"/>
    <n v="13512.794328"/>
    <n v="28817.300951999998"/>
    <n v="68527.641600000003"/>
    <n v="112071.24720000001"/>
  </r>
  <r>
    <s v="Energy"/>
    <x v="0"/>
    <x v="0"/>
    <s v="Road"/>
    <s v="CNG"/>
    <x v="0"/>
    <x v="5"/>
    <s v="Kerala"/>
    <n v="0"/>
    <n v="0"/>
    <n v="0"/>
    <n v="0"/>
    <n v="0"/>
    <n v="0"/>
    <n v="0"/>
    <n v="0"/>
    <n v="0"/>
    <n v="0"/>
    <n v="0"/>
    <n v="4125.1651200000006"/>
    <n v="1375.0550400000002"/>
    <n v="2866.9897584000005"/>
    <n v="12959.893752"/>
    <n v="13014.8959536"/>
    <n v="27755.485982399998"/>
    <n v="66002.641920000009"/>
    <n v="107941.82064000001"/>
  </r>
  <r>
    <s v="Energy"/>
    <x v="0"/>
    <x v="0"/>
    <s v="Road"/>
    <s v="Auto LPG"/>
    <x v="0"/>
    <x v="0"/>
    <s v="Kerala"/>
    <n v="0"/>
    <n v="0"/>
    <n v="0"/>
    <n v="24153.118274999997"/>
    <n v="42165.360324999994"/>
    <n v="39576.193800000001"/>
    <n v="35591.712749999992"/>
    <n v="33353.240250000003"/>
    <n v="28130.137750000002"/>
    <n v="25667.817999999999"/>
    <n v="20892.41"/>
    <n v="17161.622499999998"/>
    <n v="16863.159500000002"/>
    <n v="16223.58863107757"/>
    <n v="15220.617314886755"/>
    <n v="14279.65148243797"/>
    <n v="13396.857843634049"/>
    <n v="12568.64008923957"/>
    <n v="11791.624240299379"/>
  </r>
  <r>
    <s v="Energy"/>
    <x v="0"/>
    <x v="0"/>
    <s v="Road"/>
    <s v="Auto LPG"/>
    <x v="0"/>
    <x v="1"/>
    <s v="Kerala"/>
    <n v="0"/>
    <n v="0"/>
    <n v="0"/>
    <n v="23.732065499999997"/>
    <n v="41.4303065"/>
    <n v="38.886275999999995"/>
    <n v="34.971254999999992"/>
    <n v="32.771805000000001"/>
    <n v="27.639755000000001"/>
    <n v="25.220359999999996"/>
    <n v="20.528199999999998"/>
    <n v="16.862449999999995"/>
    <n v="16.569189999999999"/>
    <n v="15.940768544006485"/>
    <n v="14.955281672313451"/>
    <n v="14.030719364677561"/>
    <n v="13.163315155393201"/>
    <n v="12.34953542841289"/>
    <n v="11.586065022164206"/>
  </r>
  <r>
    <s v="Energy"/>
    <x v="0"/>
    <x v="0"/>
    <s v="Road"/>
    <s v="Auto LPG"/>
    <x v="0"/>
    <x v="2"/>
    <s v="Kerala"/>
    <n v="0"/>
    <n v="0"/>
    <n v="0"/>
    <n v="7.6555049999999999E-2"/>
    <n v="0.13364615000000002"/>
    <n v="0.12543960000000001"/>
    <n v="0.11281049999999999"/>
    <n v="0.1057155"/>
    <n v="8.9160500000000018E-2"/>
    <n v="8.1355999999999998E-2"/>
    <n v="6.6220000000000001E-2"/>
    <n v="5.4394999999999999E-2"/>
    <n v="5.3449000000000003E-2"/>
    <n v="5.1421834012924154E-2"/>
    <n v="4.8242844104236945E-2"/>
    <n v="4.5260385047346974E-2"/>
    <n v="4.24623069528813E-2"/>
    <n v="3.9837211059396423E-2"/>
    <n v="3.737440329730389E-2"/>
  </r>
  <r>
    <s v="Energy"/>
    <x v="0"/>
    <x v="0"/>
    <s v="Road"/>
    <s v="Auto LPG"/>
    <x v="0"/>
    <x v="3"/>
    <s v="Kerala"/>
    <n v="0"/>
    <n v="0"/>
    <n v="0"/>
    <n v="24675.223715999997"/>
    <n v="43076.827067999991"/>
    <n v="40431.691871999996"/>
    <n v="36361.080359999985"/>
    <n v="34074.219960000002"/>
    <n v="28738.212360000001"/>
    <n v="26222.665919999999"/>
    <n v="21344.0304"/>
    <n v="17532.596399999999"/>
    <n v="17227.681680000002"/>
    <n v="16574.285539045712"/>
    <n v="15549.63351167765"/>
    <n v="14588.327308460875"/>
    <n v="13686.450777052698"/>
    <n v="12840.329868664654"/>
    <n v="12046.517670786992"/>
  </r>
  <r>
    <s v="Energy"/>
    <x v="0"/>
    <x v="0"/>
    <s v="Road"/>
    <s v="Auto LPG"/>
    <x v="0"/>
    <x v="4"/>
    <s v="Kerala"/>
    <n v="0"/>
    <n v="0"/>
    <n v="0"/>
    <n v="24836.142431099997"/>
    <n v="43357.75127529999"/>
    <n v="40695.365911199995"/>
    <n v="36598.208030999987"/>
    <n v="34296.433941000003"/>
    <n v="28925.627731"/>
    <n v="26393.676232000002"/>
    <n v="21483.224839999999"/>
    <n v="17646.934689999998"/>
    <n v="17340.031478000001"/>
    <n v="16682.37423414088"/>
    <n v="15651.039969984755"/>
    <n v="14683.464637830401"/>
    <n v="13775.706546267655"/>
    <n v="12924.067686311504"/>
    <n v="12125.078666517926"/>
  </r>
  <r>
    <s v="Energy"/>
    <x v="0"/>
    <x v="0"/>
    <s v="Road"/>
    <s v="Auto LPG"/>
    <x v="0"/>
    <x v="5"/>
    <s v="Kerala"/>
    <n v="0"/>
    <n v="0"/>
    <n v="0"/>
    <n v="24298.634114039996"/>
    <n v="42419.394926919995"/>
    <n v="39814.629391679999"/>
    <n v="35806.142948399989"/>
    <n v="33554.184272400002"/>
    <n v="28299.614028400003"/>
    <n v="25822.459484799998"/>
    <n v="21018.280976000002"/>
    <n v="17265.016515999996"/>
    <n v="16964.7553592"/>
    <n v="16321.331253169337"/>
    <n v="15312.317312960089"/>
    <n v="14365.682422335967"/>
    <n v="13477.570196690085"/>
    <n v="12644.362660021272"/>
    <n v="11862.665506086894"/>
  </r>
  <r>
    <s v="Energy"/>
    <x v="0"/>
    <x v="0"/>
    <s v="Railways"/>
    <s v="HSDO"/>
    <x v="0"/>
    <x v="0"/>
    <s v="Kerala"/>
    <n v="7133181.4692226434"/>
    <n v="4995075.7298742188"/>
    <n v="3500956.2268668939"/>
    <n v="2475405.0897748596"/>
    <n v="1751194.003285435"/>
    <n v="1243091.2647189025"/>
    <n v="891334.34535687906"/>
    <n v="646952.57278186199"/>
    <n v="481802.23329341452"/>
    <n v="368283.54188345483"/>
    <n v="280952.32491942949"/>
    <n v="219428.65351959236"/>
    <n v="169300.3958356409"/>
    <n v="119074.28637446188"/>
    <n v="326576.29694635596"/>
    <n v="28131.541655349014"/>
    <n v="35210.299164429081"/>
    <n v="27010.216167954226"/>
    <n v="21012.797168500114"/>
  </r>
  <r>
    <s v="Energy"/>
    <x v="0"/>
    <x v="0"/>
    <s v="Railways"/>
    <s v="HSDO"/>
    <x v="0"/>
    <x v="1"/>
    <s v="Kerala"/>
    <n v="399.49666797940586"/>
    <n v="279.75120484450758"/>
    <n v="196.07244725367894"/>
    <n v="138.63604753799822"/>
    <n v="98.076317323003465"/>
    <n v="69.619821168467567"/>
    <n v="49.919534861417659"/>
    <n v="36.232836397364743"/>
    <n v="26.983525886203381"/>
    <n v="20.625866380787283"/>
    <n v="15.734846807228509"/>
    <n v="12.289189097251125"/>
    <n v="9.4817360690676082"/>
    <n v="6.6688028131446275"/>
    <n v="18.290035523986202"/>
    <n v="1.5755181898744726"/>
    <n v="1.9719668222993347"/>
    <n v="1.5127179095412964"/>
    <n v="1.1768300708404247"/>
  </r>
  <r>
    <s v="Energy"/>
    <x v="0"/>
    <x v="0"/>
    <s v="Railways"/>
    <s v="HSDO"/>
    <x v="0"/>
    <x v="2"/>
    <s v="Kerala"/>
    <n v="2753.1577600508454"/>
    <n v="1927.9239659163654"/>
    <n v="1351.2462630012576"/>
    <n v="955.41950833415649"/>
    <n v="675.89943986455398"/>
    <n v="479.78961094413791"/>
    <n v="344.02378241844457"/>
    <n v="249.70099300352572"/>
    <n v="185.95875670973899"/>
    <n v="142.14452493747382"/>
    <n v="108.43773944258685"/>
    <n v="84.691761007561979"/>
    <n v="65.344012427791228"/>
    <n v="45.958496495406344"/>
    <n v="126.04699180385671"/>
    <n v="10.85778800732769"/>
    <n v="13.589940028376139"/>
    <n v="10.424995713947247"/>
    <n v="8.1102024159123243"/>
  </r>
  <r>
    <s v="Energy"/>
    <x v="0"/>
    <x v="0"/>
    <s v="Railways"/>
    <s v="HSDO"/>
    <x v="0"/>
    <x v="3"/>
    <s v="Kerala"/>
    <n v="7995049.8048659731"/>
    <n v="5598606.9346100269"/>
    <n v="3923960.0897896113"/>
    <n v="2774496.4943567459"/>
    <n v="1962782.4323072298"/>
    <n v="1393288.0603561231"/>
    <n v="999030.02813868655"/>
    <n v="725120.77017729962"/>
    <n v="540016.10191704391"/>
    <n v="412781.48780806822"/>
    <n v="314898.45592958323"/>
    <n v="245941.17240297885"/>
    <n v="189756.1561457066"/>
    <n v="133461.46514711389"/>
    <n v="366034.95515155524"/>
    <n v="31530.541819607963"/>
    <n v="39464.591876493971"/>
    <n v="30273.731915378241"/>
    <n v="23551.673348920584"/>
  </r>
  <r>
    <s v="Energy"/>
    <x v="0"/>
    <x v="0"/>
    <s v="Railways"/>
    <s v="HSDO"/>
    <x v="0"/>
    <x v="4"/>
    <s v="Kerala"/>
    <n v="7895939.4947531503"/>
    <n v="5529204.0311845485"/>
    <n v="3875316.8779446147"/>
    <n v="2740102.5612763949"/>
    <n v="1938450.87962177"/>
    <n v="1376016.2215172525"/>
    <n v="986645.59297974803"/>
    <n v="716131.84000731097"/>
    <n v="533321.8142473984"/>
    <n v="407664.45886340918"/>
    <n v="310994.83001317736"/>
    <n v="242892.37265047009"/>
    <n v="187403.85166475491"/>
    <n v="131807.01551619454"/>
    <n v="361497.41769992805"/>
    <n v="31139.674738846974"/>
    <n v="38975.37066651792"/>
    <n v="29898.444827538024"/>
    <n v="23259.715987020623"/>
  </r>
  <r>
    <s v="Energy"/>
    <x v="0"/>
    <x v="0"/>
    <s v="Railways"/>
    <s v="HSDO"/>
    <x v="0"/>
    <x v="5"/>
    <s v="Kerala"/>
    <n v="7776816.5193882193"/>
    <n v="5445787.0754147954"/>
    <n v="3816851.4759124117"/>
    <n v="2698763.6971524726"/>
    <n v="1909206.223361074"/>
    <n v="1355256.798706773"/>
    <n v="971760.45375793113"/>
    <n v="705327.8368115013"/>
    <n v="525275.79497605155"/>
    <n v="401514.18335501489"/>
    <n v="306302.97168537509"/>
    <n v="239227.94967169751"/>
    <n v="184576.56247136786"/>
    <n v="129818.49421702628"/>
    <n v="356043.64642777364"/>
    <n v="30669.882548917893"/>
    <n v="38387.364372544689"/>
    <n v="29447.378591657267"/>
    <n v="22908.805677188804"/>
  </r>
  <r>
    <s v="Energy"/>
    <x v="0"/>
    <x v="0"/>
    <s v="Railways"/>
    <s v="LDO"/>
    <x v="0"/>
    <x v="0"/>
    <s v="Kerala"/>
    <n v="106.68101829814651"/>
    <n v="100.86156023081463"/>
    <n v="95.359554065776976"/>
    <n v="90.157682776412855"/>
    <n v="85.239573981286526"/>
    <n v="80.589748413677086"/>
    <n v="76.193571202099349"/>
    <n v="72.037205808476273"/>
    <n v="68.107570478987967"/>
    <n v="64.392297070529992"/>
    <n v="81.297633268020007"/>
    <n v="67.12646110052998"/>
    <n v="71.490186892409994"/>
    <n v="73.546278242970004"/>
    <n v="75.476598048149995"/>
    <n v="55.667579650799993"/>
    <n v="43.481410569089995"/>
    <n v="41.109496150274801"/>
    <n v="38.866969852418656"/>
  </r>
  <r>
    <s v="Energy"/>
    <x v="0"/>
    <x v="0"/>
    <s v="Railways"/>
    <s v="LDO"/>
    <x v="0"/>
    <x v="1"/>
    <s v="Kerala"/>
    <n v="1.4396898555755266E-2"/>
    <n v="1.3611546589853526E-2"/>
    <n v="1.2869035636407152E-2"/>
    <n v="1.2167028714765568E-2"/>
    <n v="1.1503316326759317E-2"/>
    <n v="1.0875809502520525E-2"/>
    <n v="1.0282533225654433E-2"/>
    <n v="9.7216202170683236E-3"/>
    <n v="9.1913050578931142E-3"/>
    <n v="8.6899186329999992E-3"/>
    <n v="1.0971340522000002E-2"/>
    <n v="9.0589016329999973E-3"/>
    <n v="9.647798501000001E-3"/>
    <n v="9.9252737169999994E-3"/>
    <n v="1.0185775715E-2"/>
    <n v="7.5124938799999994E-3"/>
    <n v="5.8679366489999994E-3"/>
    <n v="5.5478402362044267E-3"/>
    <n v="5.2452051082886178E-3"/>
  </r>
  <r>
    <s v="Energy"/>
    <x v="0"/>
    <x v="0"/>
    <s v="Railways"/>
    <s v="LDO"/>
    <x v="0"/>
    <x v="2"/>
    <s v="Kerala"/>
    <n v="8.63813913345316E-4"/>
    <n v="8.166927953912116E-4"/>
    <n v="7.7214213818442904E-4"/>
    <n v="7.3002172288593413E-4"/>
    <n v="6.9019897960555894E-4"/>
    <n v="6.5254857015123154E-4"/>
    <n v="6.1695199353926596E-4"/>
    <n v="5.8329721302409932E-4"/>
    <n v="5.5147830347358675E-4"/>
    <n v="5.2139511797999992E-4"/>
    <n v="6.5828043132000003E-4"/>
    <n v="5.435340979799999E-4"/>
    <n v="5.7886791005999996E-4"/>
    <n v="5.9551642301999992E-4"/>
    <n v="6.1114654290000004E-4"/>
    <n v="4.5074963279999997E-4"/>
    <n v="3.5207619893999999E-4"/>
    <n v="3.3287041417226558E-4"/>
    <n v="3.1471230649731703E-4"/>
  </r>
  <r>
    <s v="Energy"/>
    <x v="0"/>
    <x v="0"/>
    <s v="Railways"/>
    <s v="LDO"/>
    <x v="0"/>
    <x v="3"/>
    <s v="Kerala"/>
    <n v="107.25113548095442"/>
    <n v="101.40057747577283"/>
    <n v="95.869167876978693"/>
    <n v="90.639497113517564"/>
    <n v="85.695105307826196"/>
    <n v="81.020430469976887"/>
    <n v="76.600759517835272"/>
    <n v="72.422181969072184"/>
    <n v="68.471546159280535"/>
    <n v="64.736417848396783"/>
    <n v="81.73209835269121"/>
    <n v="67.485193605196784"/>
    <n v="71.872239713049595"/>
    <n v="73.939319082163195"/>
    <n v="75.879954766463996"/>
    <n v="55.96507440844799"/>
    <n v="43.713780860390393"/>
    <n v="41.329190623628499"/>
    <n v="39.074679974706889"/>
  </r>
  <r>
    <s v="Energy"/>
    <x v="0"/>
    <x v="0"/>
    <s v="Railways"/>
    <s v="LDO"/>
    <x v="0"/>
    <x v="4"/>
    <s v="Kerala"/>
    <n v="107.31851296619536"/>
    <n v="101.46427951381335"/>
    <n v="95.92939496375709"/>
    <n v="90.696438807902666"/>
    <n v="85.748940828235433"/>
    <n v="81.071329258448699"/>
    <n v="76.648881773331325"/>
    <n v="72.46767915168806"/>
    <n v="68.514561466951477"/>
    <n v="64.777086667599235"/>
    <n v="81.783444226334169"/>
    <n v="67.527589264839222"/>
    <n v="71.91739141003427"/>
    <n v="73.985769363158767"/>
    <n v="75.9276241968102"/>
    <n v="56.000232879806397"/>
    <n v="43.74124280390771"/>
    <n v="41.355154515933933"/>
    <n v="39.099227534613675"/>
  </r>
  <r>
    <s v="Energy"/>
    <x v="0"/>
    <x v="0"/>
    <s v="Railways"/>
    <s v="LDO"/>
    <x v="0"/>
    <x v="5"/>
    <s v="Kerala"/>
    <n v="106.95974225418594"/>
    <n v="101.12507977279419"/>
    <n v="95.608698595697817"/>
    <n v="90.393236452330711"/>
    <n v="85.462278185372583"/>
    <n v="80.800304085645877"/>
    <n v="76.392641045348029"/>
    <n v="72.225416375878709"/>
    <n v="68.285514144908774"/>
    <n v="64.560533895264868"/>
    <n v="81.51003842052593"/>
    <n v="67.301841436144855"/>
    <n v="71.676968271389356"/>
    <n v="73.738431542131124"/>
    <n v="75.673794665992403"/>
    <n v="55.813021532316796"/>
    <n v="43.595013822614632"/>
    <n v="41.216902337247717"/>
    <n v="38.968517023315123"/>
  </r>
  <r>
    <s v="Energy"/>
    <x v="0"/>
    <x v="0"/>
    <s v="Water-borne Navigation "/>
    <s v="Diesel"/>
    <x v="0"/>
    <x v="0"/>
    <s v="Kerala"/>
    <n v="9425.1572734971523"/>
    <n v="9809.6523996565847"/>
    <n v="10253.168106656178"/>
    <n v="10764.764142528376"/>
    <n v="11354.890940270836"/>
    <n v="12035.603090082644"/>
    <n v="20314.044985537192"/>
    <n v="24916.06284173554"/>
    <n v="27332.410563223137"/>
    <n v="29803.54421157025"/>
    <n v="32782.168550826442"/>
    <n v="33540.521117355369"/>
    <n v="33586.656634710744"/>
    <n v="33632.792152066118"/>
    <n v="34001.876290909087"/>
    <n v="34166.234071487605"/>
    <n v="34607.404956198348"/>
    <n v="35305.204656198344"/>
    <n v="39662.326025907336"/>
  </r>
  <r>
    <s v="Energy"/>
    <x v="0"/>
    <x v="0"/>
    <s v="Water-borne Navigation "/>
    <s v="Diesel"/>
    <x v="0"/>
    <x v="1"/>
    <s v="Kerala"/>
    <n v="0.49606090913142914"/>
    <n v="0.51629749471876762"/>
    <n v="0.53964042666611467"/>
    <n v="0.56656653381728306"/>
    <n v="0.59762583896162302"/>
    <n v="0.6334527942148761"/>
    <n v="1.0691602623966943"/>
    <n v="1.3113717285123969"/>
    <n v="1.4385479243801653"/>
    <n v="1.5686075900826451"/>
    <n v="1.7253772921487602"/>
    <n v="1.7652905851239669"/>
    <n v="1.7677187702479342"/>
    <n v="1.7701469553719009"/>
    <n v="1.7895724363636363"/>
    <n v="1.7982228458677689"/>
    <n v="1.8214423661157024"/>
    <n v="1.8581686661157024"/>
    <n v="2.0874908434688071"/>
  </r>
  <r>
    <s v="Energy"/>
    <x v="0"/>
    <x v="0"/>
    <s v="Water-borne Navigation "/>
    <s v="Diesel"/>
    <x v="0"/>
    <x v="2"/>
    <s v="Kerala"/>
    <n v="0.49606090913142914"/>
    <n v="0.51629749471876762"/>
    <n v="0.53964042666611467"/>
    <n v="0.56656653381728306"/>
    <n v="0.59762583896162302"/>
    <n v="0.6334527942148761"/>
    <n v="1.0691602623966943"/>
    <n v="1.3113717285123969"/>
    <n v="1.4385479243801653"/>
    <n v="1.5686075900826451"/>
    <n v="1.7253772921487602"/>
    <n v="1.7652905851239669"/>
    <n v="1.7677187702479342"/>
    <n v="1.7701469553719009"/>
    <n v="1.7895724363636363"/>
    <n v="1.7982228458677689"/>
    <n v="1.8214423661157024"/>
    <n v="1.8581686661157024"/>
    <n v="2.0874908434688071"/>
  </r>
  <r>
    <s v="Energy"/>
    <x v="0"/>
    <x v="0"/>
    <s v="Water-borne Navigation "/>
    <s v="Diesel"/>
    <x v="0"/>
    <x v="3"/>
    <s v="Kerala"/>
    <n v="9589.353434419656"/>
    <n v="9980.546870408496"/>
    <n v="10431.789087882662"/>
    <n v="10952.297665221897"/>
    <n v="11552.705092967133"/>
    <n v="12245.275964967768"/>
    <n v="20667.937032390495"/>
    <n v="25350.126883873141"/>
    <n v="27808.569926192969"/>
    <n v="30322.753323887606"/>
    <n v="33353.268434527679"/>
    <n v="34124.832301031405"/>
    <n v="34171.771547662807"/>
    <n v="34218.710794294217"/>
    <n v="34594.224767345448"/>
    <n v="34761.445833469836"/>
    <n v="35210.302379382651"/>
    <n v="35920.258484682636"/>
    <n v="40353.285495095508"/>
  </r>
  <r>
    <s v="Energy"/>
    <x v="0"/>
    <x v="0"/>
    <s v="Water-borne Navigation "/>
    <s v="Diesel"/>
    <x v="0"/>
    <x v="4"/>
    <s v="Kerala"/>
    <n v="9574.4220010547997"/>
    <n v="9965.0063158174617"/>
    <n v="10415.545911040012"/>
    <n v="10935.244012553998"/>
    <n v="11534.716555214389"/>
    <n v="12226.209035861901"/>
    <n v="20635.755308492357"/>
    <n v="25310.65459484492"/>
    <n v="27765.26963366913"/>
    <n v="30275.538235426116"/>
    <n v="33301.334578034002"/>
    <n v="34071.697054419172"/>
    <n v="34118.563212678353"/>
    <n v="34165.42937093752"/>
    <n v="34540.358637010904"/>
    <n v="34707.319325809221"/>
    <n v="35155.476964162561"/>
    <n v="35864.327607832558"/>
    <n v="40290.452020707104"/>
  </r>
  <r>
    <s v="Energy"/>
    <x v="0"/>
    <x v="0"/>
    <s v="Water-borne Navigation "/>
    <s v="Diesel"/>
    <x v="0"/>
    <x v="5"/>
    <s v="Kerala"/>
    <n v="9543.4082730159025"/>
    <n v="9932.7273964476444"/>
    <n v="10381.807591564848"/>
    <n v="10899.822272859741"/>
    <n v="11497.352987762508"/>
    <n v="12186.605567167588"/>
    <n v="20568.911408887314"/>
    <n v="25228.667634378326"/>
    <n v="27675.331617436881"/>
    <n v="30177.468888894153"/>
    <n v="33193.463989728865"/>
    <n v="33961.331087037222"/>
    <n v="34008.045435162443"/>
    <n v="34054.759783287671"/>
    <n v="34428.47456828945"/>
    <n v="34594.894433485562"/>
    <n v="35041.600387433013"/>
    <n v="35748.154902827002"/>
    <n v="40159.942093173428"/>
  </r>
  <r>
    <s v="Energy"/>
    <x v="0"/>
    <x v="0"/>
    <s v="Water-borne Navigation "/>
    <s v="Petrol"/>
    <x v="0"/>
    <x v="0"/>
    <s v="Kerala"/>
    <n v="105.04766637054277"/>
    <n v="131.39556120345605"/>
    <n v="164.35199467517651"/>
    <n v="205.57451032827419"/>
    <n v="257.13639423868045"/>
    <n v="321.63095092133233"/>
    <n v="1357.9973483345141"/>
    <n v="2358.6269734231041"/>
    <n v="3180.572736888731"/>
    <n v="3609.4140047838414"/>
    <n v="4109.7288173281358"/>
    <n v="4252.6759066265058"/>
    <n v="4252.6759066265058"/>
    <n v="4288.4126789510983"/>
    <n v="4359.8862236002833"/>
    <n v="4431.3597682494683"/>
    <n v="4502.8333128986524"/>
    <n v="4717.2539468462082"/>
    <n v="5900.4283588624839"/>
  </r>
  <r>
    <s v="Energy"/>
    <x v="0"/>
    <x v="0"/>
    <s v="Water-borne Navigation "/>
    <s v="Petrol"/>
    <x v="0"/>
    <x v="1"/>
    <s v="Kerala"/>
    <n v="5.0022698271687038E-2"/>
    <n v="6.2569314858788597E-2"/>
    <n v="7.8262854607226914E-2"/>
    <n v="9.7892623965844847E-2"/>
    <n v="0.12244590201841926"/>
    <n v="0.15315759567682491"/>
    <n v="0.64666540396881622"/>
    <n v="1.1231557016300497"/>
    <n v="1.514558446137491"/>
    <n v="1.7187685737065912"/>
    <n v="1.9570137225372077"/>
    <n v="2.0250837650602409"/>
    <n v="2.0250837650602409"/>
    <n v="2.0421012756909991"/>
    <n v="2.0761362969525159"/>
    <n v="2.1101713182140323"/>
    <n v="2.1442063394755486"/>
    <n v="2.2463114032600995"/>
    <n v="2.8097277899345161"/>
  </r>
  <r>
    <s v="Energy"/>
    <x v="0"/>
    <x v="0"/>
    <s v="Water-borne Navigation "/>
    <s v="Petrol"/>
    <x v="0"/>
    <x v="2"/>
    <s v="Kerala"/>
    <n v="4.850685893012077E-3"/>
    <n v="6.0673275014582889E-3"/>
    <n v="7.5891252952462471E-3"/>
    <n v="9.4926180815364698E-3"/>
    <n v="1.1873542013907324E-2"/>
    <n v="1.4851645641389084E-2"/>
    <n v="6.2706948263642787E-2"/>
    <n v="0.1089120680368533"/>
    <n v="0.14686627356484763"/>
    <n v="0.16666846775336644"/>
    <n v="0.18977102763997167"/>
    <n v="0.19637175903614457"/>
    <n v="0.19637175903614457"/>
    <n v="0.19802194188518782"/>
    <n v="0.20132230758327427"/>
    <n v="0.20462267328136075"/>
    <n v="0.20792303897944717"/>
    <n v="0.2178241360737066"/>
    <n v="0.27245845235728644"/>
  </r>
  <r>
    <s v="Energy"/>
    <x v="0"/>
    <x v="0"/>
    <s v="Water-borne Navigation "/>
    <s v="Petrol"/>
    <x v="0"/>
    <x v="3"/>
    <s v="Kerala"/>
    <n v="107.60185566108194"/>
    <n v="134.5903883409427"/>
    <n v="168.34814346345459"/>
    <n v="210.57296703683323"/>
    <n v="263.38855620537856"/>
    <n v="329.45127057937628"/>
    <n v="1391.0164757795885"/>
    <n v="2415.9759842487597"/>
    <n v="3257.907009062721"/>
    <n v="3697.1753698352231"/>
    <n v="4209.6551240698082"/>
    <n v="4356.0779109939758"/>
    <n v="4356.0779109939758"/>
    <n v="4392.6836077250182"/>
    <n v="4465.8950011871011"/>
    <n v="4539.1063946491849"/>
    <n v="4612.3177881112679"/>
    <n v="4831.9519684975194"/>
    <n v="6043.8947626818681"/>
  </r>
  <r>
    <s v="Energy"/>
    <x v="0"/>
    <x v="0"/>
    <s v="Water-borne Navigation "/>
    <s v="Petrol"/>
    <x v="0"/>
    <x v="4"/>
    <s v="Kerala"/>
    <n v="107.76753690111514"/>
    <n v="134.79762549591439"/>
    <n v="168.60735952432037"/>
    <n v="210.89719927318069"/>
    <n v="263.79411187479104"/>
    <n v="329.95854710081494"/>
    <n v="1393.1583099812185"/>
    <n v="2419.696012072643"/>
    <n v="3262.9234102191704"/>
    <n v="3702.8681396869242"/>
    <n v="4216.1369907326361"/>
    <n v="4362.7852338885532"/>
    <n v="4362.7852338885532"/>
    <n v="4399.4472946775331"/>
    <n v="4472.7714162554921"/>
    <n v="4546.0955378334511"/>
    <n v="4619.4196594114092"/>
    <n v="4839.3920241452861"/>
    <n v="6053.2009216951956"/>
  </r>
  <r>
    <s v="Energy"/>
    <x v="0"/>
    <x v="0"/>
    <s v="Water-borne Navigation "/>
    <s v="Petrol"/>
    <x v="0"/>
    <x v="5"/>
    <s v="Kerala"/>
    <n v="106.44699830031627"/>
    <n v="133.14587142523612"/>
    <n v="166.54131502675577"/>
    <n v="208.31295265820842"/>
    <n v="260.56168848077994"/>
    <n v="325.91537222051727"/>
    <n v="1376.0871271532951"/>
    <n v="2390.0460629504605"/>
    <n v="3222.9409030695601"/>
    <n v="3657.4947326969173"/>
    <n v="4164.4742005954995"/>
    <n v="4309.3254771379516"/>
    <n v="4309.3254771379516"/>
    <n v="4345.5382962735648"/>
    <n v="4417.9639345447904"/>
    <n v="4490.389572816016"/>
    <n v="4562.8152110872425"/>
    <n v="4780.092125900921"/>
    <n v="5979.0275137715798"/>
  </r>
  <r>
    <s v="Energy"/>
    <x v="0"/>
    <x v="1"/>
    <s v="Residential"/>
    <s v="Kerosene"/>
    <x v="0"/>
    <x v="0"/>
    <s v="Kerala"/>
    <n v="411314.35507704288"/>
    <n v="408733.71020544757"/>
    <n v="419790.68902120623"/>
    <n v="417334.63440000004"/>
    <n v="424215.6801"/>
    <n v="368261.91374999995"/>
    <n v="307757.52450000006"/>
    <n v="213832.03800000003"/>
    <n v="181158.8805"/>
    <n v="179190.61799999999"/>
    <n v="183678.25649999999"/>
    <n v="160846.41150000002"/>
    <n v="126283.72199999998"/>
    <n v="86763.547531284057"/>
    <n v="101846.09462350975"/>
    <n v="69268.588860466931"/>
    <n v="38073.360306466937"/>
    <n v="25209.444831128403"/>
    <n v="14168.324850093386"/>
  </r>
  <r>
    <s v="Energy"/>
    <x v="0"/>
    <x v="1"/>
    <s v="Residential"/>
    <s v="Kerosene"/>
    <x v="0"/>
    <x v="1"/>
    <s v="Kerala"/>
    <n v="57.206447159533084"/>
    <n v="56.84752575875487"/>
    <n v="58.385353132295712"/>
    <n v="58.043759999999999"/>
    <n v="59.000789999999995"/>
    <n v="51.218624999999996"/>
    <n v="42.803550000000001"/>
    <n v="29.740200000000002"/>
    <n v="25.195949999999996"/>
    <n v="24.922199999999997"/>
    <n v="25.546349999999997"/>
    <n v="22.370849999999997"/>
    <n v="17.563799999999997"/>
    <n v="12.067252785992219"/>
    <n v="14.164964481712063"/>
    <n v="9.6340179221789892"/>
    <n v="5.2953213221789897"/>
    <n v="3.5061814785992214"/>
    <n v="1.9705597844357976"/>
  </r>
  <r>
    <s v="Energy"/>
    <x v="0"/>
    <x v="1"/>
    <s v="Residential"/>
    <s v="Kerosene"/>
    <x v="0"/>
    <x v="2"/>
    <s v="Kerala"/>
    <n v="3.432386829571985"/>
    <n v="3.4108515455252921"/>
    <n v="3.5031211879377429"/>
    <n v="3.4826256"/>
    <n v="3.5400473999999997"/>
    <n v="3.0731174999999995"/>
    <n v="2.5682130000000001"/>
    <n v="1.7844120000000001"/>
    <n v="1.5117569999999998"/>
    <n v="1.4953319999999999"/>
    <n v="1.5327809999999997"/>
    <n v="1.3422510000000001"/>
    <n v="1.0538279999999998"/>
    <n v="0.72403516715953309"/>
    <n v="0.84989786890272379"/>
    <n v="0.57804107533073934"/>
    <n v="0.31771927933073935"/>
    <n v="0.21037088871595327"/>
    <n v="0.11823358706614785"/>
  </r>
  <r>
    <s v="Energy"/>
    <x v="0"/>
    <x v="1"/>
    <s v="Residential"/>
    <s v="Kerosene"/>
    <x v="0"/>
    <x v="3"/>
    <s v="Kerala"/>
    <n v="413579.73038456042"/>
    <n v="410984.87222549424"/>
    <n v="422102.7490052451"/>
    <n v="419633.167296"/>
    <n v="426552.11138399999"/>
    <n v="370290.17129999993"/>
    <n v="309452.54508000007"/>
    <n v="215009.74992000003"/>
    <n v="182156.64012"/>
    <n v="180177.53711999996"/>
    <n v="184689.89195999998"/>
    <n v="161732.29716000002"/>
    <n v="126979.24847999998"/>
    <n v="87241.410741609347"/>
    <n v="102407.02721698555"/>
    <n v="69650.095970185212"/>
    <n v="38283.05503082522"/>
    <n v="25348.289617680934"/>
    <n v="14246.359017557044"/>
  </r>
  <r>
    <s v="Energy"/>
    <x v="0"/>
    <x v="1"/>
    <s v="Residential"/>
    <s v="Kerosene"/>
    <x v="0"/>
    <x v="4"/>
    <s v="Kerala"/>
    <n v="413847.456557267"/>
    <n v="411250.9186460452"/>
    <n v="422375.99245790427"/>
    <n v="419904.81209280004"/>
    <n v="426828.23508119996"/>
    <n v="370529.87446499994"/>
    <n v="309652.86569400004"/>
    <n v="215148.93405600003"/>
    <n v="182274.55716600001"/>
    <n v="180294.17301599999"/>
    <n v="184809.448878"/>
    <n v="161836.99273800003"/>
    <n v="127061.44706399998"/>
    <n v="87297.885484647792"/>
    <n v="102473.31925075996"/>
    <n v="69695.183174061021"/>
    <n v="38307.837134613022"/>
    <n v="25364.698547000778"/>
    <n v="14255.581237348202"/>
  </r>
  <r>
    <s v="Energy"/>
    <x v="0"/>
    <x v="1"/>
    <s v="Residential"/>
    <s v="Kerosene"/>
    <x v="0"/>
    <x v="5"/>
    <s v="Kerala"/>
    <n v="412421.87189405144"/>
    <n v="409834.27830413706"/>
    <n v="420921.02945784747"/>
    <n v="418458.36159360007"/>
    <n v="425357.93539439997"/>
    <n v="369253.50632999995"/>
    <n v="308586.20122800005"/>
    <n v="214407.80827200005"/>
    <n v="181646.674092"/>
    <n v="179673.11179199998"/>
    <n v="184172.83383600001"/>
    <n v="161279.51115599999"/>
    <n v="126623.75716799998"/>
    <n v="86997.169545220866"/>
    <n v="102120.3283358757"/>
    <n v="69455.103447440313"/>
    <n v="38175.87772726432"/>
    <n v="25277.324504554083"/>
    <n v="14206.474887520062"/>
  </r>
  <r>
    <s v="Energy"/>
    <x v="0"/>
    <x v="1"/>
    <s v="Residential"/>
    <s v="LPG"/>
    <x v="0"/>
    <x v="0"/>
    <s v="Kerala"/>
    <n v="1322059.2310412324"/>
    <n v="1492457.3824272368"/>
    <n v="1601254.1710767273"/>
    <n v="1622423.0326500002"/>
    <n v="1726536.2458500003"/>
    <n v="1922354.7454499998"/>
    <n v="2024239.8855000001"/>
    <n v="2074863.5970000001"/>
    <n v="2086594.4415000002"/>
    <n v="2211854.6670000004"/>
    <n v="2380180.4760000003"/>
    <n v="2608735.1175000002"/>
    <n v="2872088.6399999997"/>
    <n v="2772595.5907814018"/>
    <n v="2817611.8633553679"/>
    <n v="3020820.3286028868"/>
    <n v="3132338.7342064711"/>
    <n v="3171245.3647779087"/>
    <n v="3163372.5318824863"/>
  </r>
  <r>
    <s v="Energy"/>
    <x v="0"/>
    <x v="1"/>
    <s v="Residential"/>
    <s v="LPG"/>
    <x v="0"/>
    <x v="1"/>
    <s v="Kerala"/>
    <n v="104.75905158805328"/>
    <n v="207.57404484384375"/>
    <n v="222.70572615809837"/>
    <n v="225.649935"/>
    <n v="240.13021500000002"/>
    <n v="267.36505499999993"/>
    <n v="281.53544999999997"/>
    <n v="288.5763"/>
    <n v="290.20784999999995"/>
    <n v="307.6293"/>
    <n v="331.04040000000003"/>
    <n v="362.82825000000003"/>
    <n v="399.4559999999999"/>
    <n v="385.61830191674574"/>
    <n v="391.87925776847953"/>
    <n v="420.14190940234863"/>
    <n v="435.65211880479427"/>
    <n v="441.06333307064091"/>
    <n v="439.96836326599248"/>
  </r>
  <r>
    <s v="Energy"/>
    <x v="0"/>
    <x v="1"/>
    <s v="Residential"/>
    <s v="LPG"/>
    <x v="0"/>
    <x v="2"/>
    <s v="Kerala"/>
    <n v="2.0951810317610655"/>
    <n v="12.454442690630625"/>
    <n v="13.362343569485901"/>
    <n v="13.5389961"/>
    <n v="14.407812900000001"/>
    <n v="16.041903299999998"/>
    <n v="16.892126999999995"/>
    <n v="17.314577999999997"/>
    <n v="17.412470999999996"/>
    <n v="18.457757999999998"/>
    <n v="19.862424000000001"/>
    <n v="21.769694999999995"/>
    <n v="23.967359999999992"/>
    <n v="23.13709811500474"/>
    <n v="23.512755466108771"/>
    <n v="25.208514564140913"/>
    <n v="26.139127128287658"/>
    <n v="26.463799984238456"/>
    <n v="26.398101795959551"/>
  </r>
  <r>
    <s v="Energy"/>
    <x v="0"/>
    <x v="1"/>
    <s v="Residential"/>
    <s v="LPG"/>
    <x v="0"/>
    <x v="3"/>
    <s v="Kerala"/>
    <n v="1324908.6772444274"/>
    <n v="1500677.314603053"/>
    <n v="1610073.317832588"/>
    <n v="1631358.7700760001"/>
    <n v="1736045.4023640002"/>
    <n v="1932942.4016279997"/>
    <n v="2035388.6893200001"/>
    <n v="2086291.21848"/>
    <n v="2098086.6723600002"/>
    <n v="2224036.7872800003"/>
    <n v="2393289.6758400002"/>
    <n v="2623103.1162000005"/>
    <n v="2887907.0975999995"/>
    <n v="2787866.0755373053"/>
    <n v="2833130.2819629996"/>
    <n v="3037457.9482152197"/>
    <n v="3149590.558111141"/>
    <n v="3188711.4727675058"/>
    <n v="3180795.2790678195"/>
  </r>
  <r>
    <s v="Energy"/>
    <x v="0"/>
    <x v="1"/>
    <s v="Residential"/>
    <s v="LPG"/>
    <x v="0"/>
    <x v="4"/>
    <s v="Kerala"/>
    <n v="1325553.9930022098"/>
    <n v="1501648.7611329223"/>
    <n v="1611115.5806310079"/>
    <n v="1632414.8117718003"/>
    <n v="1737169.2117702004"/>
    <n v="1934193.6700853999"/>
    <n v="2036706.2752260002"/>
    <n v="2087641.755564"/>
    <n v="2099444.845098"/>
    <n v="2225476.4924040004"/>
    <n v="2394838.9449120001"/>
    <n v="2624801.1524100001"/>
    <n v="2889776.5516799996"/>
    <n v="2789670.7691902751"/>
    <n v="2834964.2768893559"/>
    <n v="3039424.2123512225"/>
    <n v="3151629.4100271477"/>
    <n v="3190775.6491662767"/>
    <n v="3182854.3310079044"/>
  </r>
  <r>
    <s v="Energy"/>
    <x v="0"/>
    <x v="1"/>
    <s v="Residential"/>
    <s v="LPG"/>
    <x v="0"/>
    <x v="5"/>
    <s v="Kerala"/>
    <n v="1323111.0119191764"/>
    <n v="1496476.0159354135"/>
    <n v="1605565.7539351482"/>
    <n v="1626791.6153916002"/>
    <n v="1731185.1668124003"/>
    <n v="1927530.9329147998"/>
    <n v="2029690.4118120002"/>
    <n v="2080450.4341680002"/>
    <n v="2092212.8654760004"/>
    <n v="2217810.3702480006"/>
    <n v="2386589.4181440002"/>
    <n v="2615759.47242"/>
    <n v="2879822.1081599998"/>
    <n v="2780061.1611065101"/>
    <n v="2825198.6457857657"/>
    <n v="3028954.2759689162"/>
    <n v="3140772.9592265319"/>
    <n v="3179784.350906156"/>
    <n v="3171890.3193953163"/>
  </r>
  <r>
    <s v="Energy"/>
    <x v="0"/>
    <x v="2"/>
    <s v="Commercial"/>
    <s v="HSDO"/>
    <x v="0"/>
    <x v="0"/>
    <s v="Kerala"/>
    <n v="513107.61340596114"/>
    <n v="524797.3774020141"/>
    <n v="536753.46093555423"/>
    <n v="527284.85549999995"/>
    <n v="559259.37600000005"/>
    <n v="592811.11499999999"/>
    <n v="642039.44999999995"/>
    <n v="654864.3075"/>
    <n v="486707.32499999995"/>
    <n v="489336.0224999999"/>
    <n v="620691.23999999987"/>
    <n v="650801.77499999991"/>
    <n v="669202.65749999986"/>
    <n v="687685.74874624843"/>
    <n v="703352.80161442037"/>
    <n v="398596.78930669447"/>
    <n v="306302.22545621515"/>
    <n v="357504.14183510747"/>
    <n v="370277.35441013769"/>
  </r>
  <r>
    <s v="Energy"/>
    <x v="0"/>
    <x v="2"/>
    <s v="Commercial"/>
    <s v="HSDO"/>
    <x v="0"/>
    <x v="1"/>
    <s v="Kerala"/>
    <n v="69.2452919576196"/>
    <n v="70.822857948989764"/>
    <n v="72.436364498725283"/>
    <n v="71.158550000000005"/>
    <n v="75.473600000000019"/>
    <n v="80.001500000000007"/>
    <n v="86.644999999999996"/>
    <n v="88.375750000000011"/>
    <n v="65.682500000000005"/>
    <n v="66.03725"/>
    <n v="83.763999999999996"/>
    <n v="87.827500000000001"/>
    <n v="90.310749999999985"/>
    <n v="92.805094297739345"/>
    <n v="94.919406425697758"/>
    <n v="53.791739447597102"/>
    <n v="41.336332720137001"/>
    <n v="48.246172987193994"/>
    <n v="49.969953361691999"/>
  </r>
  <r>
    <s v="Energy"/>
    <x v="0"/>
    <x v="2"/>
    <s v="Commercial"/>
    <s v="HSDO"/>
    <x v="0"/>
    <x v="2"/>
    <s v="Kerala"/>
    <n v="4.1547175174571755"/>
    <n v="4.2493714769393858"/>
    <n v="4.346181869923516"/>
    <n v="4.2695129999999999"/>
    <n v="4.5284160000000009"/>
    <n v="4.80009"/>
    <n v="5.1986999999999997"/>
    <n v="5.3025450000000003"/>
    <n v="3.9409499999999995"/>
    <n v="3.9622349999999993"/>
    <n v="5.0258399999999996"/>
    <n v="5.2696499999999995"/>
    <n v="5.4186449999999988"/>
    <n v="5.5683056578643599"/>
    <n v="5.6951643855418652"/>
    <n v="3.2275043668558259"/>
    <n v="2.4801799632082195"/>
    <n v="2.8947703792316393"/>
    <n v="2.9981972017015197"/>
  </r>
  <r>
    <s v="Energy"/>
    <x v="0"/>
    <x v="2"/>
    <s v="Commercial"/>
    <s v="HSDO"/>
    <x v="0"/>
    <x v="3"/>
    <s v="Kerala"/>
    <n v="515849.72696748289"/>
    <n v="527601.96257679409"/>
    <n v="539621.94096970384"/>
    <n v="530102.73407999997"/>
    <n v="562248.13056000008"/>
    <n v="595979.17440000002"/>
    <n v="645470.59199999995"/>
    <n v="658363.98719999997"/>
    <n v="489308.35199999996"/>
    <n v="491951.09759999992"/>
    <n v="624008.2943999999"/>
    <n v="654279.74399999983"/>
    <n v="672778.96319999988"/>
    <n v="691360.83048043889"/>
    <n v="707111.610108878"/>
    <n v="400726.94218881929"/>
    <n v="307939.14423193253"/>
    <n v="359414.69028540031"/>
    <n v="372256.16456326068"/>
  </r>
  <r>
    <s v="Energy"/>
    <x v="0"/>
    <x v="2"/>
    <s v="Commercial"/>
    <s v="HSDO"/>
    <x v="0"/>
    <x v="4"/>
    <s v="Kerala"/>
    <n v="516173.79493384453"/>
    <n v="527933.4135519953"/>
    <n v="539960.94315555773"/>
    <n v="530435.75609399995"/>
    <n v="562601.34700800001"/>
    <n v="596353.58142000006"/>
    <n v="645876.09059999988"/>
    <n v="658777.58571000001"/>
    <n v="489615.74609999993"/>
    <n v="492260.15192999993"/>
    <n v="624400.30991999991"/>
    <n v="654690.77669999993"/>
    <n v="673201.61750999989"/>
    <n v="691795.15832175233"/>
    <n v="707555.83293095022"/>
    <n v="400978.6875294341"/>
    <n v="308132.59826906282"/>
    <n v="359640.48237498046"/>
    <n v="372490.02394499339"/>
  </r>
  <r>
    <s v="Energy"/>
    <x v="0"/>
    <x v="2"/>
    <s v="Commercial"/>
    <s v="HSDO"/>
    <x v="0"/>
    <x v="5"/>
    <s v="Kerala"/>
    <n v="514448.20225826063"/>
    <n v="526168.50793190661"/>
    <n v="538155.82895224961"/>
    <n v="528662.48502799997"/>
    <n v="560720.54489600006"/>
    <n v="594359.94403999997"/>
    <n v="643716.89719999989"/>
    <n v="656575.26202000002"/>
    <n v="487978.93819999998"/>
    <n v="490614.50365999993"/>
    <n v="622312.91103999992"/>
    <n v="652502.11539999989"/>
    <n v="670951.07361999981"/>
    <n v="689482.45537185261"/>
    <n v="705190.44132282189"/>
    <n v="399638.19738239999"/>
    <n v="307102.496857677"/>
    <n v="358438.18774413958"/>
    <n v="371244.77270722005"/>
  </r>
  <r>
    <s v="Energy"/>
    <x v="0"/>
    <x v="2"/>
    <s v="Commercial"/>
    <s v="LPG"/>
    <x v="0"/>
    <x v="0"/>
    <s v="Kerala"/>
    <n v="133564.28716656897"/>
    <n v="131974.88591154802"/>
    <n v="122766.41185945537"/>
    <n v="123669.11839694009"/>
    <n v="116479.08635118596"/>
    <n v="126265.90444224085"/>
    <n v="132000.6641164007"/>
    <n v="145215.24445525868"/>
    <n v="135633.50330588891"/>
    <n v="125849.76756763365"/>
    <n v="160326.18298710906"/>
    <n v="200358.54287268166"/>
    <n v="238819.32873110747"/>
    <n v="272293.58597714454"/>
    <n v="299655.96862251451"/>
    <n v="240711.29623684165"/>
    <n v="251346.61079696595"/>
    <n v="297487.71452076826"/>
    <n v="313740.93483411061"/>
  </r>
  <r>
    <s v="Energy"/>
    <x v="0"/>
    <x v="2"/>
    <s v="Commercial"/>
    <s v="LPG"/>
    <x v="0"/>
    <x v="1"/>
    <s v="Kerala"/>
    <n v="10.583540979918302"/>
    <n v="10.457597932769257"/>
    <n v="9.7279248700043883"/>
    <n v="9.7994547065721154"/>
    <n v="9.2297215809180635"/>
    <n v="10.00522222204761"/>
    <n v="10.459640579746489"/>
    <n v="11.506754711193238"/>
    <n v="10.747504223921467"/>
    <n v="9.9722478262784193"/>
    <n v="12.70413494351102"/>
    <n v="15.876271226044505"/>
    <n v="18.923877078534666"/>
    <n v="21.57635388091478"/>
    <n v="23.744530001784032"/>
    <n v="19.073795264409004"/>
    <n v="19.916530174086049"/>
    <n v="23.572719058697963"/>
    <n v="24.86061290286138"/>
  </r>
  <r>
    <s v="Energy"/>
    <x v="0"/>
    <x v="2"/>
    <s v="Commercial"/>
    <s v="LPG"/>
    <x v="0"/>
    <x v="2"/>
    <s v="Kerala"/>
    <n v="0.21167081959836606"/>
    <n v="0.20915195865538513"/>
    <n v="0.19455849740008777"/>
    <n v="0.1959890941314423"/>
    <n v="0.18459443161836128"/>
    <n v="0.20010444444095221"/>
    <n v="0.20919281159492981"/>
    <n v="0.2301350942238648"/>
    <n v="0.21495008447842934"/>
    <n v="0.1994449565255684"/>
    <n v="0.25408269887022039"/>
    <n v="0.31752542452089011"/>
    <n v="0.3784775415706933"/>
    <n v="0.43152707761829562"/>
    <n v="0.47489060003568068"/>
    <n v="0.38147590528818009"/>
    <n v="0.398330603481721"/>
    <n v="0.47145438117395927"/>
    <n v="0.49721225805722763"/>
  </r>
  <r>
    <s v="Energy"/>
    <x v="0"/>
    <x v="2"/>
    <s v="Commercial"/>
    <s v="LPG"/>
    <x v="0"/>
    <x v="3"/>
    <s v="Kerala"/>
    <n v="133852.15948122274"/>
    <n v="132259.33257531933"/>
    <n v="123031.01141591949"/>
    <n v="123935.66356495884"/>
    <n v="116730.13477818694"/>
    <n v="126538.04648668054"/>
    <n v="132285.16634016982"/>
    <n v="145528.22818340312"/>
    <n v="135925.83542077956"/>
    <n v="126121.01270850842"/>
    <n v="160671.73545757256"/>
    <n v="200790.37745003006"/>
    <n v="239334.05818764362"/>
    <n v="272880.46280270541"/>
    <n v="300301.81983856304"/>
    <n v="241230.10346803357"/>
    <n v="251888.34041770108"/>
    <n v="298128.89247916488"/>
    <n v="314417.14350506844"/>
  </r>
  <r>
    <s v="Energy"/>
    <x v="0"/>
    <x v="2"/>
    <s v="Commercial"/>
    <s v="LPG"/>
    <x v="0"/>
    <x v="4"/>
    <s v="Kerala"/>
    <n v="133917.35409365903"/>
    <n v="132323.75137858521"/>
    <n v="123090.93543311872"/>
    <n v="123996.02820595133"/>
    <n v="116786.98986312539"/>
    <n v="126599.67865556836"/>
    <n v="132349.59772614104"/>
    <n v="145599.1097924241"/>
    <n v="135992.04004679891"/>
    <n v="126182.4417551183"/>
    <n v="160749.99292882456"/>
    <n v="200888.17528078251"/>
    <n v="239450.62927044736"/>
    <n v="273013.37314261182"/>
    <n v="300448.08614337404"/>
    <n v="241347.59804686235"/>
    <n v="252011.02624357346"/>
    <n v="298274.10042856639"/>
    <n v="314570.28488055011"/>
  </r>
  <r>
    <s v="Energy"/>
    <x v="0"/>
    <x v="2"/>
    <s v="Commercial"/>
    <s v="LPG"/>
    <x v="0"/>
    <x v="5"/>
    <s v="Kerala"/>
    <n v="133670.54591800735"/>
    <n v="132079.88019479302"/>
    <n v="122864.08022515022"/>
    <n v="123767.50492219407"/>
    <n v="116571.75275585838"/>
    <n v="126366.35687335022"/>
    <n v="132105.67890782136"/>
    <n v="145330.77227255906"/>
    <n v="135741.40824829708"/>
    <n v="125949.88893580949"/>
    <n v="160453.73250194191"/>
    <n v="200517.94063579114"/>
    <n v="239009.32445697594"/>
    <n v="272510.21257010894"/>
    <n v="299894.36370373244"/>
    <n v="240902.79714129632"/>
    <n v="251546.57275991378"/>
    <n v="297724.38462011761"/>
    <n v="313990.53538765531"/>
  </r>
  <r>
    <s v="Energy"/>
    <x v="0"/>
    <x v="3"/>
    <s v="Agriculture"/>
    <s v="Diesel-Retail"/>
    <x v="0"/>
    <x v="0"/>
    <s v="Kerala"/>
    <n v="20530.689554580662"/>
    <n v="22669.166431885264"/>
    <n v="218468.43601582819"/>
    <n v="313502.56036097894"/>
    <n v="338879.87361955398"/>
    <n v="357628.89113237982"/>
    <n v="396765.01031136839"/>
    <n v="446669.0976596633"/>
    <n v="503763.87057040073"/>
    <n v="510902.85520457593"/>
    <n v="507262.65344359283"/>
    <n v="507710.26382275327"/>
    <n v="521256.24279403925"/>
    <n v="519266.40770226391"/>
    <n v="513190.89729485603"/>
    <n v="177500.78179194414"/>
    <n v="68409.781151481307"/>
    <n v="79845.257628348045"/>
    <n v="82698.037021503551"/>
  </r>
  <r>
    <s v="Energy"/>
    <x v="0"/>
    <x v="3"/>
    <s v="Agriculture"/>
    <s v="Diesel-Retail"/>
    <x v="0"/>
    <x v="1"/>
    <s v="Kerala"/>
    <n v="2.7706733541944213"/>
    <n v="3.0592667249507781"/>
    <n v="29.482919840192739"/>
    <n v="42.308037835489742"/>
    <n v="45.732776466876388"/>
    <n v="48.263008249983791"/>
    <n v="53.544535804503163"/>
    <n v="60.279230453395861"/>
    <n v="67.984328012199825"/>
    <n v="68.947753738809169"/>
    <n v="68.456498440430892"/>
    <n v="68.516904699426902"/>
    <n v="70.344972036982369"/>
    <n v="70.076438286405391"/>
    <n v="69.256531348833477"/>
    <n v="23.954221564364932"/>
    <n v="9.232089224221502"/>
    <n v="10.775338411383002"/>
    <n v="11.160328882794001"/>
  </r>
  <r>
    <s v="Energy"/>
    <x v="0"/>
    <x v="3"/>
    <s v="Agriculture"/>
    <s v="Diesel-Retail"/>
    <x v="0"/>
    <x v="2"/>
    <s v="Kerala"/>
    <n v="0.16624040125166528"/>
    <n v="0.18355600349704668"/>
    <n v="1.7689751904115645"/>
    <n v="2.5384822701293843"/>
    <n v="2.743966588012583"/>
    <n v="2.8957804949990273"/>
    <n v="3.212672148270189"/>
    <n v="3.6167538272037514"/>
    <n v="4.0790596807319899"/>
    <n v="4.1368652243285498"/>
    <n v="4.107389906425853"/>
    <n v="4.1110142819656144"/>
    <n v="4.2206983222189418"/>
    <n v="4.2045862971843233"/>
    <n v="4.1553918809300088"/>
    <n v="1.437253293861896"/>
    <n v="0.55392535345328997"/>
    <n v="0.64652030468298005"/>
    <n v="0.6696197329676401"/>
  </r>
  <r>
    <s v="Energy"/>
    <x v="0"/>
    <x v="3"/>
    <s v="Agriculture"/>
    <s v="Diesel-Retail"/>
    <x v="0"/>
    <x v="3"/>
    <s v="Kerala"/>
    <n v="20640.40821940676"/>
    <n v="22790.313394193316"/>
    <n v="219635.95964149985"/>
    <n v="315177.95865926432"/>
    <n v="340690.89156764228"/>
    <n v="359540.10625907918"/>
    <n v="398885.37392922671"/>
    <n v="449056.15518561774"/>
    <n v="506456.04995968385"/>
    <n v="513633.18625263276"/>
    <n v="509973.53078183386"/>
    <n v="510423.53324885061"/>
    <n v="524041.90368670371"/>
    <n v="522041.43465840555"/>
    <n v="515933.45593626983"/>
    <n v="178449.36896589299"/>
    <n v="68775.371884760476"/>
    <n v="80271.961029438811"/>
    <n v="83139.986045262194"/>
  </r>
  <r>
    <s v="Energy"/>
    <x v="0"/>
    <x v="3"/>
    <s v="Agriculture"/>
    <s v="Diesel-Retail"/>
    <x v="0"/>
    <x v="4"/>
    <s v="Kerala"/>
    <n v="20653.374970704393"/>
    <n v="22804.630762466084"/>
    <n v="219773.93970635193"/>
    <n v="315375.96027633443"/>
    <n v="340904.92096150725"/>
    <n v="359765.97713768913"/>
    <n v="399135.96235679177"/>
    <n v="449338.26198413968"/>
    <n v="506774.21661478095"/>
    <n v="513955.86174013041"/>
    <n v="510293.90719453507"/>
    <n v="510744.1923628439"/>
    <n v="524371.11815583683"/>
    <n v="522369.39238958596"/>
    <n v="516257.57650298235"/>
    <n v="178561.47472281422"/>
    <n v="68818.578062329834"/>
    <n v="80322.389613204083"/>
    <n v="83192.216384433676"/>
  </r>
  <r>
    <s v="Energy"/>
    <x v="0"/>
    <x v="3"/>
    <s v="Agriculture"/>
    <s v="Diesel-Retail"/>
    <x v="0"/>
    <x v="5"/>
    <s v="Kerala"/>
    <n v="20584.329790717864"/>
    <n v="22728.393835680312"/>
    <n v="219039.22534393435"/>
    <n v="314321.64397347398"/>
    <n v="339765.26017195272"/>
    <n v="358563.26297209947"/>
    <n v="397801.63252454356"/>
    <n v="447836.10356124101"/>
    <n v="505080.0471607169"/>
    <n v="512237.68371695926"/>
    <n v="508587.97125339956"/>
    <n v="509036.7510977342"/>
    <n v="522618.12145267526"/>
    <n v="520623.08754748869"/>
    <n v="514531.70374176948"/>
    <n v="177964.53552143023"/>
    <n v="68588.514398862244"/>
    <n v="80053.868179992423"/>
    <n v="82914.100988674443"/>
  </r>
  <r>
    <s v="Energy"/>
    <x v="0"/>
    <x v="3"/>
    <s v="Agriculture"/>
    <s v="HSDO"/>
    <x v="0"/>
    <x v="0"/>
    <s v="Kerala"/>
    <n v="58110.427348036908"/>
    <n v="55062.749112946745"/>
    <n v="50380.164538883"/>
    <n v="49794.230285325459"/>
    <n v="56790.166005300329"/>
    <n v="61538.941194760067"/>
    <n v="69192.215081929899"/>
    <n v="67815.731752786727"/>
    <n v="53650.809411448514"/>
    <n v="61775.499534186674"/>
    <n v="67635.341957636731"/>
    <n v="65463.919568109261"/>
    <n v="63663.537646820718"/>
    <n v="62913.536939933001"/>
    <n v="61259.429405382405"/>
    <n v="51276.682005230716"/>
    <n v="46728.948644284887"/>
    <n v="32218.392993158017"/>
    <n v="33449.301136858565"/>
  </r>
  <r>
    <s v="Energy"/>
    <x v="0"/>
    <x v="3"/>
    <s v="Agriculture"/>
    <s v="HSDO"/>
    <x v="0"/>
    <x v="1"/>
    <s v="Kerala"/>
    <n v="7.8421629349577486"/>
    <n v="7.4308703256338395"/>
    <n v="6.7989425828452106"/>
    <n v="6.7198691343219252"/>
    <n v="7.6639900142105715"/>
    <n v="8.3048503636653255"/>
    <n v="9.3376808477638189"/>
    <n v="9.1519206144111642"/>
    <n v="7.2403251567406901"/>
    <n v="8.3367745660170947"/>
    <n v="9.1275765125015837"/>
    <n v="8.8345370537259456"/>
    <n v="8.5915705326343765"/>
    <n v="8.4903558623391362"/>
    <n v="8.2671294744105825"/>
    <n v="6.9199300951728366"/>
    <n v="6.3062008966646275"/>
    <n v="4.3479612676326616"/>
    <n v="4.5140757269714671"/>
  </r>
  <r>
    <s v="Energy"/>
    <x v="0"/>
    <x v="3"/>
    <s v="Agriculture"/>
    <s v="HSDO"/>
    <x v="0"/>
    <x v="2"/>
    <s v="Kerala"/>
    <n v="0.47052977609746488"/>
    <n v="0.44585221953803034"/>
    <n v="0.40793655497071263"/>
    <n v="0.40319214805931552"/>
    <n v="0.45983940085263431"/>
    <n v="0.49829102181991958"/>
    <n v="0.56026085086582911"/>
    <n v="0.5491152368646699"/>
    <n v="0.43441950940444141"/>
    <n v="0.50020647396102569"/>
    <n v="0.54765459075009504"/>
    <n v="0.53007222322355674"/>
    <n v="0.51549423195806254"/>
    <n v="0.50942135174034819"/>
    <n v="0.49602776846463492"/>
    <n v="0.41519580571037018"/>
    <n v="0.37837205379987759"/>
    <n v="0.26087767605795964"/>
    <n v="0.27084454361828797"/>
  </r>
  <r>
    <s v="Energy"/>
    <x v="0"/>
    <x v="3"/>
    <s v="Agriculture"/>
    <s v="HSDO"/>
    <x v="0"/>
    <x v="3"/>
    <s v="Kerala"/>
    <n v="58420.977000261242"/>
    <n v="55357.01157784184"/>
    <n v="50649.402665163674"/>
    <n v="50060.337103044607"/>
    <n v="57093.660009863066"/>
    <n v="61867.813269161212"/>
    <n v="69561.987243501339"/>
    <n v="68178.147809117407"/>
    <n v="53937.526287655441"/>
    <n v="62105.635807000952"/>
    <n v="67996.793987531797"/>
    <n v="65813.767235436797"/>
    <n v="64003.763839913037"/>
    <n v="63249.75503208163"/>
    <n v="61586.807732569068"/>
    <n v="51550.711236999559"/>
    <n v="46978.674199792804"/>
    <n v="32390.572259356268"/>
    <n v="33628.05853564664"/>
  </r>
  <r>
    <s v="Energy"/>
    <x v="0"/>
    <x v="3"/>
    <s v="Agriculture"/>
    <s v="HSDO"/>
    <x v="0"/>
    <x v="4"/>
    <s v="Kerala"/>
    <n v="58457.678322796834"/>
    <n v="55391.788050965813"/>
    <n v="50681.221716451386"/>
    <n v="50091.786090593232"/>
    <n v="57129.527483129576"/>
    <n v="61906.679968863173"/>
    <n v="69605.687589868874"/>
    <n v="68220.978797592863"/>
    <n v="53971.41100938899"/>
    <n v="62144.651911969908"/>
    <n v="68039.511045610299"/>
    <n v="65855.112868848257"/>
    <n v="64043.972390005765"/>
    <n v="63289.489897517378"/>
    <n v="61625.497898509304"/>
    <n v="51583.096509844974"/>
    <n v="47008.187219989202"/>
    <n v="32410.92071808879"/>
    <n v="33649.18441004886"/>
  </r>
  <r>
    <s v="Energy"/>
    <x v="0"/>
    <x v="3"/>
    <s v="Agriculture"/>
    <s v="HSDO"/>
    <x v="0"/>
    <x v="5"/>
    <s v="Kerala"/>
    <n v="58262.25162245769"/>
    <n v="55206.610762451019"/>
    <n v="50511.792067286879"/>
    <n v="49924.326951765928"/>
    <n v="56938.540851975449"/>
    <n v="61699.723097800634"/>
    <n v="69372.992583142608"/>
    <n v="67992.912935881715"/>
    <n v="53790.98210648301"/>
    <n v="61936.899489784766"/>
    <n v="67812.051838918764"/>
    <n v="65634.956205469396"/>
    <n v="63829.870452332514"/>
    <n v="63077.910229427885"/>
    <n v="61419.481032006996"/>
    <n v="51410.651851873263"/>
    <n v="46851.03669364431"/>
    <n v="32302.569523299386"/>
    <n v="33536.693642932732"/>
  </r>
  <r>
    <s v="Energy"/>
    <x v="0"/>
    <x v="4"/>
    <s v="Fisheries"/>
    <s v="Kerosene"/>
    <x v="0"/>
    <x v="0"/>
    <s v="Kerala"/>
    <n v="361594.3153937516"/>
    <n v="324099.74581006716"/>
    <n v="290493.07680561306"/>
    <n v="278241.46004999999"/>
    <n v="282807.82905000006"/>
    <n v="245505.31815000001"/>
    <n v="205250.4135"/>
    <n v="142580.93550000002"/>
    <n v="120930.048"/>
    <n v="119434.1685"/>
    <n v="122425.92750000001"/>
    <n v="107152.2105"/>
    <n v="96287.401500000007"/>
    <n v="87129.223461034213"/>
    <n v="78094.588255901821"/>
    <n v="69996.775738352779"/>
    <n v="62738.644548714692"/>
    <n v="56233.126144598551"/>
    <n v="50402.180326656657"/>
  </r>
  <r>
    <s v="Energy"/>
    <x v="0"/>
    <x v="4"/>
    <s v="Fisheries"/>
    <s v="Kerosene"/>
    <x v="0"/>
    <x v="1"/>
    <s v="Kerala"/>
    <n v="50.291281695932071"/>
    <n v="45.076459778868866"/>
    <n v="40.402375077275799"/>
    <n v="38.698394999999998"/>
    <n v="39.333495000000006"/>
    <n v="34.145384999999997"/>
    <n v="28.546649999999996"/>
    <n v="19.830450000000003"/>
    <n v="16.819199999999999"/>
    <n v="16.611149999999999"/>
    <n v="17.027249999999999"/>
    <n v="14.902949999999999"/>
    <n v="13.39185"/>
    <n v="12.118111747014494"/>
    <n v="10.861556085660894"/>
    <n v="9.735295652065755"/>
    <n v="8.7258198259686637"/>
    <n v="7.8210189352710078"/>
    <n v="7.0100389884084358"/>
  </r>
  <r>
    <s v="Energy"/>
    <x v="0"/>
    <x v="4"/>
    <s v="Fisheries"/>
    <s v="Kerosene"/>
    <x v="0"/>
    <x v="2"/>
    <s v="Kerala"/>
    <n v="3.0174769017559235"/>
    <n v="2.7045875867321318"/>
    <n v="2.4241425046365479"/>
    <n v="2.3219036999999996"/>
    <n v="2.3600097"/>
    <n v="2.0487230999999997"/>
    <n v="1.7127989999999995"/>
    <n v="1.189827"/>
    <n v="1.0091519999999998"/>
    <n v="0.99666899999999981"/>
    <n v="1.0216349999999998"/>
    <n v="0.89417699999999978"/>
    <n v="0.80351099999999986"/>
    <n v="0.72708670482086957"/>
    <n v="0.65169336513965348"/>
    <n v="0.58411773912394516"/>
    <n v="0.52354918955811969"/>
    <n v="0.46926113611626041"/>
    <n v="0.42060233930450613"/>
  </r>
  <r>
    <s v="Energy"/>
    <x v="0"/>
    <x v="4"/>
    <s v="Fisheries"/>
    <s v="Kerosene"/>
    <x v="0"/>
    <x v="3"/>
    <s v="Kerala"/>
    <n v="363585.85014891054"/>
    <n v="325884.77361731039"/>
    <n v="292093.01085867319"/>
    <n v="279773.91649199999"/>
    <n v="284365.43545200006"/>
    <n v="246857.47539599999"/>
    <n v="206380.86083999998"/>
    <n v="143366.22132000004"/>
    <n v="121596.08832"/>
    <n v="120091.97004"/>
    <n v="123100.2066"/>
    <n v="107742.36732"/>
    <n v="96817.718760000003"/>
    <n v="87609.100686215985"/>
    <n v="78524.70587689399"/>
    <n v="70382.29344617459"/>
    <n v="63084.187013823052"/>
    <n v="56542.83849443528"/>
    <n v="50679.777870597631"/>
  </r>
  <r>
    <s v="Energy"/>
    <x v="0"/>
    <x v="4"/>
    <s v="Fisheries"/>
    <s v="Kerosene"/>
    <x v="0"/>
    <x v="4"/>
    <s v="Kerala"/>
    <n v="363821.21334724745"/>
    <n v="326095.73144907551"/>
    <n v="292282.09397403483"/>
    <n v="279955.02498059999"/>
    <n v="284549.51620860008"/>
    <n v="247017.27579779999"/>
    <n v="206514.45916199998"/>
    <n v="143459.02782600003"/>
    <n v="121674.802176"/>
    <n v="120169.71022199999"/>
    <n v="123179.89413"/>
    <n v="107812.113126"/>
    <n v="96880.392617999998"/>
    <n v="87665.813449192021"/>
    <n v="78575.537959374895"/>
    <n v="70427.854629826252"/>
    <n v="63125.023850608588"/>
    <n v="56579.440863052354"/>
    <n v="50712.584853063381"/>
  </r>
  <r>
    <s v="Energy"/>
    <x v="0"/>
    <x v="4"/>
    <s v="Fisheries"/>
    <s v="Kerosene"/>
    <x v="0"/>
    <x v="5"/>
    <s v="Kerala"/>
    <n v="362567.95460738486"/>
    <n v="324972.42607138609"/>
    <n v="291275.26678710914"/>
    <n v="278990.66097719996"/>
    <n v="283569.32551320002"/>
    <n v="246166.37280360001"/>
    <n v="205803.07664399999"/>
    <n v="142964.85301200001"/>
    <n v="121255.66771199999"/>
    <n v="119755.760364"/>
    <n v="122755.57506"/>
    <n v="107440.731612"/>
    <n v="96546.667715999996"/>
    <n v="87363.830104456414"/>
    <n v="78304.867981720221"/>
    <n v="70185.251062176772"/>
    <n v="62907.576420545447"/>
    <n v="56384.541071185398"/>
    <n v="50537.894681472244"/>
  </r>
  <r>
    <s v="Energy"/>
    <x v="0"/>
    <x v="4"/>
    <s v="Fisheries"/>
    <s v="Petrol"/>
    <x v="0"/>
    <x v="0"/>
    <s v="Kerala"/>
    <n v="1085.2082934683679"/>
    <n v="1246.7149891140841"/>
    <n v="1432.2580037737582"/>
    <n v="1645.414555279943"/>
    <n v="2950.8674255846913"/>
    <n v="1822.1946314670442"/>
    <n v="2230.148653437278"/>
    <n v="3970.7524805102757"/>
    <n v="1890.1869684620831"/>
    <n v="13884.035214386959"/>
    <n v="2325.3379252303325"/>
    <n v="2325.3379252303325"/>
    <n v="3195.6398387668314"/>
    <n v="4025.1463501063076"/>
    <n v="8757.4130049610194"/>
    <n v="7193.5892540751229"/>
    <n v="11789.871234939757"/>
    <n v="11477.106484762578"/>
    <n v="13185.192900139811"/>
  </r>
  <r>
    <s v="Energy"/>
    <x v="0"/>
    <x v="4"/>
    <s v="Fisheries"/>
    <s v="Petrol"/>
    <x v="0"/>
    <x v="1"/>
    <s v="Kerala"/>
    <n v="0.51676585403255615"/>
    <n v="0.59367380434004013"/>
    <n v="0.68202762084464674"/>
    <n v="0.78353074060949679"/>
    <n v="1.4051749645641387"/>
    <n v="0.86771172927002116"/>
    <n v="1.0619755492558469"/>
    <n v="1.8908345145287029"/>
    <n v="0.90008903260099205"/>
    <n v="6.6114453401842663"/>
    <n v="1.107303773919206"/>
    <n v="1.107303773919206"/>
    <n v="1.5217332565556341"/>
    <n v="1.9167363571934799"/>
    <n v="4.1701966690290568"/>
    <n v="3.4255186924167256"/>
    <n v="5.6142243975903607"/>
    <n v="5.4652888022678949"/>
    <n v="6.2786632857808629"/>
  </r>
  <r>
    <s v="Energy"/>
    <x v="0"/>
    <x v="4"/>
    <s v="Fisheries"/>
    <s v="Petrol"/>
    <x v="0"/>
    <x v="2"/>
    <s v="Kerala"/>
    <n v="5.0110628269823626E-2"/>
    <n v="5.7568368905700856E-2"/>
    <n v="6.6136011718268772E-2"/>
    <n v="7.5978738483345146E-2"/>
    <n v="0.13625939050318922"/>
    <n v="8.4141743444365688E-2"/>
    <n v="0.10297944720056697"/>
    <n v="0.18335364989369241"/>
    <n v="8.7281360737065897E-2"/>
    <n v="0.64110985116938335"/>
    <n v="0.10737491141034726"/>
    <n v="0.10737491141034726"/>
    <n v="0.14756201275690997"/>
    <n v="0.1858653437278526"/>
    <n v="0.40438270729978737"/>
    <n v="0.33217150956768249"/>
    <n v="0.54440963855421676"/>
    <n v="0.52996739900779588"/>
    <n v="0.60884007619693215"/>
  </r>
  <r>
    <s v="Energy"/>
    <x v="0"/>
    <x v="4"/>
    <s v="Fisheries"/>
    <s v="Petrol"/>
    <x v="0"/>
    <x v="3"/>
    <s v="Kerala"/>
    <n v="1111.5946711666968"/>
    <n v="1277.0283333659922"/>
    <n v="1467.0827474441592"/>
    <n v="1685.4221097625793"/>
    <n v="3022.616510896527"/>
    <n v="1866.5005182494681"/>
    <n v="2284.3737686038266"/>
    <n v="4067.299636782423"/>
    <n v="1936.1460599751942"/>
    <n v="14221.619620393338"/>
    <n v="2381.8775270198435"/>
    <n v="2381.8775270198435"/>
    <n v="3273.3404611091419"/>
    <n v="4123.0160701630048"/>
    <n v="8970.3457742735645"/>
    <n v="7368.498314581856"/>
    <n v="12076.536935240962"/>
    <n v="11756.167443302622"/>
    <n v="13505.785252762258"/>
  </r>
  <r>
    <s v="Energy"/>
    <x v="0"/>
    <x v="4"/>
    <s v="Fisheries"/>
    <s v="Petrol"/>
    <x v="0"/>
    <x v="4"/>
    <s v="Kerala"/>
    <n v="1113.3062623135379"/>
    <n v="1278.9946529664276"/>
    <n v="1469.3417055944112"/>
    <n v="1688.0172585489011"/>
    <n v="3027.2706207034012"/>
    <n v="1869.3744846739896"/>
    <n v="2287.8911603472711"/>
    <n v="4073.5623098866045"/>
    <n v="1939.1272639528697"/>
    <n v="14243.517528747341"/>
    <n v="2385.5450513377032"/>
    <n v="2385.5450513377032"/>
    <n v="3278.3806261073701"/>
    <n v="4129.3645333097093"/>
    <n v="8984.1579711197719"/>
    <n v="7379.8440477055274"/>
    <n v="12095.131926957831"/>
    <n v="11774.269142274981"/>
    <n v="13526.580946614858"/>
  </r>
  <r>
    <s v="Energy"/>
    <x v="0"/>
    <x v="4"/>
    <s v="Fisheries"/>
    <s v="Petrol"/>
    <x v="0"/>
    <x v="5"/>
    <s v="Kerala"/>
    <n v="1099.6642701499318"/>
    <n v="1263.3223841364618"/>
    <n v="1451.3370031042591"/>
    <n v="1667.3329967310415"/>
    <n v="2990.1757048812892"/>
    <n v="1846.4679467930541"/>
    <n v="2259.8562930900066"/>
    <n v="4023.6465706236709"/>
    <n v="1915.3660045092129"/>
    <n v="14068.983385639616"/>
    <n v="2356.3135738926285"/>
    <n v="2356.3135738926285"/>
    <n v="3238.2087126594606"/>
    <n v="4078.765016796598"/>
    <n v="8874.0698338412458"/>
    <n v="7289.4145063695951"/>
    <n v="11946.923207981927"/>
    <n v="11629.992142487596"/>
    <n v="13360.831846371197"/>
  </r>
  <r>
    <s v="Energy"/>
    <x v="0"/>
    <x v="4"/>
    <s v="Fisheries"/>
    <s v="Diesel"/>
    <x v="0"/>
    <x v="0"/>
    <s v="Kerala"/>
    <n v="15776.003018405498"/>
    <n v="18582.008260743252"/>
    <n v="21887.104775492706"/>
    <n v="25780.063636363637"/>
    <n v="58512.054545454543"/>
    <n v="99064.963636363638"/>
    <n v="200447.23636363639"/>
    <n v="190019.34545454546"/>
    <n v="100658.11363636363"/>
    <n v="162211.63636363638"/>
    <n v="198274.75909090906"/>
    <n v="196536.77727272728"/>
    <n v="369755.63181818184"/>
    <n v="246069.25909090909"/>
    <n v="245779.5954545454"/>
    <n v="164239.2818181818"/>
    <n v="282856.54090909089"/>
    <n v="255048.83181818179"/>
    <n v="300413.1968160196"/>
  </r>
  <r>
    <s v="Energy"/>
    <x v="0"/>
    <x v="4"/>
    <s v="Fisheries"/>
    <s v="Diesel"/>
    <x v="0"/>
    <x v="1"/>
    <s v="Kerala"/>
    <n v="0.8303159483371314"/>
    <n v="0.97800043477596066"/>
    <n v="1.1519528829206689"/>
    <n v="1.3568454545454547"/>
    <n v="3.079581818181818"/>
    <n v="5.2139454545454544"/>
    <n v="10.549854545454547"/>
    <n v="10.001018181818182"/>
    <n v="5.2977954545454544"/>
    <n v="8.5374545454545459"/>
    <n v="10.435513636363634"/>
    <n v="10.344040909090909"/>
    <n v="19.460822727272728"/>
    <n v="12.951013636363637"/>
    <n v="12.93576818181818"/>
    <n v="8.6441727272727267"/>
    <n v="14.887186363636363"/>
    <n v="13.423622727272727"/>
    <n v="15.811220885053665"/>
  </r>
  <r>
    <s v="Energy"/>
    <x v="0"/>
    <x v="4"/>
    <s v="Fisheries"/>
    <s v="Diesel"/>
    <x v="0"/>
    <x v="2"/>
    <s v="Kerala"/>
    <n v="0.8303159483371314"/>
    <n v="0.97800043477596066"/>
    <n v="1.1519528829206689"/>
    <n v="1.3568454545454547"/>
    <n v="3.079581818181818"/>
    <n v="5.2139454545454544"/>
    <n v="10.549854545454547"/>
    <n v="10.001018181818182"/>
    <n v="5.2977954545454544"/>
    <n v="8.5374545454545459"/>
    <n v="10.435513636363634"/>
    <n v="10.344040909090909"/>
    <n v="19.460822727272728"/>
    <n v="12.951013636363637"/>
    <n v="12.93576818181818"/>
    <n v="8.6441727272727267"/>
    <n v="14.887186363636363"/>
    <n v="13.423622727272727"/>
    <n v="15.811220885053665"/>
  </r>
  <r>
    <s v="Energy"/>
    <x v="0"/>
    <x v="4"/>
    <s v="Fisheries"/>
    <s v="Diesel"/>
    <x v="0"/>
    <x v="3"/>
    <s v="Kerala"/>
    <n v="16050.83759730509"/>
    <n v="18905.726404654095"/>
    <n v="22268.401179739445"/>
    <n v="26229.179481818184"/>
    <n v="59531.396127272717"/>
    <n v="100790.77958181819"/>
    <n v="203939.23821818185"/>
    <n v="193329.68247272729"/>
    <n v="102411.68393181817"/>
    <n v="165037.53381818184"/>
    <n v="201728.91410454543"/>
    <n v="199960.65481363636"/>
    <n v="376197.1641409091"/>
    <n v="250356.04460454546"/>
    <n v="250061.33472272722"/>
    <n v="167100.50299090907"/>
    <n v="287784.1995954545"/>
    <n v="259492.05094090904"/>
    <n v="305646.7109289724"/>
  </r>
  <r>
    <s v="Energy"/>
    <x v="0"/>
    <x v="4"/>
    <s v="Fisheries"/>
    <s v="Diesel"/>
    <x v="0"/>
    <x v="4"/>
    <s v="Kerala"/>
    <n v="16025.845087260141"/>
    <n v="18876.28859156734"/>
    <n v="22233.727397963536"/>
    <n v="26188.338433636363"/>
    <n v="59438.700714545448"/>
    <n v="100633.83982363637"/>
    <n v="203621.68759636366"/>
    <n v="193028.65182545455"/>
    <n v="102252.22028863635"/>
    <n v="164780.55643636364"/>
    <n v="201414.80514409087"/>
    <n v="199649.29918227275"/>
    <n v="375611.39337681822"/>
    <n v="249966.21909409089"/>
    <n v="249671.96810045448"/>
    <n v="166840.31339181814"/>
    <n v="287336.09528590908"/>
    <n v="259087.99989681813"/>
    <n v="305170.79318033223"/>
  </r>
  <r>
    <s v="Energy"/>
    <x v="0"/>
    <x v="4"/>
    <s v="Fisheries"/>
    <s v="Diesel"/>
    <x v="0"/>
    <x v="5"/>
    <s v="Kerala"/>
    <n v="15973.933734170103"/>
    <n v="18815.144004385143"/>
    <n v="22161.707303723335"/>
    <n v="26103.508455818184"/>
    <n v="59246.165259272726"/>
    <n v="100307.86395381817"/>
    <n v="202962.11069018184"/>
    <n v="192403.38816872728"/>
    <n v="101921.00211681817"/>
    <n v="164246.79477818185"/>
    <n v="200762.37683154544"/>
    <n v="199002.58974463638"/>
    <n v="374394.70273990906"/>
    <n v="249156.52172154546"/>
    <n v="248863.22387372723"/>
    <n v="166299.87971290908"/>
    <n v="286405.34839445457"/>
    <n v="258248.75500390906"/>
    <n v="304182.27565059869"/>
  </r>
  <r>
    <s v="Energy"/>
    <x v="1"/>
    <x v="5"/>
    <s v="Refinery Throughput"/>
    <s v="Oil"/>
    <x v="0"/>
    <x v="1"/>
    <s v="Kerala"/>
    <n v="0.48565392160000004"/>
    <n v="0.509716104"/>
    <n v="0.54315645440000004"/>
    <n v="0.52975665760000001"/>
    <n v="0.52997632640000003"/>
    <n v="0.57404526720000004"/>
    <n v="0.6271544240000001"/>
    <n v="0.67230481120000007"/>
    <n v="0.69212569600000007"/>
    <n v="0.69876645280000016"/>
    <n v="0.71801281920000004"/>
    <n v="0.78019598720000005"/>
    <n v="0.91424464800000005"/>
    <n v="1.0518418048"/>
    <n v="1.1084149696000003"/>
    <n v="0.95236563360000004"/>
    <n v="1.0052044288000002"/>
    <n v="1.0722034128000002"/>
    <n v="1.1483439984000001"/>
  </r>
  <r>
    <s v="Energy"/>
    <x v="1"/>
    <x v="5"/>
    <s v="Refinery Throughput"/>
    <s v="Oil"/>
    <x v="0"/>
    <x v="3"/>
    <s v="Kerala"/>
    <n v="10.198732353600001"/>
    <n v="10.704038184"/>
    <n v="11.406285542400001"/>
    <n v="11.124889809600001"/>
    <n v="11.1295028544"/>
    <n v="12.054950611200001"/>
    <n v="13.170242904000002"/>
    <n v="14.118401035200002"/>
    <n v="14.534639616000002"/>
    <n v="14.674095508800004"/>
    <n v="15.078269203200001"/>
    <n v="16.384115731200001"/>
    <n v="19.199137608000001"/>
    <n v="22.0886779008"/>
    <n v="23.276714361600007"/>
    <n v="19.9996783056"/>
    <n v="21.109293004800005"/>
    <n v="22.516271668800005"/>
    <n v="24.115223966400002"/>
  </r>
  <r>
    <s v="Energy"/>
    <x v="1"/>
    <x v="5"/>
    <s v="Refinery Throughput"/>
    <s v="Oil"/>
    <x v="0"/>
    <x v="4"/>
    <s v="Kerala"/>
    <n v="13.549744412640001"/>
    <n v="14.2210793016"/>
    <n v="15.15406507776"/>
    <n v="14.78021074704"/>
    <n v="14.786339506560001"/>
    <n v="16.015862954879999"/>
    <n v="17.497608429600003"/>
    <n v="18.757304232480003"/>
    <n v="19.310306918400002"/>
    <n v="19.495584033120004"/>
    <n v="20.032557655680002"/>
    <n v="21.767468042880001"/>
    <n v="25.507425679200001"/>
    <n v="29.34638635392"/>
    <n v="30.924777651840007"/>
    <n v="26.571001177439999"/>
    <n v="28.045203563520005"/>
    <n v="29.914475217120003"/>
    <n v="32.038797555359999"/>
  </r>
  <r>
    <s v="Energy"/>
    <x v="1"/>
    <x v="5"/>
    <s v="Refinery Throughput"/>
    <s v="Oil"/>
    <x v="0"/>
    <x v="5"/>
    <s v="Kerala"/>
    <n v="2.6128180982080003"/>
    <n v="2.7422726395199999"/>
    <n v="2.9221817246720003"/>
    <n v="2.8500908178880002"/>
    <n v="2.8512726360320002"/>
    <n v="3.0883635375360003"/>
    <n v="3.3740908011200004"/>
    <n v="3.6169998842560003"/>
    <n v="3.7236362444800002"/>
    <n v="3.7593635160640009"/>
    <n v="3.8629089672960002"/>
    <n v="4.1974544111360004"/>
    <n v="4.9186362062400004"/>
    <n v="5.6589089098239995"/>
    <n v="5.9632725364480015"/>
    <n v="5.1237271087680005"/>
    <n v="5.4079998269440006"/>
    <n v="5.7684543608640011"/>
    <n v="6.1780907113920005"/>
  </r>
  <r>
    <s v="Energy"/>
    <x v="0"/>
    <x v="6"/>
    <s v="Industrial Energy"/>
    <s v="Naphtha"/>
    <x v="0"/>
    <x v="0"/>
    <s v="Kerala"/>
    <n v="1073411.365"/>
    <n v="822132.07627777755"/>
    <n v="493610.38494444446"/>
    <n v="829321.60819444444"/>
    <n v="873950.16511111124"/>
    <n v="721447.99966055551"/>
    <n v="541344.30099027778"/>
    <n v="560523.4313647222"/>
    <n v="337158.92455555563"/>
    <n v="86195.315555555644"/>
    <n v="19292.45644444447"/>
    <n v="3948.0617222222231"/>
    <n v="0"/>
    <n v="5776.4647864867566"/>
    <n v="5735.1164716678622"/>
    <n v="1269.8760698352037"/>
    <n v="1518.2988727427767"/>
    <n v="1562.4126359567217"/>
    <n v="1087.0039006473314"/>
  </r>
  <r>
    <s v="Energy"/>
    <x v="0"/>
    <x v="6"/>
    <s v="Industrial Energy"/>
    <s v="Naphtha"/>
    <x v="0"/>
    <x v="1"/>
    <s v="Kerala"/>
    <n v="43.457950000000004"/>
    <n v="33.284699444444442"/>
    <n v="19.984226111111113"/>
    <n v="33.57577361111111"/>
    <n v="35.382597777777782"/>
    <n v="29.208421038888893"/>
    <n v="21.916773319444449"/>
    <n v="22.693256330555556"/>
    <n v="13.650158888888894"/>
    <n v="3.4896888888888924"/>
    <n v="0.78107111111111227"/>
    <n v="0.15984055555555562"/>
    <n v="0"/>
    <n v="0.23386497111282417"/>
    <n v="0.23219095026995398"/>
    <n v="5.1411986633004204E-2"/>
    <n v="6.1469589989586113E-2"/>
    <n v="6.3255572305940158E-2"/>
    <n v="4.4008255086936496E-2"/>
  </r>
  <r>
    <s v="Energy"/>
    <x v="0"/>
    <x v="6"/>
    <s v="Industrial Energy"/>
    <s v="Naphtha"/>
    <x v="0"/>
    <x v="2"/>
    <s v="Kerala"/>
    <n v="8.6915899999999997"/>
    <n v="6.6569398888888873"/>
    <n v="3.9968452222222224"/>
    <n v="6.7151547222222217"/>
    <n v="7.0765195555555565"/>
    <n v="5.841684207777778"/>
    <n v="4.3833546638888894"/>
    <n v="4.5386512661111107"/>
    <n v="2.7300317777777785"/>
    <n v="0.69793777777777843"/>
    <n v="0.15621422222222242"/>
    <n v="3.1968111111111121E-2"/>
    <n v="0"/>
    <n v="4.6772994222564826E-2"/>
    <n v="4.6438190053990788E-2"/>
    <n v="1.0282397326600841E-2"/>
    <n v="1.2293917997917221E-2"/>
    <n v="1.265111446118803E-2"/>
    <n v="8.8016510173872988E-3"/>
  </r>
  <r>
    <s v="Energy"/>
    <x v="0"/>
    <x v="6"/>
    <s v="Industrial Energy"/>
    <s v="Naphtha"/>
    <x v="0"/>
    <x v="3"/>
    <s v="Kerala"/>
    <n v="1077018.37485"/>
    <n v="824894.70633166644"/>
    <n v="495269.07571166672"/>
    <n v="832108.39740416664"/>
    <n v="876886.92072666681"/>
    <n v="723872.29860678327"/>
    <n v="543163.39317579172"/>
    <n v="562406.97164015833"/>
    <n v="338291.88774333335"/>
    <n v="86484.95973333341"/>
    <n v="19357.285346666693"/>
    <n v="3961.328488333334"/>
    <n v="0"/>
    <n v="5795.8755790891209"/>
    <n v="5754.388320540269"/>
    <n v="1274.1432647257429"/>
    <n v="1523.4008487119124"/>
    <n v="1567.6628484581149"/>
    <n v="1090.656585819547"/>
  </r>
  <r>
    <s v="Energy"/>
    <x v="0"/>
    <x v="6"/>
    <s v="Industrial Energy"/>
    <s v="Naphtha"/>
    <x v="0"/>
    <x v="4"/>
    <s v="Kerala"/>
    <n v="1076996.6458750002"/>
    <n v="824878.06398194423"/>
    <n v="495259.08359861112"/>
    <n v="832091.60951736104"/>
    <n v="876869.22942777793"/>
    <n v="723857.6943962638"/>
    <n v="543152.43478913198"/>
    <n v="562395.62501199299"/>
    <n v="338285.06266388897"/>
    <n v="86483.214888888979"/>
    <n v="19356.894811111135"/>
    <n v="3961.2485680555565"/>
    <n v="0"/>
    <n v="5795.7586466035646"/>
    <n v="5754.2722250651332"/>
    <n v="1274.1175587324265"/>
    <n v="1523.3701139169175"/>
    <n v="1567.6312206719617"/>
    <n v="1090.6345816920036"/>
  </r>
  <r>
    <s v="Energy"/>
    <x v="0"/>
    <x v="6"/>
    <s v="Industrial Energy"/>
    <s v="Naphtha"/>
    <x v="0"/>
    <x v="5"/>
    <s v="Kerala"/>
    <n v="1075670.3092409999"/>
    <n v="823862.21495489974"/>
    <n v="494649.1650177"/>
    <n v="831066.87690674991"/>
    <n v="875789.35254360014"/>
    <n v="722966.25338615698"/>
    <n v="542483.53486742254"/>
    <n v="561703.0268287845"/>
    <n v="337868.45981460006"/>
    <n v="86376.709584000084"/>
    <n v="19333.056520800026"/>
    <n v="3956.3702343000009"/>
    <n v="0"/>
    <n v="5788.621087685201"/>
    <n v="5747.1857572628951"/>
    <n v="1272.5484649003872"/>
    <n v="1521.4940620304353"/>
    <n v="1565.7006606051846"/>
    <n v="1089.2914497467502"/>
  </r>
  <r>
    <s v="Energy"/>
    <x v="0"/>
    <x v="6"/>
    <s v="Industrial Energy"/>
    <s v="HSD"/>
    <x v="0"/>
    <x v="0"/>
    <s v="Kerala"/>
    <n v="220274.27883269178"/>
    <n v="229196.24091111787"/>
    <n v="238479.57703535049"/>
    <n v="214296.88233452477"/>
    <n v="261555.71329673551"/>
    <n v="295174.06374154956"/>
    <n v="265604.96504817152"/>
    <n v="196144.9627675103"/>
    <n v="73829.195747541293"/>
    <n v="33780.809611921475"/>
    <n v="213743.62478907028"/>
    <n v="322872.58017477271"/>
    <n v="353416.40331137774"/>
    <n v="369089.69399191753"/>
    <n v="384039.25719459628"/>
    <n v="399594.33565166657"/>
    <n v="415779.4550779158"/>
    <n v="432620.13457464188"/>
    <n v="450142.92686565756"/>
  </r>
  <r>
    <s v="Energy"/>
    <x v="0"/>
    <x v="6"/>
    <s v="Industrial Energy"/>
    <s v="HSD"/>
    <x v="0"/>
    <x v="1"/>
    <s v="Kerala"/>
    <n v="8.917986997274971"/>
    <n v="9.2792000368873637"/>
    <n v="9.6550436046700607"/>
    <n v="8.6759871390495871"/>
    <n v="10.589300133471076"/>
    <n v="11.950366953099174"/>
    <n v="10.753237451342978"/>
    <n v="7.9410916100206599"/>
    <n v="2.9890362650826439"/>
    <n v="1.3676441138429749"/>
    <n v="8.6535880481404988"/>
    <n v="13.071764379545455"/>
    <n v="14.308356409367521"/>
    <n v="14.942902590765893"/>
    <n v="15.548148064558555"/>
    <n v="16.177908325978404"/>
    <n v="16.833176318943963"/>
    <n v="17.51498520545109"/>
    <n v="18.224409994561036"/>
  </r>
  <r>
    <s v="Energy"/>
    <x v="0"/>
    <x v="6"/>
    <s v="Industrial Energy"/>
    <s v="HSD"/>
    <x v="0"/>
    <x v="2"/>
    <s v="Kerala"/>
    <n v="1.7835973994549941"/>
    <n v="1.8558400073774726"/>
    <n v="1.9310087209340119"/>
    <n v="1.7351974278099171"/>
    <n v="2.1178600266942147"/>
    <n v="2.3900733906198348"/>
    <n v="2.1506474902685953"/>
    <n v="1.5882183220041319"/>
    <n v="0.59780725301652871"/>
    <n v="0.27352882276859497"/>
    <n v="1.7307176096280994"/>
    <n v="2.6143528759090908"/>
    <n v="2.8616712818735039"/>
    <n v="2.9885805181531784"/>
    <n v="3.1096296129117107"/>
    <n v="3.2355816651956806"/>
    <n v="3.3666352637887922"/>
    <n v="3.5029970410902176"/>
    <n v="3.644881998912207"/>
  </r>
  <r>
    <s v="Energy"/>
    <x v="0"/>
    <x v="6"/>
    <s v="Industrial Energy"/>
    <s v="HSD"/>
    <x v="0"/>
    <x v="3"/>
    <s v="Kerala"/>
    <n v="221014.47175346559"/>
    <n v="229966.41451417955"/>
    <n v="239280.94565453811"/>
    <n v="215016.98926706586"/>
    <n v="262434.62520781363"/>
    <n v="296165.94419865683"/>
    <n v="266497.48375663301"/>
    <n v="196804.073371142"/>
    <n v="74077.285757543155"/>
    <n v="33894.324073370444"/>
    <n v="214461.87259706596"/>
    <n v="323957.53661827499"/>
    <n v="354603.99689335527"/>
    <n v="370329.95490695111"/>
    <n v="385329.75348395464"/>
    <n v="400937.10204272275"/>
    <n v="417176.60871238814"/>
    <n v="434073.87834669428"/>
    <n v="451655.55289520614"/>
  </r>
  <r>
    <s v="Energy"/>
    <x v="0"/>
    <x v="6"/>
    <s v="Industrial Energy"/>
    <s v="HSD"/>
    <x v="0"/>
    <x v="4"/>
    <s v="Kerala"/>
    <n v="221010.01275996695"/>
    <n v="229961.7749141611"/>
    <n v="239276.11813273578"/>
    <n v="215012.65127349633"/>
    <n v="262429.33055774687"/>
    <n v="296159.96901518025"/>
    <n v="266492.1071379073"/>
    <n v="196800.102825337"/>
    <n v="74075.79123941061"/>
    <n v="33893.640251313518"/>
    <n v="214457.54580304187"/>
    <n v="323951.00073608523"/>
    <n v="354596.84271515056"/>
    <n v="370322.48345565569"/>
    <n v="385321.97940992238"/>
    <n v="400929.01308855979"/>
    <n v="417168.19212422869"/>
    <n v="434065.1208540916"/>
    <n v="451646.44069020887"/>
  </r>
  <r>
    <s v="Energy"/>
    <x v="0"/>
    <x v="6"/>
    <s v="Industrial Energy"/>
    <s v="HSD"/>
    <x v="0"/>
    <x v="5"/>
    <s v="Kerala"/>
    <n v="220737.83579681013"/>
    <n v="229678.57372903527"/>
    <n v="238981.44620192124"/>
    <n v="214747.86014601254"/>
    <n v="262106.14511767332"/>
    <n v="295795.24381577165"/>
    <n v="266163.91833089234"/>
    <n v="196557.74070939916"/>
    <n v="73984.565852600295"/>
    <n v="33851.899752959034"/>
    <n v="214193.43829581264"/>
    <n v="323552.05048722145"/>
    <n v="354160.15167753666"/>
    <n v="369866.42606858554"/>
    <n v="384847.44993099204"/>
    <n v="400435.26332645089"/>
    <n v="416654.44358297449"/>
    <n v="433530.56350562122"/>
    <n v="451090.23169717484"/>
  </r>
  <r>
    <s v="Energy"/>
    <x v="0"/>
    <x v="6"/>
    <s v="Industrial Energy"/>
    <s v="LDO"/>
    <x v="0"/>
    <x v="0"/>
    <s v="Kerala"/>
    <n v="4978.8774715854215"/>
    <n v="3159.3611100859239"/>
    <n v="2004.7817366240463"/>
    <n v="5121.9772499999999"/>
    <n v="4811.3130000000001"/>
    <n v="2278.2045000000003"/>
    <n v="637.25999999999988"/>
    <n v="318.62999999999994"/>
    <n v="318.62999999999994"/>
    <n v="318.62999999999994"/>
    <n v="318.62999999999994"/>
    <n v="796.57499999999982"/>
    <n v="2150.7525000000001"/>
    <n v="1850.3855323133616"/>
    <n v="1174.1674951472392"/>
    <n v="745.07138246845386"/>
    <n v="472.78720222436425"/>
    <n v="300.00848757146576"/>
    <n v="190.37125411065128"/>
  </r>
  <r>
    <s v="Energy"/>
    <x v="0"/>
    <x v="6"/>
    <s v="Industrial Energy"/>
    <s v="LDO"/>
    <x v="0"/>
    <x v="1"/>
    <s v="Kerala"/>
    <n v="0.20157398670386326"/>
    <n v="0.12790935668364067"/>
    <n v="8.1165252494900669E-2"/>
    <n v="0.20736750000000001"/>
    <n v="0.19479000000000002"/>
    <n v="9.2235000000000011E-2"/>
    <n v="2.58E-2"/>
    <n v="1.29E-2"/>
    <n v="1.29E-2"/>
    <n v="1.29E-2"/>
    <n v="1.29E-2"/>
    <n v="3.2249999999999994E-2"/>
    <n v="8.7075000000000014E-2"/>
    <n v="7.491439402078387E-2"/>
    <n v="4.7537145552519811E-2"/>
    <n v="3.0164833298317973E-2"/>
    <n v="1.9141182276290053E-2"/>
    <n v="1.2146092614229385E-2"/>
    <n v="7.7073382231032913E-3"/>
  </r>
  <r>
    <s v="Energy"/>
    <x v="0"/>
    <x v="6"/>
    <s v="Industrial Energy"/>
    <s v="LDO"/>
    <x v="0"/>
    <x v="2"/>
    <s v="Kerala"/>
    <n v="4.0314797340772646E-2"/>
    <n v="2.5581871336728131E-2"/>
    <n v="1.623305049898013E-2"/>
    <n v="4.1473499999999996E-2"/>
    <n v="3.8958E-2"/>
    <n v="1.8447000000000002E-2"/>
    <n v="5.1599999999999997E-3"/>
    <n v="2.5799999999999998E-3"/>
    <n v="2.5799999999999998E-3"/>
    <n v="2.5799999999999998E-3"/>
    <n v="2.5799999999999998E-3"/>
    <n v="6.4499999999999983E-3"/>
    <n v="1.7415E-2"/>
    <n v="1.4982878804156774E-2"/>
    <n v="9.5074291105039597E-3"/>
    <n v="6.0329666596635944E-3"/>
    <n v="3.8282364552580102E-3"/>
    <n v="2.4292185228458768E-3"/>
    <n v="1.541467644620658E-3"/>
  </r>
  <r>
    <s v="Energy"/>
    <x v="0"/>
    <x v="6"/>
    <s v="Industrial Energy"/>
    <s v="LDO"/>
    <x v="0"/>
    <x v="3"/>
    <s v="Kerala"/>
    <n v="4995.608112481842"/>
    <n v="3169.9775866906657"/>
    <n v="2011.5184525811233"/>
    <n v="5139.1887525000002"/>
    <n v="4827.4805699999997"/>
    <n v="2285.8600050000005"/>
    <n v="639.40139999999985"/>
    <n v="319.70069999999993"/>
    <n v="319.70069999999993"/>
    <n v="319.70069999999993"/>
    <n v="319.70069999999993"/>
    <n v="799.25174999999979"/>
    <n v="2157.9797250000001"/>
    <n v="1856.6034270170867"/>
    <n v="1178.1130782280982"/>
    <n v="747.57506363221421"/>
    <n v="474.37592035329635"/>
    <n v="301.0166132584468"/>
    <n v="191.01096318316885"/>
  </r>
  <r>
    <s v="Energy"/>
    <x v="0"/>
    <x v="6"/>
    <s v="Industrial Energy"/>
    <s v="LDO"/>
    <x v="0"/>
    <x v="4"/>
    <s v="Kerala"/>
    <n v="4995.5073254884901"/>
    <n v="3169.9136320123243"/>
    <n v="2011.4778699548756"/>
    <n v="5139.0850687499997"/>
    <n v="4827.3831749999999"/>
    <n v="2285.8138875000004"/>
    <n v="639.38849999999991"/>
    <n v="319.69424999999995"/>
    <n v="319.69424999999995"/>
    <n v="319.69424999999995"/>
    <n v="319.69424999999995"/>
    <n v="799.2356249999998"/>
    <n v="2157.9361875000004"/>
    <n v="1856.5659698200764"/>
    <n v="1178.089309655322"/>
    <n v="747.55998121556513"/>
    <n v="474.36634976215822"/>
    <n v="301.01054021213969"/>
    <n v="191.00710951405728"/>
  </r>
  <r>
    <s v="Energy"/>
    <x v="0"/>
    <x v="6"/>
    <s v="Industrial Energy"/>
    <s v="LDO"/>
    <x v="0"/>
    <x v="5"/>
    <s v="Kerala"/>
    <n v="4989.3552874142888"/>
    <n v="3166.0098384463395"/>
    <n v="2009.0007064487311"/>
    <n v="5132.7562126499997"/>
    <n v="4821.4381842000003"/>
    <n v="2282.9988753000002"/>
    <n v="638.6010839999999"/>
    <n v="319.30054199999995"/>
    <n v="319.30054199999995"/>
    <n v="319.30054199999995"/>
    <n v="319.30054199999995"/>
    <n v="798.25135499999976"/>
    <n v="2155.2786584999999"/>
    <n v="1854.279582514562"/>
    <n v="1176.6384759730593"/>
    <n v="746.63935050330042"/>
    <n v="473.78216087908578"/>
    <n v="300.63984146555339"/>
    <n v="190.77188155148818"/>
  </r>
  <r>
    <s v="Energy"/>
    <x v="0"/>
    <x v="6"/>
    <s v="Industrial Energy"/>
    <s v="FO/LSHS"/>
    <x v="0"/>
    <x v="0"/>
    <s v="Kerala"/>
    <n v="805891.6099093043"/>
    <n v="802123.38810021617"/>
    <n v="798372.78590079735"/>
    <n v="810408.19966231764"/>
    <n v="892992.34117574838"/>
    <n v="896067.37516116654"/>
    <n v="903772.628768611"/>
    <n v="1019489.6472720646"/>
    <n v="778941.84476362239"/>
    <n v="680645.47919263237"/>
    <n v="856730.94430544891"/>
    <n v="947434.92260629311"/>
    <n v="810165.36830007657"/>
    <n v="758255.76653640182"/>
    <n v="754710.28240280843"/>
    <n v="751181.37639271433"/>
    <n v="747668.97098943393"/>
    <n v="744172.98903873703"/>
    <n v="740693.35374715517"/>
  </r>
  <r>
    <s v="Energy"/>
    <x v="0"/>
    <x v="6"/>
    <s v="Industrial Energy"/>
    <s v="FO/LSHS"/>
    <x v="0"/>
    <x v="1"/>
    <s v="Kerala"/>
    <n v="31.236108911213343"/>
    <n v="31.090053802333955"/>
    <n v="30.944681624061907"/>
    <n v="31.411170529547196"/>
    <n v="34.612106247122028"/>
    <n v="34.731293610897929"/>
    <n v="35.029946851496547"/>
    <n v="39.515102607444362"/>
    <n v="30.191544370683037"/>
    <n v="26.381607720644666"/>
    <n v="33.206625748273211"/>
    <n v="36.722283821949347"/>
    <n v="31.401758461243276"/>
    <n v="29.389758392883788"/>
    <n v="29.252336527240637"/>
    <n v="29.115557224523808"/>
    <n v="28.979417480210618"/>
    <n v="28.843914303827017"/>
    <n v="28.709044718881984"/>
  </r>
  <r>
    <s v="Energy"/>
    <x v="0"/>
    <x v="6"/>
    <s v="Industrial Energy"/>
    <s v="FO/LSHS"/>
    <x v="0"/>
    <x v="2"/>
    <s v="Kerala"/>
    <n v="6.2472217822426677"/>
    <n v="6.2180107604667905"/>
    <n v="6.1889363248123814"/>
    <n v="6.2822341059094384"/>
    <n v="6.9224212494244046"/>
    <n v="6.9462587221795848"/>
    <n v="7.005989370299309"/>
    <n v="7.9030205214888714"/>
    <n v="6.0383088741366073"/>
    <n v="5.2763215441289324"/>
    <n v="6.6413251496546417"/>
    <n v="7.3444567643898679"/>
    <n v="6.2803516922486544"/>
    <n v="5.8779516785767569"/>
    <n v="5.8504673054481264"/>
    <n v="5.823111444904761"/>
    <n v="5.7958834960421228"/>
    <n v="5.7687828607654028"/>
    <n v="5.7418089437763955"/>
  </r>
  <r>
    <s v="Energy"/>
    <x v="0"/>
    <x v="6"/>
    <s v="Industrial Energy"/>
    <s v="FO/LSHS"/>
    <x v="0"/>
    <x v="3"/>
    <s v="Kerala"/>
    <n v="808484.20694893494"/>
    <n v="804703.86256580986"/>
    <n v="800941.19447559444"/>
    <n v="813015.32681627001"/>
    <n v="895865.14599425951"/>
    <n v="898950.07253087102"/>
    <n v="906680.1143572852"/>
    <n v="1022769.4007884824"/>
    <n v="781447.74294638901"/>
    <n v="682835.15263344592"/>
    <n v="859487.09424255555"/>
    <n v="950482.87216351484"/>
    <n v="812771.7142523597"/>
    <n v="760695.11648301117"/>
    <n v="757138.22633456951"/>
    <n v="753597.96764234977"/>
    <n v="750074.26264029148"/>
    <n v="746567.03392595472"/>
    <n v="743076.20445882238"/>
  </r>
  <r>
    <s v="Energy"/>
    <x v="0"/>
    <x v="6"/>
    <s v="Industrial Energy"/>
    <s v="FO/LSHS"/>
    <x v="0"/>
    <x v="4"/>
    <s v="Kerala"/>
    <n v="808468.58889447944"/>
    <n v="804688.31753890868"/>
    <n v="800925.72213478247"/>
    <n v="812999.62123100518"/>
    <n v="895847.83994113596"/>
    <n v="898932.70688406564"/>
    <n v="906662.59938385943"/>
    <n v="1022749.6432371788"/>
    <n v="781432.64717420377"/>
    <n v="682821.96182958561"/>
    <n v="859470.49092968134"/>
    <n v="950464.51102160383"/>
    <n v="812756.01337312919"/>
    <n v="760680.42160381482"/>
    <n v="757123.60016630578"/>
    <n v="753583.40986373753"/>
    <n v="750059.77293155133"/>
    <n v="746552.61196880275"/>
    <n v="743061.84993646294"/>
  </r>
  <r>
    <s v="Energy"/>
    <x v="0"/>
    <x v="6"/>
    <s v="Industrial Energy"/>
    <s v="FO/LSHS"/>
    <x v="0"/>
    <x v="5"/>
    <s v="Kerala"/>
    <n v="807515.26285050914"/>
    <n v="803739.44909686153"/>
    <n v="799981.29045161617"/>
    <n v="812040.95230644348"/>
    <n v="894791.47845847381"/>
    <n v="897872.707803061"/>
    <n v="905593.48540595185"/>
    <n v="1021543.6423055995"/>
    <n v="780511.20124001056"/>
    <n v="682016.79516195157"/>
    <n v="858457.02471184416"/>
    <n v="949343.74691935803"/>
    <n v="811797.63170489203"/>
    <n v="759783.44617766386"/>
    <n v="756230.81885549438"/>
    <n v="752694.80305724498"/>
    <n v="749175.32111005532"/>
    <n v="745672.29570424999"/>
    <n v="742185.64989164262"/>
  </r>
  <r>
    <s v="Energy"/>
    <x v="0"/>
    <x v="6"/>
    <s v="Industrial Energy"/>
    <s v="Natural Gas"/>
    <x v="0"/>
    <x v="0"/>
    <s v="Kerala"/>
    <n v="0"/>
    <n v="0"/>
    <n v="0"/>
    <n v="0"/>
    <n v="0"/>
    <n v="0"/>
    <n v="0"/>
    <n v="0"/>
    <n v="201.96000000000004"/>
    <n v="269.28000000000003"/>
    <n v="471.24"/>
    <n v="462915.19533600006"/>
    <n v="624253.07134080003"/>
    <n v="623051.01619200013"/>
    <n v="621848.96104320011"/>
    <n v="621848.96104320011"/>
    <n v="621848.96104320011"/>
    <n v="621848.96104320011"/>
    <n v="621848.96104320011"/>
  </r>
  <r>
    <s v="Energy"/>
    <x v="0"/>
    <x v="6"/>
    <s v="Industrial Energy"/>
    <s v="Natural Gas"/>
    <x v="0"/>
    <x v="1"/>
    <s v="Kerala"/>
    <n v="0"/>
    <n v="0"/>
    <n v="0"/>
    <n v="0"/>
    <n v="0"/>
    <n v="0"/>
    <n v="0"/>
    <n v="0"/>
    <n v="3.6000000000000008E-3"/>
    <n v="4.8000000000000004E-3"/>
    <n v="8.4000000000000012E-3"/>
    <n v="8.2516077600000006"/>
    <n v="11.127505728000001"/>
    <n v="11.106078720000001"/>
    <n v="11.084651712000001"/>
    <n v="11.084651712000001"/>
    <n v="11.084651712000001"/>
    <n v="11.084651712000001"/>
    <n v="11.084651712000001"/>
  </r>
  <r>
    <s v="Energy"/>
    <x v="0"/>
    <x v="6"/>
    <s v="Industrial Energy"/>
    <s v="Natural Gas"/>
    <x v="0"/>
    <x v="2"/>
    <s v="Kerala"/>
    <n v="0"/>
    <n v="0"/>
    <n v="0"/>
    <n v="0"/>
    <n v="0"/>
    <n v="0"/>
    <n v="0"/>
    <n v="0"/>
    <n v="3.6000000000000008E-4"/>
    <n v="4.8000000000000012E-4"/>
    <n v="8.4000000000000003E-4"/>
    <n v="0.82516077600000015"/>
    <n v="1.1127505728"/>
    <n v="1.1106078720000001"/>
    <n v="1.1084651712000002"/>
    <n v="1.1084651712000002"/>
    <n v="1.1084651712000002"/>
    <n v="1.1084651712000002"/>
    <n v="1.1084651712000002"/>
  </r>
  <r>
    <s v="Energy"/>
    <x v="0"/>
    <x v="6"/>
    <s v="Industrial Energy"/>
    <s v="Natural Gas"/>
    <x v="0"/>
    <x v="3"/>
    <s v="Kerala"/>
    <n v="0"/>
    <n v="0"/>
    <n v="0"/>
    <n v="0"/>
    <n v="0"/>
    <n v="0"/>
    <n v="0"/>
    <n v="0"/>
    <n v="202.14720000000005"/>
    <n v="269.52960000000002"/>
    <n v="471.67680000000001"/>
    <n v="463344.27893952007"/>
    <n v="624831.70163865597"/>
    <n v="623628.53228544001"/>
    <n v="622425.36293222418"/>
    <n v="622425.36293222418"/>
    <n v="622425.36293222418"/>
    <n v="622425.36293222418"/>
    <n v="622425.36293222418"/>
  </r>
  <r>
    <s v="Energy"/>
    <x v="0"/>
    <x v="6"/>
    <s v="Industrial Energy"/>
    <s v="Natural Gas"/>
    <x v="0"/>
    <x v="4"/>
    <s v="Kerala"/>
    <n v="0"/>
    <n v="0"/>
    <n v="0"/>
    <n v="0"/>
    <n v="0"/>
    <n v="0"/>
    <n v="0"/>
    <n v="0"/>
    <n v="202.15872000000002"/>
    <n v="269.54496"/>
    <n v="471.70367999999996"/>
    <n v="463370.68408435205"/>
    <n v="624867.30965698569"/>
    <n v="623664.07173734403"/>
    <n v="622460.83381770249"/>
    <n v="622460.83381770249"/>
    <n v="622460.83381770249"/>
    <n v="622460.83381770249"/>
    <n v="622460.83381770249"/>
  </r>
  <r>
    <s v="Energy"/>
    <x v="0"/>
    <x v="6"/>
    <s v="Industrial Energy"/>
    <s v="Natural Gas"/>
    <x v="0"/>
    <x v="5"/>
    <s v="Kerala"/>
    <n v="0"/>
    <n v="0"/>
    <n v="0"/>
    <n v="0"/>
    <n v="0"/>
    <n v="0"/>
    <n v="0"/>
    <n v="0"/>
    <n v="202.06324800000002"/>
    <n v="269.417664"/>
    <n v="471.48091199999999"/>
    <n v="463151.85144655686"/>
    <n v="624572.20820507908"/>
    <n v="623369.53852968977"/>
    <n v="622166.86885430035"/>
    <n v="622166.86885430035"/>
    <n v="622166.86885430035"/>
    <n v="622166.86885430035"/>
    <n v="622166.86885430035"/>
  </r>
  <r>
    <s v="Energy"/>
    <x v="0"/>
    <x v="6"/>
    <s v="Industrial Energy"/>
    <s v="Petcoke"/>
    <x v="0"/>
    <x v="0"/>
    <s v="Kerala"/>
    <n v="0"/>
    <n v="0"/>
    <n v="0"/>
    <n v="0"/>
    <n v="0"/>
    <n v="0"/>
    <n v="0"/>
    <n v="0"/>
    <n v="0"/>
    <n v="0"/>
    <n v="14356.875"/>
    <n v="22744.312499999996"/>
    <n v="72086.624999999985"/>
    <n v="55160.625"/>
    <n v="45790.875000000007"/>
    <n v="72086.624999999985"/>
    <n v="54858.375000000007"/>
    <n v="58485.374999999993"/>
    <n v="71633.25"/>
  </r>
  <r>
    <s v="Energy"/>
    <x v="0"/>
    <x v="6"/>
    <s v="Industrial Energy"/>
    <s v="Petcoke"/>
    <x v="0"/>
    <x v="1"/>
    <s v="Kerala"/>
    <n v="0"/>
    <n v="0"/>
    <n v="0"/>
    <n v="0"/>
    <n v="0"/>
    <n v="0"/>
    <n v="0"/>
    <n v="0"/>
    <n v="0"/>
    <n v="0"/>
    <n v="0.44175000000000003"/>
    <n v="0.69982499999999992"/>
    <n v="2.2180499999999999"/>
    <n v="1.6972499999999999"/>
    <n v="1.4089500000000004"/>
    <n v="2.2180499999999999"/>
    <n v="1.6879500000000003"/>
    <n v="1.7995499999999998"/>
    <n v="2.2040999999999999"/>
  </r>
  <r>
    <s v="Energy"/>
    <x v="0"/>
    <x v="6"/>
    <s v="Industrial Energy"/>
    <s v="Petcoke"/>
    <x v="0"/>
    <x v="2"/>
    <s v="Kerala"/>
    <n v="0"/>
    <n v="0"/>
    <n v="0"/>
    <n v="0"/>
    <n v="0"/>
    <n v="0"/>
    <n v="0"/>
    <n v="0"/>
    <n v="0"/>
    <n v="0"/>
    <n v="8.8349999999999998E-2"/>
    <n v="0.13996499999999998"/>
    <n v="0.44360999999999989"/>
    <n v="0.33944999999999997"/>
    <n v="0.28179000000000004"/>
    <n v="0.44360999999999989"/>
    <n v="0.33759"/>
    <n v="0.3599099999999999"/>
    <n v="0.44081999999999993"/>
  </r>
  <r>
    <s v="Energy"/>
    <x v="0"/>
    <x v="6"/>
    <s v="Industrial Energy"/>
    <s v="Petcoke"/>
    <x v="0"/>
    <x v="3"/>
    <s v="Kerala"/>
    <n v="0"/>
    <n v="0"/>
    <n v="0"/>
    <n v="0"/>
    <n v="0"/>
    <n v="0"/>
    <n v="0"/>
    <n v="0"/>
    <n v="0"/>
    <n v="0"/>
    <n v="14393.54025"/>
    <n v="22802.397974999996"/>
    <n v="72270.723149999991"/>
    <n v="55301.496749999998"/>
    <n v="45907.817850000007"/>
    <n v="72270.723149999991"/>
    <n v="54998.474850000006"/>
    <n v="58634.737649999988"/>
    <n v="71816.190300000002"/>
  </r>
  <r>
    <s v="Energy"/>
    <x v="0"/>
    <x v="6"/>
    <s v="Industrial Energy"/>
    <s v="Petcoke"/>
    <x v="0"/>
    <x v="4"/>
    <s v="Kerala"/>
    <n v="0"/>
    <n v="0"/>
    <n v="0"/>
    <n v="0"/>
    <n v="0"/>
    <n v="0"/>
    <n v="0"/>
    <n v="0"/>
    <n v="0"/>
    <n v="0"/>
    <n v="14393.319374999999"/>
    <n v="22802.048062499998"/>
    <n v="72269.614124999993"/>
    <n v="55300.648125"/>
    <n v="45907.113375000008"/>
    <n v="72269.614124999993"/>
    <n v="54997.630875000003"/>
    <n v="58633.83787499999"/>
    <n v="71815.088250000001"/>
  </r>
  <r>
    <s v="Energy"/>
    <x v="0"/>
    <x v="6"/>
    <s v="Industrial Energy"/>
    <s v="Petcoke"/>
    <x v="0"/>
    <x v="5"/>
    <s v="Kerala"/>
    <n v="0"/>
    <n v="0"/>
    <n v="0"/>
    <n v="0"/>
    <n v="0"/>
    <n v="0"/>
    <n v="0"/>
    <n v="0"/>
    <n v="0"/>
    <n v="0"/>
    <n v="14379.837164999999"/>
    <n v="22780.689403499997"/>
    <n v="72201.919238999995"/>
    <n v="55248.848054999995"/>
    <n v="45864.11222100001"/>
    <n v="72201.919238999995"/>
    <n v="54946.114641000007"/>
    <n v="58578.915608999989"/>
    <n v="71747.819117999999"/>
  </r>
  <r>
    <s v="Energy"/>
    <x v="0"/>
    <x v="7"/>
    <s v="Public Electricity Generation"/>
    <s v="HSD"/>
    <x v="0"/>
    <x v="0"/>
    <s v="Kerala"/>
    <n v="6565.5554814049574"/>
    <n v="11272.984568181819"/>
    <n v="12063.397632644628"/>
    <n v="12575.318860537191"/>
    <n v="9761.6777119834696"/>
    <n v="6992.0391030991723"/>
    <n v="4281.5708752066112"/>
    <n v="1422.9107309504134"/>
    <n v="5291.0664227479338"/>
    <n v="3575.6349186570242"/>
    <n v="2668.2379030165289"/>
    <n v="1311.4389471074378"/>
    <n v="350.53837176270906"/>
    <n v="181.39878981239303"/>
    <n v="372.6937518536372"/>
    <n v="169.78963208677686"/>
    <n v="63.618692789256201"/>
    <n v="18.433140495867768"/>
    <n v="13.205616632640995"/>
  </r>
  <r>
    <s v="Energy"/>
    <x v="0"/>
    <x v="7"/>
    <s v="Public Electricity Generation"/>
    <s v="HSD"/>
    <x v="0"/>
    <x v="1"/>
    <s v="Kerala"/>
    <n v="0.26581196280991737"/>
    <n v="0.45639613636363635"/>
    <n v="0.48839666528925624"/>
    <n v="0.50912222107438021"/>
    <n v="0.39520962396694215"/>
    <n v="0.28307850619834707"/>
    <n v="0.17334295041322312"/>
    <n v="5.7607721900826456E-2"/>
    <n v="0.21421321549586775"/>
    <n v="0.14476254731404958"/>
    <n v="0.10802582603305787"/>
    <n v="5.3094694214876025E-2"/>
    <n v="1.4191836913470002E-2"/>
    <n v="7.3440805592061963E-3"/>
    <n v="1.5088815864519727E-2"/>
    <n v="6.8740741735537191E-3"/>
    <n v="2.5756555785123973E-3"/>
    <n v="7.4628099173553722E-4"/>
    <n v="5.3464034949963547E-4"/>
  </r>
  <r>
    <s v="Energy"/>
    <x v="0"/>
    <x v="7"/>
    <s v="Public Electricity Generation"/>
    <s v="HSD"/>
    <x v="0"/>
    <x v="2"/>
    <s v="Kerala"/>
    <n v="5.3162392561983469E-2"/>
    <n v="9.1279227272727276E-2"/>
    <n v="9.7679333057851245E-2"/>
    <n v="0.10182444421487602"/>
    <n v="7.9041924793388424E-2"/>
    <n v="5.6615701239669414E-2"/>
    <n v="3.4668590082644619E-2"/>
    <n v="1.152154438016529E-2"/>
    <n v="4.2842643099173544E-2"/>
    <n v="2.8952509462809913E-2"/>
    <n v="2.1605165206611571E-2"/>
    <n v="1.0618938842975205E-2"/>
    <n v="2.8383673826940002E-3"/>
    <n v="1.4688161118412389E-3"/>
    <n v="3.0177631729039448E-3"/>
    <n v="1.3748148347107437E-3"/>
    <n v="5.1513111570247933E-4"/>
    <n v="1.4925619834710744E-4"/>
    <n v="1.0692806989992709E-4"/>
  </r>
  <r>
    <s v="Energy"/>
    <x v="0"/>
    <x v="7"/>
    <s v="Public Electricity Generation"/>
    <s v="HSD"/>
    <x v="0"/>
    <x v="3"/>
    <s v="Kerala"/>
    <n v="6587.6178743181808"/>
    <n v="11310.865447500002"/>
    <n v="12103.934555863636"/>
    <n v="12617.576004886363"/>
    <n v="9794.4801107727271"/>
    <n v="7015.534619113635"/>
    <n v="4295.9583400909087"/>
    <n v="1427.692171868182"/>
    <n v="5308.8461196340913"/>
    <n v="3587.6502100840903"/>
    <n v="2677.2040465772725"/>
    <n v="1315.8458067272725"/>
    <n v="351.71629422652705"/>
    <n v="182.00834849880715"/>
    <n v="373.94612357039233"/>
    <n v="170.36018024318182"/>
    <n v="63.832472202272733"/>
    <n v="18.49508181818182"/>
    <n v="13.249991781649463"/>
  </r>
  <r>
    <s v="Energy"/>
    <x v="0"/>
    <x v="7"/>
    <s v="Public Electricity Generation"/>
    <s v="HSD"/>
    <x v="0"/>
    <x v="4"/>
    <s v="Kerala"/>
    <n v="6587.4849683367756"/>
    <n v="11310.637249431818"/>
    <n v="12103.690357530992"/>
    <n v="12617.321443775827"/>
    <n v="9794.2825059607421"/>
    <n v="7015.3930798605352"/>
    <n v="4295.8716686157022"/>
    <n v="1427.6633680072314"/>
    <n v="5308.7390130263429"/>
    <n v="3587.5778288104334"/>
    <n v="2677.1500336642562"/>
    <n v="1315.819259380165"/>
    <n v="351.70919830807031"/>
    <n v="182.00467645852757"/>
    <n v="373.93857916246009"/>
    <n v="170.35674320609505"/>
    <n v="63.83118437448347"/>
    <n v="18.494708677685949"/>
    <n v="13.249724461474713"/>
  </r>
  <r>
    <s v="Energy"/>
    <x v="0"/>
    <x v="7"/>
    <s v="Public Electricity Generation"/>
    <s v="HSD"/>
    <x v="0"/>
    <x v="5"/>
    <s v="Kerala"/>
    <n v="6579.3723872318169"/>
    <n v="11296.70803935"/>
    <n v="12088.784491306364"/>
    <n v="12601.783033588637"/>
    <n v="9782.2207082372715"/>
    <n v="7006.7535238513619"/>
    <n v="4290.5812417690904"/>
    <n v="1425.9051803348184"/>
    <n v="5302.2012256894086"/>
    <n v="3583.1596758664086"/>
    <n v="2673.8530854537271"/>
    <n v="1314.198809312727"/>
    <n v="351.27606344547127"/>
    <n v="181.78053511986059"/>
    <n v="373.47806850227494"/>
    <n v="170.14694646231817"/>
    <n v="63.752575366227276"/>
    <n v="18.471932181818183"/>
    <n v="13.233407238007986"/>
  </r>
  <r>
    <s v="Energy"/>
    <x v="0"/>
    <x v="7"/>
    <s v="Public Electricity Generation"/>
    <s v="LSHS"/>
    <x v="0"/>
    <x v="0"/>
    <s v="Kerala"/>
    <n v="134013.64433781191"/>
    <n v="185627.56147312859"/>
    <n v="147250.9912284069"/>
    <n v="134013.64433781191"/>
    <n v="185627.56147312859"/>
    <n v="224218.34428502875"/>
    <n v="117761.41463291747"/>
    <n v="25624.55974808061"/>
    <n v="99620.155292706346"/>
    <n v="136128.90506717851"/>
    <n v="99909.306909788866"/>
    <n v="40785.224424184264"/>
    <n v="7102.9493809980813"/>
    <n v="1051.9745873320537"/>
    <n v="2237.5669145873321"/>
    <n v="4155.5824088291747"/>
    <n v="4663.1884261036466"/>
    <n v="1225.1827687140117"/>
    <n v="929.52859489374043"/>
  </r>
  <r>
    <s v="Energy"/>
    <x v="0"/>
    <x v="7"/>
    <s v="Public Electricity Generation"/>
    <s v="LSHS"/>
    <x v="0"/>
    <x v="1"/>
    <s v="Kerala"/>
    <n v="5.484869481765835"/>
    <n v="7.5973081094049908"/>
    <n v="6.0266435700575816"/>
    <n v="12.104675239923225"/>
    <n v="13.928200479846449"/>
    <n v="9.1767398752399227"/>
    <n v="4.8197031909788874"/>
    <n v="1.048754150671785"/>
    <n v="4.0772232725527839"/>
    <n v="5.5714422264875241"/>
    <n v="4.089057581573897"/>
    <n v="1.6692452015355088"/>
    <n v="0.2907073416506718"/>
    <n v="4.3054894433781188E-2"/>
    <n v="9.1578454894433781E-2"/>
    <n v="0.17007840690978887"/>
    <n v="0.1908535508637236"/>
    <n v="5.0143905950095977E-2"/>
    <n v="3.8043462273959369E-2"/>
  </r>
  <r>
    <s v="Energy"/>
    <x v="0"/>
    <x v="7"/>
    <s v="Public Electricity Generation"/>
    <s v="LSHS"/>
    <x v="0"/>
    <x v="2"/>
    <s v="Kerala"/>
    <n v="1.096973896353167"/>
    <n v="1.519461621880998"/>
    <n v="1.2053287140115161"/>
    <n v="2.4209350479846448"/>
    <n v="2.7856400959692893"/>
    <n v="1.8353479750479844"/>
    <n v="0.96394063819577736"/>
    <n v="0.20975083013435697"/>
    <n v="0.8154446545105567"/>
    <n v="1.1142884452975048"/>
    <n v="0.81781151631477922"/>
    <n v="0.33384904030710172"/>
    <n v="5.8141468330134359E-2"/>
    <n v="8.6109788867562362E-3"/>
    <n v="1.8315690978886755E-2"/>
    <n v="3.401568138195777E-2"/>
    <n v="3.8170710172744718E-2"/>
    <n v="1.0028781190019194E-2"/>
    <n v="7.6086924547918728E-3"/>
  </r>
  <r>
    <s v="Energy"/>
    <x v="0"/>
    <x v="7"/>
    <s v="Public Electricity Generation"/>
    <s v="LSHS"/>
    <x v="0"/>
    <x v="3"/>
    <s v="Kerala"/>
    <n v="134468.88850479847"/>
    <n v="186258.13804620921"/>
    <n v="147751.20264472169"/>
    <n v="135018.33238272555"/>
    <n v="186783.60211295585"/>
    <n v="224980.01369467366"/>
    <n v="118161.44999776872"/>
    <n v="25711.606342586369"/>
    <n v="99958.564824328219"/>
    <n v="136591.33477197695"/>
    <n v="100248.6986890595"/>
    <n v="40923.771775911708"/>
    <n v="7127.0780903550867"/>
    <n v="1055.5481435700574"/>
    <n v="2245.1679263435703"/>
    <n v="4169.6989166026879"/>
    <n v="4679.0292708253355"/>
    <n v="1229.3447129078697"/>
    <n v="932.68620226247913"/>
  </r>
  <r>
    <s v="Energy"/>
    <x v="0"/>
    <x v="7"/>
    <s v="Public Electricity Generation"/>
    <s v="LSHS"/>
    <x v="0"/>
    <x v="4"/>
    <s v="Kerala"/>
    <n v="134466.14607005758"/>
    <n v="186254.33939215451"/>
    <n v="147748.18932293664"/>
    <n v="135012.28004510558"/>
    <n v="186776.63801271594"/>
    <n v="224975.42532473605"/>
    <n v="118159.04014617323"/>
    <n v="25711.081965511032"/>
    <n v="99956.526212691955"/>
    <n v="136588.54905086374"/>
    <n v="100246.65416026872"/>
    <n v="40922.937153310944"/>
    <n v="7126.9327366842617"/>
    <n v="1055.5266161228406"/>
    <n v="2245.1221371161232"/>
    <n v="4169.6138773992325"/>
    <n v="4678.9338440499032"/>
    <n v="1229.3196409548946"/>
    <n v="932.66718053134207"/>
  </r>
  <r>
    <s v="Energy"/>
    <x v="0"/>
    <x v="7"/>
    <s v="Public Electricity Generation"/>
    <s v="LSHS"/>
    <x v="0"/>
    <x v="5"/>
    <s v="Kerala"/>
    <n v="134298.74785347408"/>
    <n v="186022.46954865544"/>
    <n v="147564.25616117852"/>
    <n v="134642.84535678313"/>
    <n v="186351.54933407099"/>
    <n v="224695.35122374372"/>
    <n v="118011.94280478454"/>
    <n v="25679.07398883253"/>
    <n v="99832.089358413636"/>
    <n v="136418.50863411135"/>
    <n v="100121.85612287908"/>
    <n v="40871.991789760075"/>
    <n v="7118.060348617083"/>
    <n v="1054.2125807447217"/>
    <n v="2242.3271626727451"/>
    <n v="4164.4230844203448"/>
    <n v="4673.1089936775425"/>
    <n v="1227.7892489452977"/>
    <n v="931.50609406274089"/>
  </r>
  <r>
    <s v="Energy"/>
    <x v="0"/>
    <x v="7"/>
    <s v="Public Electricity Generation"/>
    <s v="Naptha"/>
    <x v="0"/>
    <x v="0"/>
    <s v="Kerala"/>
    <n v="194162.50099999999"/>
    <n v="445441.78972222219"/>
    <n v="773963.48105555552"/>
    <n v="943655.19805555546"/>
    <n v="1156774.4138888889"/>
    <n v="959381.01058944408"/>
    <n v="498902.99150972208"/>
    <n v="620478.66363527754"/>
    <n v="627652.71544444433"/>
    <n v="561101.52944444434"/>
    <n v="181125.81355555553"/>
    <n v="19596.925111111112"/>
    <n v="29162.905777777771"/>
    <n v="9442.8950777777754"/>
    <n v="86.03009999999999"/>
    <n v="29482.833899999998"/>
    <n v="9827.6112999999987"/>
    <n v="0"/>
    <n v="0"/>
  </r>
  <r>
    <s v="Energy"/>
    <x v="0"/>
    <x v="7"/>
    <s v="Public Electricity Generation"/>
    <s v="Naptha"/>
    <x v="0"/>
    <x v="1"/>
    <s v="Kerala"/>
    <n v="7.86083"/>
    <n v="18.034080555555558"/>
    <n v="31.334553888888887"/>
    <n v="38.204663888888888"/>
    <n v="46.832972222222224"/>
    <n v="38.841336461111098"/>
    <n v="20.198501680555552"/>
    <n v="25.120593669444439"/>
    <n v="25.411041111111107"/>
    <n v="22.716661111111112"/>
    <n v="7.3330288888888884"/>
    <n v="0.79339777777777787"/>
    <n v="1.1806844444444442"/>
    <n v="0.38230344444444436"/>
    <n v="3.483E-3"/>
    <n v="1.1936370000000001"/>
    <n v="0.39787899999999998"/>
    <n v="0"/>
    <n v="0"/>
  </r>
  <r>
    <s v="Energy"/>
    <x v="0"/>
    <x v="7"/>
    <s v="Public Electricity Generation"/>
    <s v="Naptha"/>
    <x v="0"/>
    <x v="2"/>
    <s v="Kerala"/>
    <n v="1.572166"/>
    <n v="3.6068161111111108"/>
    <n v="6.2669107777777766"/>
    <n v="7.6409327777777767"/>
    <n v="9.3665944444444431"/>
    <n v="7.7682672922222196"/>
    <n v="4.0397003361111103"/>
    <n v="5.0241187338888871"/>
    <n v="5.0822082222222216"/>
    <n v="4.5433322222222214"/>
    <n v="1.4666057777777775"/>
    <n v="0.15867955555555555"/>
    <n v="0.23613688888888881"/>
    <n v="7.6460688888888864E-2"/>
    <n v="6.9659999999999991E-4"/>
    <n v="0.23872739999999998"/>
    <n v="7.9575799999999988E-2"/>
    <n v="0"/>
    <n v="0"/>
  </r>
  <r>
    <s v="Energy"/>
    <x v="0"/>
    <x v="7"/>
    <s v="Public Electricity Generation"/>
    <s v="Naptha"/>
    <x v="0"/>
    <x v="3"/>
    <s v="Kerala"/>
    <n v="194814.94988999999"/>
    <n v="446938.61840833328"/>
    <n v="776564.24902833323"/>
    <n v="946826.18515833328"/>
    <n v="1160661.5505833332"/>
    <n v="962604.84151571628"/>
    <n v="500579.46714920818"/>
    <n v="622563.67290984141"/>
    <n v="629761.83185666648"/>
    <n v="562987.01231666666"/>
    <n v="181734.4549533333"/>
    <n v="19662.777126666668"/>
    <n v="29260.90258666666"/>
    <n v="9474.6262636666652"/>
    <n v="86.319188999999994"/>
    <n v="29581.905770999998"/>
    <n v="9860.6352569999981"/>
    <n v="0"/>
    <n v="0"/>
  </r>
  <r>
    <s v="Energy"/>
    <x v="0"/>
    <x v="7"/>
    <s v="Public Electricity Generation"/>
    <s v="Naptha"/>
    <x v="0"/>
    <x v="4"/>
    <s v="Kerala"/>
    <n v="194811.01947500001"/>
    <n v="446929.60136805556"/>
    <n v="776548.58175138885"/>
    <n v="946807.08282638888"/>
    <n v="1160638.1340972222"/>
    <n v="962585.42084748577"/>
    <n v="500569.36789836787"/>
    <n v="622551.11261300661"/>
    <n v="629749.12633611099"/>
    <n v="562975.65398611105"/>
    <n v="181730.78843888888"/>
    <n v="19662.380427777778"/>
    <n v="29260.312244444434"/>
    <n v="9474.4351119444418"/>
    <n v="86.317447499999986"/>
    <n v="29581.3089525"/>
    <n v="9860.436317499998"/>
    <n v="0"/>
    <n v="0"/>
  </r>
  <r>
    <s v="Energy"/>
    <x v="0"/>
    <x v="7"/>
    <s v="Public Electricity Generation"/>
    <s v="Naptha"/>
    <x v="0"/>
    <x v="5"/>
    <s v="Kerala"/>
    <n v="194571.10694339999"/>
    <n v="446379.20122949994"/>
    <n v="775592.25116670004"/>
    <n v="945641.07648449985"/>
    <n v="1159208.7917850001"/>
    <n v="961399.98325869255"/>
    <n v="499952.90962707734"/>
    <n v="621784.4320942153"/>
    <n v="628973.58136139996"/>
    <n v="562282.3414889999"/>
    <n v="181506.98439719999"/>
    <n v="19638.165927599999"/>
    <n v="29224.277755199993"/>
    <n v="9462.7672108199986"/>
    <n v="86.211146339999985"/>
    <n v="29544.87915126"/>
    <n v="9848.2930504199994"/>
    <n v="0"/>
    <n v="0"/>
  </r>
  <r>
    <s v="Energy"/>
    <x v="0"/>
    <x v="8"/>
    <s v="Captive Power Plants"/>
    <s v="Diesel"/>
    <x v="0"/>
    <x v="0"/>
    <s v="Kerala"/>
    <n v="38992.229462888426"/>
    <n v="23592.829976342975"/>
    <n v="26686.459337479333"/>
    <n v="61841.338441301647"/>
    <n v="38061.015776404958"/>
    <n v="23092.849473533057"/>
    <n v="79325.031648935939"/>
    <n v="155759.55101600205"/>
    <n v="187430.19099086776"/>
    <n v="228741.08003553716"/>
    <n v="120089.06701865702"/>
    <n v="27530.176435971072"/>
    <n v="6749.7367879338835"/>
    <n v="22217.883593615697"/>
    <n v="42560.84030169421"/>
    <n v="44751.379879630163"/>
    <n v="42973.324216512388"/>
    <n v="14374.439455785121"/>
    <n v="13554.938648515174"/>
  </r>
  <r>
    <s v="Energy"/>
    <x v="0"/>
    <x v="8"/>
    <s v="Captive Power Plants"/>
    <s v="Gas"/>
    <x v="0"/>
    <x v="0"/>
    <s v="Kerala"/>
    <n v="62610.188319359993"/>
    <n v="62306.698449599993"/>
    <n v="66106.026518400002"/>
    <n v="66836.227708799997"/>
    <n v="66539.583475200008"/>
    <n v="101760.38151839998"/>
    <n v="105131.85732720001"/>
    <n v="93973.470386400004"/>
    <n v="88890.585537599982"/>
    <n v="134573.79751199999"/>
    <n v="150056.34462720001"/>
    <n v="155772.4508208"/>
    <n v="157130.16865919999"/>
    <n v="151779.1630608"/>
    <n v="349469.72596799996"/>
    <n v="383848.51076351997"/>
    <n v="453351.11375664"/>
    <n v="446041.11527712003"/>
    <n v="500651.44548633031"/>
  </r>
  <r>
    <s v="Energy"/>
    <x v="0"/>
    <x v="8"/>
    <s v="Captive Power Plants"/>
    <s v="Steam"/>
    <x v="0"/>
    <x v="0"/>
    <s v="Kerala"/>
    <n v="300363.00736108335"/>
    <n v="311765.16796425008"/>
    <n v="283954.31431033328"/>
    <n v="297845.27139033331"/>
    <n v="331791.29775458336"/>
    <n v="329128.86431425007"/>
    <n v="302481.79173712502"/>
    <n v="265731.94183369167"/>
    <n v="255840.0093916333"/>
    <n v="403815.08337170002"/>
    <n v="560847.39210499998"/>
    <n v="530436.118212"/>
    <n v="535426.94064859999"/>
    <n v="529195.19271285343"/>
    <n v="533175.03460054169"/>
    <n v="224628.97191317915"/>
    <n v="170880.10462523001"/>
    <n v="267162.5863865292"/>
    <n v="266487.26252073358"/>
  </r>
  <r>
    <s v="Energy"/>
    <x v="0"/>
    <x v="8"/>
    <s v="Captive Power Plants"/>
    <s v="Diesel"/>
    <x v="0"/>
    <x v="1"/>
    <s v="Kerala"/>
    <n v="1.5786327717768596"/>
    <n v="0.95517530268595052"/>
    <n v="1.0804234549586778"/>
    <n v="2.5036979126033057"/>
    <n v="1.5409318128099176"/>
    <n v="0.93493317706611567"/>
    <n v="3.2115397428719006"/>
    <n v="6.3060546970041322"/>
    <n v="7.5882668417355381"/>
    <n v="9.2607724710743788"/>
    <n v="4.8619055473140493"/>
    <n v="1.1145820419421486"/>
    <n v="0.27326869586776859"/>
    <n v="0.89950945723140485"/>
    <n v="1.72311094338843"/>
    <n v="1.8117967562603308"/>
    <n v="1.7398106970247931"/>
    <n v="0.58196111157024777"/>
    <n v="0.54878294123543214"/>
  </r>
  <r>
    <s v="Energy"/>
    <x v="0"/>
    <x v="8"/>
    <s v="Captive Power Plants"/>
    <s v="Gas"/>
    <x v="0"/>
    <x v="1"/>
    <s v="Kerala"/>
    <n v="1.1160461375999999"/>
    <n v="1.1106363359999998"/>
    <n v="1.178360544"/>
    <n v="1.1913766080000001"/>
    <n v="1.186088832"/>
    <n v="1.8139105439999996"/>
    <n v="1.874008152"/>
    <n v="1.675106424"/>
    <n v="1.5845024159999996"/>
    <n v="2.3988199199999998"/>
    <n v="2.6748011520000001"/>
    <n v="2.7766925279999999"/>
    <n v="2.8008942719999994"/>
    <n v="2.7055109280000003"/>
    <n v="6.2294068799999982"/>
    <n v="6.8422194431999994"/>
    <n v="8.0811250224000002"/>
    <n v="7.9508220192000003"/>
    <n v="8.9242681904871723"/>
  </r>
  <r>
    <s v="Energy"/>
    <x v="0"/>
    <x v="8"/>
    <s v="Captive Power Plants"/>
    <s v="Steam"/>
    <x v="0"/>
    <x v="1"/>
    <s v="Kerala"/>
    <n v="3.1040994249999998"/>
    <n v="3.2219349750000004"/>
    <n v="2.9345238999999999"/>
    <n v="3.0780798999999996"/>
    <n v="3.4288948750000001"/>
    <n v="3.4013799750000007"/>
    <n v="3.1259959875000001"/>
    <n v="2.7462049174999996"/>
    <n v="2.6439768099999998"/>
    <n v="4.17322419"/>
    <n v="5.7960734999999994"/>
    <n v="5.4817883999999992"/>
    <n v="5.5333660200000008"/>
    <n v="5.4689640640000006"/>
    <n v="5.5100937124999998"/>
    <n v="2.3214265587499998"/>
    <n v="1.7659592610000001"/>
    <n v="2.7609899037500005"/>
    <n v="2.7540107739233206"/>
  </r>
  <r>
    <s v="Energy"/>
    <x v="0"/>
    <x v="8"/>
    <s v="Captive Power Plants"/>
    <s v="Diesel"/>
    <x v="0"/>
    <x v="2"/>
    <s v="Kerala"/>
    <n v="0.31572655435537189"/>
    <n v="0.1910350605371901"/>
    <n v="0.2160846909917355"/>
    <n v="0.50073958252066109"/>
    <n v="0.30818636256198351"/>
    <n v="0.18698663541322313"/>
    <n v="0.64230794857438012"/>
    <n v="1.2612109394008264"/>
    <n v="1.5176533683471076"/>
    <n v="1.8521544942148758"/>
    <n v="0.97238110946280987"/>
    <n v="0.22291640838842974"/>
    <n v="5.465373917355372E-2"/>
    <n v="0.17990189144628099"/>
    <n v="0.3446221886776859"/>
    <n v="0.36235935125206614"/>
    <n v="0.34796213940495863"/>
    <n v="0.11639222231404957"/>
    <n v="0.10975658824708642"/>
  </r>
  <r>
    <s v="Energy"/>
    <x v="0"/>
    <x v="8"/>
    <s v="Captive Power Plants"/>
    <s v="Gas"/>
    <x v="0"/>
    <x v="2"/>
    <s v="Kerala"/>
    <n v="0.11160461376"/>
    <n v="0.11106363359999999"/>
    <n v="0.11783605440000003"/>
    <n v="0.1191376608"/>
    <n v="0.11860888320000003"/>
    <n v="0.18139105439999997"/>
    <n v="0.18740081520000001"/>
    <n v="0.16751064240000002"/>
    <n v="0.15845024159999996"/>
    <n v="0.23988199199999999"/>
    <n v="0.26748011519999998"/>
    <n v="0.27766925280000004"/>
    <n v="0.28008942719999996"/>
    <n v="0.27055109280000006"/>
    <n v="0.62294068799999991"/>
    <n v="0.68422194432000005"/>
    <n v="0.80811250223999997"/>
    <n v="0.79508220192000001"/>
    <n v="0.89242681904871723"/>
  </r>
  <r>
    <s v="Energy"/>
    <x v="0"/>
    <x v="8"/>
    <s v="Captive Power Plants"/>
    <s v="Steam"/>
    <x v="0"/>
    <x v="2"/>
    <s v="Kerala"/>
    <n v="4.3457391949999993"/>
    <n v="4.510708965000001"/>
    <n v="4.108333459999999"/>
    <n v="4.3093118599999993"/>
    <n v="4.8004528249999998"/>
    <n v="4.7619319650000005"/>
    <n v="4.3763943825"/>
    <n v="3.8446868844999993"/>
    <n v="3.7015675339999992"/>
    <n v="5.8425138659999991"/>
    <n v="8.114502899999998"/>
    <n v="7.6745037599999986"/>
    <n v="7.7467124279999995"/>
    <n v="7.6565496896000003"/>
    <n v="7.7141311974999995"/>
    <n v="3.2499971822499996"/>
    <n v="2.4723429654000002"/>
    <n v="3.8653858652500004"/>
    <n v="3.855615083492649"/>
  </r>
  <r>
    <s v="Energy"/>
    <x v="0"/>
    <x v="8"/>
    <s v="Captive Power Plants"/>
    <s v="Diesel"/>
    <x v="0"/>
    <x v="3"/>
    <s v="Kerala"/>
    <n v="39123.255982945906"/>
    <n v="23672.109526465909"/>
    <n v="26776.134484240902"/>
    <n v="62049.145368047721"/>
    <n v="38188.913116868178"/>
    <n v="23170.448927229543"/>
    <n v="79591.589447594321"/>
    <n v="156282.9535558534"/>
    <n v="188060.01713873181"/>
    <n v="229509.72415063635"/>
    <n v="120492.60517908409"/>
    <n v="27622.686745452273"/>
    <n v="6772.4180896909083"/>
    <n v="22292.542878565902"/>
    <n v="42703.858509995451"/>
    <n v="44901.759010399772"/>
    <n v="43117.728504365448"/>
    <n v="14422.742228045452"/>
    <n v="13600.487632637714"/>
  </r>
  <r>
    <s v="Energy"/>
    <x v="0"/>
    <x v="8"/>
    <s v="Captive Power Plants"/>
    <s v="Gas"/>
    <x v="0"/>
    <x v="3"/>
    <s v="Kerala"/>
    <n v="62668.222718515193"/>
    <n v="62364.45153907199"/>
    <n v="66167.301266688009"/>
    <n v="66898.179292415996"/>
    <n v="66601.260094464014"/>
    <n v="101854.70486668797"/>
    <n v="105229.30575110401"/>
    <n v="94060.575920447998"/>
    <n v="88972.979663231978"/>
    <n v="134698.53614784"/>
    <n v="150195.434287104"/>
    <n v="155916.83883225601"/>
    <n v="157275.81516134398"/>
    <n v="151919.849629056"/>
    <n v="349793.65512576001"/>
    <n v="384204.30617456633"/>
    <n v="453771.33225780481"/>
    <n v="446454.55802211846"/>
    <n v="501115.5074322357"/>
  </r>
  <r>
    <s v="Energy"/>
    <x v="0"/>
    <x v="8"/>
    <s v="Captive Power Plants"/>
    <s v="Steam"/>
    <x v="0"/>
    <x v="3"/>
    <s v="Kerala"/>
    <n v="301775.37259945832"/>
    <n v="313231.1483778751"/>
    <n v="285289.52268483333"/>
    <n v="299245.79774483334"/>
    <n v="333351.44492270838"/>
    <n v="330676.49220287509"/>
    <n v="303904.1199114375"/>
    <n v="266981.46507115418"/>
    <n v="257043.0188401833"/>
    <n v="405713.90037815005"/>
    <n v="563484.60554749996"/>
    <n v="532930.33193400002"/>
    <n v="537944.62218770001"/>
    <n v="531683.57136197342"/>
    <n v="535682.12723972916"/>
    <n v="225685.22099741042"/>
    <n v="171683.61608898503"/>
    <n v="268418.83679273544"/>
    <n v="267740.3374228687"/>
  </r>
  <r>
    <s v="Energy"/>
    <x v="0"/>
    <x v="8"/>
    <s v="Captive Power Plants"/>
    <s v="Diesel"/>
    <x v="0"/>
    <x v="4"/>
    <s v="Kerala"/>
    <n v="39122.466666560016"/>
    <n v="23671.631938814568"/>
    <n v="26775.594272513426"/>
    <n v="62047.89351909142"/>
    <n v="38188.142650961774"/>
    <n v="23169.981460641011"/>
    <n v="79589.983677722877"/>
    <n v="156279.80052850489"/>
    <n v="188056.22300531095"/>
    <n v="229505.09376440078"/>
    <n v="120490.17422631044"/>
    <n v="27622.129454431299"/>
    <n v="6772.2814553429744"/>
    <n v="22292.09312383729"/>
    <n v="42702.996954523755"/>
    <n v="44900.853112021636"/>
    <n v="43116.858599016938"/>
    <n v="14422.451247489667"/>
    <n v="13600.213241167097"/>
  </r>
  <r>
    <s v="Energy"/>
    <x v="0"/>
    <x v="8"/>
    <s v="Captive Power Plants"/>
    <s v="Gas"/>
    <x v="0"/>
    <x v="4"/>
    <s v="Kerala"/>
    <n v="62671.794066155511"/>
    <n v="62368.00557534719"/>
    <n v="66171.072020428808"/>
    <n v="66901.991697561592"/>
    <n v="66605.055578726402"/>
    <n v="101860.50938042879"/>
    <n v="105235.30257719041"/>
    <n v="94065.936261004812"/>
    <n v="88978.050070963174"/>
    <n v="134706.212371584"/>
    <n v="150203.99365079042"/>
    <n v="155925.72424834562"/>
    <n v="157284.7780230144"/>
    <n v="151928.5072640256"/>
    <n v="349813.58922777593"/>
    <n v="384226.20127678459"/>
    <n v="453797.19185787649"/>
    <n v="446480.00065257988"/>
    <n v="501144.06509044522"/>
  </r>
  <r>
    <s v="Energy"/>
    <x v="0"/>
    <x v="8"/>
    <s v="Captive Power Plants"/>
    <s v="Steam"/>
    <x v="0"/>
    <x v="4"/>
    <s v="Kerala"/>
    <n v="301635.99853527587"/>
    <n v="313086.48349749757"/>
    <n v="285157.7625617233"/>
    <n v="299107.59195732331"/>
    <n v="333197.4875428208"/>
    <n v="330523.77024199761"/>
    <n v="303763.76269159873"/>
    <n v="266858.16047035839"/>
    <n v="256924.30428141428"/>
    <n v="405526.52261201903"/>
    <n v="563224.36184734991"/>
    <n v="532684.19963484001"/>
    <n v="537696.17405340204"/>
    <n v="531438.01487549988"/>
    <n v="535434.72403203789"/>
    <n v="225580.98894492252"/>
    <n v="171604.32451816613"/>
    <n v="268294.86834605708"/>
    <n v="267616.68233911949"/>
  </r>
  <r>
    <s v="Energy"/>
    <x v="0"/>
    <x v="8"/>
    <s v="Captive Power Plants"/>
    <s v="Diesel"/>
    <x v="0"/>
    <x v="5"/>
    <s v="Kerala"/>
    <n v="39074.286794365391"/>
    <n v="23642.47998857659"/>
    <n v="26742.619748668087"/>
    <n v="61971.480658798762"/>
    <n v="38141.113412034822"/>
    <n v="23141.447300076954"/>
    <n v="79491.967484770415"/>
    <n v="156087.33973915235"/>
    <n v="187824.62910130117"/>
    <n v="229222.4549885836"/>
    <n v="120341.78886900641"/>
    <n v="27588.112410511229"/>
    <n v="6763.9412947450901"/>
    <n v="22264.640095202587"/>
    <n v="42650.407608531539"/>
    <n v="44845.557075020573"/>
    <n v="43063.759576543736"/>
    <n v="14404.689794364542"/>
    <n v="13583.464385800591"/>
  </r>
  <r>
    <s v="Energy"/>
    <x v="0"/>
    <x v="8"/>
    <s v="Captive Power Plants"/>
    <s v="Gas"/>
    <x v="0"/>
    <x v="5"/>
    <s v="Kerala"/>
    <n v="62642.196522586361"/>
    <n v="62338.551499716472"/>
    <n v="66139.821898801922"/>
    <n v="66870.396389917427"/>
    <n v="66573.600502901769"/>
    <n v="101812.40447280191"/>
    <n v="105185.60388099936"/>
    <n v="94021.512438640319"/>
    <n v="88936.029066890871"/>
    <n v="134642.59566730558"/>
    <n v="150133.05792423937"/>
    <n v="155852.08636250306"/>
    <n v="157210.49830692096"/>
    <n v="151856.75711421506"/>
    <n v="349648.38535731839"/>
    <n v="384044.74561715097"/>
    <n v="453582.88042228244"/>
    <n v="446269.14485263068"/>
    <n v="500907.39349803346"/>
  </r>
  <r>
    <s v="Energy"/>
    <x v="0"/>
    <x v="8"/>
    <s v="Captive Power Plants"/>
    <s v="Steam"/>
    <x v="0"/>
    <x v="5"/>
    <s v="Kerala"/>
    <n v="301392.26464842481"/>
    <n v="312833.49716326053"/>
    <n v="284927.34374509531"/>
    <n v="298865.90112357528"/>
    <n v="332928.25071723585"/>
    <n v="330256.69388636056"/>
    <n v="303518.30948666029"/>
    <n v="266642.52846023632"/>
    <n v="256716.6992222931"/>
    <n v="405198.84104862023"/>
    <n v="562769.2541561299"/>
    <n v="532253.76960967202"/>
    <n v="537261.69415351155"/>
    <n v="531008.59181719448"/>
    <n v="535002.07147373247"/>
    <n v="225398.71053152948"/>
    <n v="171465.66139699239"/>
    <n v="268078.07541881461"/>
    <n v="267400.437413151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F75317-27F8-41FF-AC90-12956AA0D771}" name="PivotTable1"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T16" firstHeaderRow="0" firstDataRow="1" firstDataCol="1" rowPageCount="2" colPageCount="1"/>
  <pivotFields count="27">
    <pivotField showAll="0"/>
    <pivotField axis="axisRow" showAll="0">
      <items count="3">
        <item x="0"/>
        <item x="1"/>
        <item t="default"/>
      </items>
    </pivotField>
    <pivotField axis="axisRow" showAll="0">
      <items count="10">
        <item x="3"/>
        <item x="8"/>
        <item x="2"/>
        <item x="4"/>
        <item x="5"/>
        <item x="6"/>
        <item x="7"/>
        <item x="1"/>
        <item x="0"/>
        <item t="default"/>
      </items>
    </pivotField>
    <pivotField showAll="0"/>
    <pivotField showAll="0"/>
    <pivotField axis="axisPage" showAll="0">
      <items count="2">
        <item x="0"/>
        <item t="default"/>
      </items>
    </pivotField>
    <pivotField axis="axisPage" showAll="0">
      <items count="7">
        <item x="1"/>
        <item x="0"/>
        <item x="5"/>
        <item x="3"/>
        <item x="4"/>
        <item x="2"/>
        <item t="default"/>
      </items>
    </pivotField>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2">
    <field x="1"/>
    <field x="2"/>
  </rowFields>
  <rowItems count="12">
    <i>
      <x/>
    </i>
    <i r="1">
      <x/>
    </i>
    <i r="1">
      <x v="1"/>
    </i>
    <i r="1">
      <x v="2"/>
    </i>
    <i r="1">
      <x v="3"/>
    </i>
    <i r="1">
      <x v="5"/>
    </i>
    <i r="1">
      <x v="6"/>
    </i>
    <i r="1">
      <x v="7"/>
    </i>
    <i r="1">
      <x v="8"/>
    </i>
    <i>
      <x v="1"/>
    </i>
    <i r="1">
      <x v="4"/>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2">
    <pageField fld="5" hier="-1"/>
    <pageField fld="6" item="3" hier="-1"/>
  </pageFields>
  <dataFields count="19">
    <dataField name="Sum of 2005" fld="8" baseField="0" baseItem="0" numFmtId="2"/>
    <dataField name="Sum of 2006" fld="9" baseField="0" baseItem="0" numFmtId="2"/>
    <dataField name="Sum of 2007" fld="10" baseField="0" baseItem="0" numFmtId="2"/>
    <dataField name="Sum of 2008" fld="11" baseField="0" baseItem="0" numFmtId="2"/>
    <dataField name="Sum of 2009" fld="12" baseField="0" baseItem="0" numFmtId="2"/>
    <dataField name="Sum of 2010" fld="13" baseField="0" baseItem="0" numFmtId="2"/>
    <dataField name="Sum of 2011" fld="14" baseField="0" baseItem="0" numFmtId="2"/>
    <dataField name="Sum of 2012" fld="15" baseField="0" baseItem="0" numFmtId="2"/>
    <dataField name="Sum of 2013" fld="16" baseField="0" baseItem="0" numFmtId="2"/>
    <dataField name="Sum of 2014" fld="17" baseField="0" baseItem="0" numFmtId="2"/>
    <dataField name="Sum of 2015" fld="18" baseField="0" baseItem="0" numFmtId="2"/>
    <dataField name="Sum of 2016" fld="19" baseField="0" baseItem="0" numFmtId="2"/>
    <dataField name="Sum of 2017" fld="20" baseField="0" baseItem="0" numFmtId="2"/>
    <dataField name="Sum of 2018" fld="21" baseField="0" baseItem="0" numFmtId="2"/>
    <dataField name="Sum of 2019" fld="22" baseField="0" baseItem="0" numFmtId="2"/>
    <dataField name="Sum of 2020" fld="23" baseField="0" baseItem="0" numFmtId="2"/>
    <dataField name="Sum of 2021" fld="24" baseField="0" baseItem="0" numFmtId="2"/>
    <dataField name="Sum of 2022" fld="25" baseField="0" baseItem="0" numFmtId="2"/>
    <dataField name="Sum of 2023" fld="26" baseField="0"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5F21A7-E69F-4C5D-A33A-37EE3DFCCEF7}" name="Table1" displayName="Table1" ref="A1:AC8" totalsRowShown="0">
  <autoFilter ref="A1:AC8" xr:uid="{775F21A7-E69F-4C5D-A33A-37EE3DFCCEF7}"/>
  <tableColumns count="29">
    <tableColumn id="1" xr3:uid="{4AD72344-E55B-47FF-A6F0-BFA48FD6CC5A}" name="Level 1"/>
    <tableColumn id="2" xr3:uid="{98290B22-A856-4B4B-B5EB-28C3F708C30D}" name="Level 2"/>
    <tableColumn id="3" xr3:uid="{9B04D87F-897E-49F9-8BCE-351B3D82C2CF}" name="Level 3"/>
    <tableColumn id="4" xr3:uid="{F47B7332-43D1-4D45-9442-8C94421DE7D8}" name="Level 4"/>
    <tableColumn id="5" xr3:uid="{401F9294-38E4-47A3-8BDF-6D5008EE4E28}" name="Level 5"/>
    <tableColumn id="6" xr3:uid="{93A49BBD-6113-42AA-8F04-A97A27B591D4}" name="Level 6"/>
    <tableColumn id="7" xr3:uid="{5EDD030C-A4FA-4061-AD79-15B70BD9EF4C}" name="Level 7"/>
    <tableColumn id="8" xr3:uid="{D0D9D1F3-CC1E-4097-8BC4-B3FE9AE3AFF1}" name="Emission / Removal / Bunker"/>
    <tableColumn id="9" xr3:uid="{C035B3DC-F53F-451F-B83A-B7171AAE4DEF}" name="Gas"/>
    <tableColumn id="10" xr3:uid="{29FA0D35-EE44-41BA-803E-99FBD41E8C69}" name="State"/>
    <tableColumn id="11" xr3:uid="{6721F184-B9AD-4FD3-B2DD-34E02DB78FFC}" name="Economic Activity"/>
    <tableColumn id="12" xr3:uid="{C52A4B27-921B-48FF-87F7-698B59A32C55}" name="Product"/>
    <tableColumn id="13" xr3:uid="{DB7E6366-6C65-447C-BCAB-475E82959037}" name="2005"/>
    <tableColumn id="14" xr3:uid="{42739070-C6DE-4D09-8985-C9CC0077433F}" name="2006"/>
    <tableColumn id="15" xr3:uid="{C1255DE2-6293-41F7-B786-DB0E0D7E1B1C}" name="2007"/>
    <tableColumn id="16" xr3:uid="{A1942AE8-79B7-4D41-9DF4-676C6BA2EF69}" name="2008"/>
    <tableColumn id="17" xr3:uid="{2B2C61EE-8800-479C-88CE-8AE37E3F2465}" name="2009"/>
    <tableColumn id="18" xr3:uid="{CB648524-A26D-4B5D-BD73-7C6952E39260}" name="2010"/>
    <tableColumn id="19" xr3:uid="{104DAAAF-74A3-4F3F-9864-8496A5B8F6E0}" name="2011"/>
    <tableColumn id="20" xr3:uid="{C87D2FDC-F859-4C78-988D-04F61B68D6B2}" name="2012"/>
    <tableColumn id="21" xr3:uid="{111BEF88-673A-4673-BE4E-1A42D19950D2}" name="2013"/>
    <tableColumn id="22" xr3:uid="{A546C326-B60E-4EA0-B6B3-68F4EF501FEE}" name="2014"/>
    <tableColumn id="23" xr3:uid="{78B72093-BD47-427F-BB7E-11D4FC75F78A}" name="2015"/>
    <tableColumn id="24" xr3:uid="{121ADECE-3878-4C9C-90B1-9FCE5B783E33}" name="2016"/>
    <tableColumn id="25" xr3:uid="{E1B85957-9795-4C11-92E8-422AF6ECB54A}" name="2017"/>
    <tableColumn id="26" xr3:uid="{997C8CEA-F3D0-455F-B61C-69196A46FE6F}" name="2018"/>
    <tableColumn id="27" xr3:uid="{839DC3B0-8255-4E1F-AC8A-A9F2656C3248}" name="2019"/>
    <tableColumn id="28" xr3:uid="{79B258E4-582F-4F45-A4C7-2B8972A0F0BF}" name="2020"/>
    <tableColumn id="29" xr3:uid="{A7DFAE60-32E0-4F03-87DB-F3CE788AE768}" name="202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CB8BEA-C361-4976-BADA-57E0901139AF}" name="Table10" displayName="Table10" ref="A1:AC11" totalsRowShown="0">
  <autoFilter ref="A1:AC11" xr:uid="{49CB8BEA-C361-4976-BADA-57E0901139AF}"/>
  <tableColumns count="29">
    <tableColumn id="1" xr3:uid="{185D8583-69AE-4E1A-9215-92FF903BD4DB}" name="Level 1"/>
    <tableColumn id="2" xr3:uid="{9ED18F67-A3C9-415D-AB7E-258CE9422D97}" name="Level 2"/>
    <tableColumn id="3" xr3:uid="{55E3F4EA-62BB-4E9F-91D1-9C58BC074492}" name="Level 3"/>
    <tableColumn id="4" xr3:uid="{9F6FE251-7B89-496C-BD49-F4C2C9CFBD36}" name="Level 4"/>
    <tableColumn id="5" xr3:uid="{2C31B60C-87BA-4288-B3DE-350553C09587}" name="Level 5"/>
    <tableColumn id="6" xr3:uid="{49912255-3B9D-4472-A28C-1EFCD521BCA3}" name="Level 6"/>
    <tableColumn id="7" xr3:uid="{3CCDAB27-6F04-4EC6-934D-3B43B76FC7F1}" name="Level 7"/>
    <tableColumn id="8" xr3:uid="{4817F665-D015-4212-A815-AD0BB9827941}" name="Emission / Removal / Bunker"/>
    <tableColumn id="9" xr3:uid="{A70D16FD-BF01-4344-A272-B4EA90AC39FD}" name="Gas"/>
    <tableColumn id="10" xr3:uid="{0063121C-07A6-4182-91AF-9317429C8586}" name="State"/>
    <tableColumn id="11" xr3:uid="{43F08036-E4D4-4583-A217-00EABD0AA750}" name="Economic Activity"/>
    <tableColumn id="12" xr3:uid="{A5878F8A-23EF-42D4-81E7-00EE98E7A2DD}" name="Product"/>
    <tableColumn id="13" xr3:uid="{05582DDF-2D9D-43B7-90D4-6A66E9AFE5AC}" name="2005"/>
    <tableColumn id="14" xr3:uid="{8B5197C8-B756-430D-9C43-73CAE5123A56}" name="2006"/>
    <tableColumn id="15" xr3:uid="{A247FC31-434C-45E3-B53C-9490361B9DE5}" name="2007"/>
    <tableColumn id="16" xr3:uid="{5A181325-06BC-405C-BFDA-C89E6A3DF829}" name="2008"/>
    <tableColumn id="17" xr3:uid="{902B746A-3B10-4A87-85D1-AD9DC8752B0C}" name="2009"/>
    <tableColumn id="18" xr3:uid="{0EB5117B-F8A4-435D-86F3-97D1DB6098B7}" name="2010"/>
    <tableColumn id="19" xr3:uid="{DF0F5141-234B-4147-BE26-AA2FA450DCE2}" name="2011"/>
    <tableColumn id="20" xr3:uid="{88A62FFC-71D3-4746-B9A3-196A51769BFF}" name="2012"/>
    <tableColumn id="21" xr3:uid="{CEB324D0-B48F-4A18-B98E-E2920D632062}" name="2013"/>
    <tableColumn id="22" xr3:uid="{9CE1928C-6DE8-40EE-8055-20CB332459FD}" name="2014"/>
    <tableColumn id="23" xr3:uid="{2DB8AD24-E17E-4EC6-ABFE-E4EADAC46537}" name="2015"/>
    <tableColumn id="24" xr3:uid="{72C1C4D1-E466-42B8-BD41-197E7A640A50}" name="2016"/>
    <tableColumn id="25" xr3:uid="{05D8279B-E4D4-414A-8017-F3E7740EE793}" name="2017"/>
    <tableColumn id="26" xr3:uid="{9DBAFBD9-65B8-4E12-900C-A34E5C224141}" name="2018"/>
    <tableColumn id="27" xr3:uid="{6B685B4D-0054-41F8-B39E-0D7DAFD9CB27}" name="2019"/>
    <tableColumn id="28" xr3:uid="{E1066A6C-006C-4ED5-A518-F44FF0972C98}" name="2020"/>
    <tableColumn id="29" xr3:uid="{38B2DB79-2769-413E-BCC0-06ED51C54815}" name="202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7AE3D5-A0C9-4DF3-80D2-131A6D0D0C6D}" name="Table11" displayName="Table11" ref="A1:Z4" totalsRowShown="0">
  <autoFilter ref="A1:Z4" xr:uid="{A87AE3D5-A0C9-4DF3-80D2-131A6D0D0C6D}"/>
  <tableColumns count="26">
    <tableColumn id="1" xr3:uid="{3E725B87-B01F-4368-9E28-E76894C1BF11}" name="Level 1"/>
    <tableColumn id="2" xr3:uid="{0CC4F1C6-8B2B-44AB-85BE-73A2CA033500}" name="Level 2"/>
    <tableColumn id="3" xr3:uid="{0EC30A48-B2A8-4D3F-896F-818BD8570578}" name="Level 3"/>
    <tableColumn id="4" xr3:uid="{7054C8CB-1E35-4D22-81D3-336CE6C2C083}" name="Level 4"/>
    <tableColumn id="5" xr3:uid="{8BED9CB1-5B35-4930-AFFC-DCA737A0EC99}" name="Level 5"/>
    <tableColumn id="6" xr3:uid="{2352A11C-4435-4865-86B8-9F81D516E3DA}" name="Level 6"/>
    <tableColumn id="7" xr3:uid="{D4D43E14-ADBD-4972-954B-B7D08B19774E}" name="Emission / Removal / Bunker"/>
    <tableColumn id="8" xr3:uid="{62FF8392-A6C7-4388-B735-678CF4DA836B}" name="Gas"/>
    <tableColumn id="9" xr3:uid="{2B717D89-98D6-40A4-A7C0-F5AA7A0FB520}" name="State"/>
    <tableColumn id="10" xr3:uid="{6D097EC5-3871-4E0D-830A-657309E2D9F0}" name="2005"/>
    <tableColumn id="11" xr3:uid="{81496781-ECA2-4162-88D7-62B65450C543}" name="2006"/>
    <tableColumn id="12" xr3:uid="{5A254EB3-C9E6-4CFA-A4D9-C331695DE97D}" name="2007"/>
    <tableColumn id="13" xr3:uid="{851CC8A5-12F8-4621-A7D4-B3F2EFBB00D9}" name="2008"/>
    <tableColumn id="14" xr3:uid="{E8556E24-D740-4BC3-8BEE-F574D05ACE31}" name="2009"/>
    <tableColumn id="15" xr3:uid="{EE9514E2-27AE-4D9E-97DB-314E687B8718}" name="2010"/>
    <tableColumn id="16" xr3:uid="{55D96123-10DF-4B78-BD8D-8352A1EDC3D3}" name="2011"/>
    <tableColumn id="17" xr3:uid="{C8AA3C17-0803-418B-88D7-C27D9401D3E3}" name="2012"/>
    <tableColumn id="18" xr3:uid="{51F93B34-86C2-459E-BA21-B226DA07AEFF}" name="2013"/>
    <tableColumn id="19" xr3:uid="{DC603A81-CF72-41E7-83C5-0D760DB981EE}" name="2014"/>
    <tableColumn id="20" xr3:uid="{28334E9A-3C68-4EA9-B84C-AAD71DFA64E7}" name="2015"/>
    <tableColumn id="21" xr3:uid="{C1956762-20CC-4B2C-B183-E46199FC577B}" name="2016"/>
    <tableColumn id="22" xr3:uid="{427C4805-1FCA-4134-A06C-6EF3A0935AEB}" name="2017"/>
    <tableColumn id="23" xr3:uid="{7AA47BD8-D385-40F8-8DFD-3379CFCA4F04}" name="2018"/>
    <tableColumn id="24" xr3:uid="{667A93C8-3B86-4DF9-BB92-1B8CC63029BB}" name="2019"/>
    <tableColumn id="25" xr3:uid="{B6B94697-F56E-4D11-B43D-D6C07405F30F}" name="2020"/>
    <tableColumn id="26" xr3:uid="{193F2C1B-2CE3-4947-AC87-D5B192852568}" name="20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BAF6872-C8D8-4D84-AED0-BE89E95EC08A}" name="Table12" displayName="Table12" ref="A1:Z9" totalsRowShown="0">
  <autoFilter ref="A1:Z9" xr:uid="{DBAF6872-C8D8-4D84-AED0-BE89E95EC08A}"/>
  <tableColumns count="26">
    <tableColumn id="1" xr3:uid="{A55D5F08-D525-4126-9CEB-3472FE52DAE7}" name="Level 1"/>
    <tableColumn id="2" xr3:uid="{7C4DE37F-2EE5-4BAE-8CFE-DB50BCEE0280}" name="Level 2"/>
    <tableColumn id="3" xr3:uid="{A1EDAB1D-EC58-421D-AB39-D8E9A1360473}" name="Level 3"/>
    <tableColumn id="4" xr3:uid="{F4EB3D59-89DE-41E0-8BDE-EC42FB147252}" name="Level 4"/>
    <tableColumn id="5" xr3:uid="{AF4A5525-ED39-4E44-8230-E5BE1B408D2C}" name="Level 5"/>
    <tableColumn id="6" xr3:uid="{9F86AEA4-8EC8-4BC5-B936-5145D0F23E97}" name="Level 6"/>
    <tableColumn id="7" xr3:uid="{5FF143FD-B37E-4931-9B04-18EE5899C67A}" name="Emission / Removal / Bunker"/>
    <tableColumn id="8" xr3:uid="{3E7CEFB8-4EA8-4CE9-B391-DDEAB12BC3B8}" name="Gas"/>
    <tableColumn id="9" xr3:uid="{FF516652-4CBD-4668-9CAC-16D78A0B2691}" name="State"/>
    <tableColumn id="10" xr3:uid="{A447FB49-AFD9-4AD6-86ED-046B1EED41BD}" name="2005"/>
    <tableColumn id="11" xr3:uid="{879F42EE-B6E7-4E85-8C3C-4E9A1BC5197E}" name="2006"/>
    <tableColumn id="12" xr3:uid="{84D3440E-1E88-4F4D-A35D-BEFD3DFA09D7}" name="2007"/>
    <tableColumn id="13" xr3:uid="{CA7FD6C7-FD08-4D9E-817A-909DEA9567FB}" name="2008"/>
    <tableColumn id="14" xr3:uid="{82169CB8-D30F-4085-BB68-CB5D36B1557F}" name="2009"/>
    <tableColumn id="15" xr3:uid="{7A1EE456-610F-4184-8980-ABAEF86D14E2}" name="2010"/>
    <tableColumn id="16" xr3:uid="{95FBC77D-0612-459F-ABD0-A435E50E0CBC}" name="2011"/>
    <tableColumn id="17" xr3:uid="{2BA9B978-F8B1-4924-8FFA-53422F9B26E6}" name="2012"/>
    <tableColumn id="18" xr3:uid="{B7112F5A-B74C-40E2-86DA-CC9652B0F790}" name="2013"/>
    <tableColumn id="19" xr3:uid="{B5E4CAE9-55D3-4103-B073-FF6907B7A53D}" name="2014"/>
    <tableColumn id="20" xr3:uid="{7746B032-599E-4EE0-A86B-53031AC895DF}" name="2015"/>
    <tableColumn id="21" xr3:uid="{C3B3AC3E-7E3C-424B-8299-DF0EA4507360}" name="2016"/>
    <tableColumn id="22" xr3:uid="{2136A621-4B5E-486D-8A37-594226D7B46F}" name="2017"/>
    <tableColumn id="23" xr3:uid="{97BEFAB7-D354-44BC-8B75-094B1DAA0678}" name="2018"/>
    <tableColumn id="24" xr3:uid="{CA4A484A-F802-44DB-9EF2-6802994A711A}" name="2019"/>
    <tableColumn id="25" xr3:uid="{4C335E8D-A16A-41A9-96D7-553C823D6E83}" name="2020"/>
    <tableColumn id="26" xr3:uid="{C3B9F08F-E9FA-4394-AA53-368882AA3964}" name="202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D92602-C6FC-4C00-938A-4EA6CB980553}" name="Table13" displayName="Table13" ref="A1:Z10" totalsRowShown="0">
  <autoFilter ref="A1:Z10" xr:uid="{26D92602-C6FC-4C00-938A-4EA6CB980553}"/>
  <tableColumns count="26">
    <tableColumn id="1" xr3:uid="{260641FD-284E-48FB-8C80-1C01DF561A06}" name="Level 1"/>
    <tableColumn id="2" xr3:uid="{EDCF87F2-7F23-4A68-B8D9-0F6BC58493D7}" name="Level 2"/>
    <tableColumn id="3" xr3:uid="{7FD7F10D-2BFC-4ECC-AF3B-4ED0452195B2}" name="Level 3"/>
    <tableColumn id="4" xr3:uid="{4D9C7463-AB14-4EF2-A384-DB9462429853}" name="Level 4"/>
    <tableColumn id="5" xr3:uid="{37B66026-5853-4C92-8D32-119255DC4D6F}" name="Level 5"/>
    <tableColumn id="6" xr3:uid="{2D431F21-5F89-4325-A6C6-C1537F3D2C12}" name="Level 6"/>
    <tableColumn id="7" xr3:uid="{A2C32B9F-89E6-4C7C-9DB3-E1CF59660DF9}" name="Emission / Removal / Bunker"/>
    <tableColumn id="8" xr3:uid="{B6467E78-4251-4238-944C-E6C9EBA01E41}" name="Gas"/>
    <tableColumn id="9" xr3:uid="{52F54AF2-A64A-4985-8EAA-C897B7854E85}" name="State"/>
    <tableColumn id="10" xr3:uid="{7E5F9D7B-9E95-41E9-AF7D-7EDAD400B187}" name="2005"/>
    <tableColumn id="11" xr3:uid="{1D134AA7-ADA2-463C-9BA2-912EAC0C232F}" name="2006"/>
    <tableColumn id="12" xr3:uid="{AB16F3E5-177F-4ED5-AD8E-2DF74148D5D3}" name="2007"/>
    <tableColumn id="13" xr3:uid="{9311CB16-09F6-4DC7-BD80-4D0F0AFB75E9}" name="2008"/>
    <tableColumn id="14" xr3:uid="{B86BE0E7-022D-4A5F-8E8B-9CB4A97E942D}" name="2009"/>
    <tableColumn id="15" xr3:uid="{EAC2DF75-F8D5-41FD-9693-7A35393F7471}" name="2010"/>
    <tableColumn id="16" xr3:uid="{5067C67E-9C86-4A34-89E7-B6B800A6E3B8}" name="2011"/>
    <tableColumn id="17" xr3:uid="{1EF55AA2-0CD9-4F5E-9532-3D477B151498}" name="2012"/>
    <tableColumn id="18" xr3:uid="{68FB668A-912B-4923-9850-70BDE092D2E2}" name="2013"/>
    <tableColumn id="19" xr3:uid="{FD4E4F12-1958-4C54-9E5F-A3E2D4EE89E8}" name="2014"/>
    <tableColumn id="20" xr3:uid="{4D3FBE9C-D0A4-4418-BF73-439E457E8FC9}" name="2015"/>
    <tableColumn id="21" xr3:uid="{97E29A25-13FB-483D-AFBA-6B669D6BC276}" name="2016"/>
    <tableColumn id="22" xr3:uid="{7EDE8A51-5DE4-47F8-9545-77A38396D537}" name="2017"/>
    <tableColumn id="23" xr3:uid="{372D2C52-1E42-455A-A512-54936D80512F}" name="2018"/>
    <tableColumn id="24" xr3:uid="{189ED5BE-701E-4B3C-80DF-864BA728D18C}" name="2019"/>
    <tableColumn id="25" xr3:uid="{82EE40AD-BB20-4768-92C1-8D84469CA6F7}" name="2020"/>
    <tableColumn id="26" xr3:uid="{AC28BC39-B202-4B46-8A73-8CF6C192A61C}" name="202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51FB521-AD23-4781-B71B-C0373AA87DFF}" name="Table14" displayName="Table14" ref="A1:Y31" totalsRowShown="0">
  <autoFilter ref="A1:Y31" xr:uid="{351FB521-AD23-4781-B71B-C0373AA87DFF}"/>
  <tableColumns count="25">
    <tableColumn id="1" xr3:uid="{05E28946-6D71-4D85-AF0D-1EBAF8433550}" name="Level 1"/>
    <tableColumn id="2" xr3:uid="{D05AEF30-2732-4F5D-93FA-E5B96AA6522B}" name="Level 2"/>
    <tableColumn id="3" xr3:uid="{D344FFF5-F757-4928-860D-7D792EE85377}" name="Level 3"/>
    <tableColumn id="4" xr3:uid="{001B8A2F-1DF4-4930-A524-765BA2DCD31B}" name="Level 4"/>
    <tableColumn id="5" xr3:uid="{E3A06683-6421-438F-9F37-94014CC7F647}" name="Level 5"/>
    <tableColumn id="6" xr3:uid="{42B13551-8717-4EE0-8437-346CC27563A9}" name="Emission / Removal / Bunker"/>
    <tableColumn id="7" xr3:uid="{B0B7BFBC-02B8-4EFE-9380-EDCF74CE1AF3}" name="Gas"/>
    <tableColumn id="8" xr3:uid="{590B897A-3445-4D7D-B67B-794E7BFE5AA7}" name="State"/>
    <tableColumn id="9" xr3:uid="{C6AF9969-D03F-43E1-8C6C-93B50CE4DA33}" name="2005"/>
    <tableColumn id="10" xr3:uid="{9FD4D8EE-E4FE-4BA3-99C0-8C0FA44D7939}" name="2006"/>
    <tableColumn id="11" xr3:uid="{F98E910F-9800-4491-9157-6B81318DFFDD}" name="2007"/>
    <tableColumn id="12" xr3:uid="{FB289BE7-074C-4516-8F0C-EB0EE27205B8}" name="2008"/>
    <tableColumn id="13" xr3:uid="{3E49D13E-8511-4498-8FCE-C5EBE7A8E0EC}" name="2009"/>
    <tableColumn id="14" xr3:uid="{92768FAE-FFDA-4903-83C9-786ADD2230DC}" name="2010"/>
    <tableColumn id="15" xr3:uid="{3BBFA954-672E-4A5D-9453-6C2B66506B93}" name="2011"/>
    <tableColumn id="16" xr3:uid="{67885995-4AB1-4474-A047-A6951F30B68D}" name="2012"/>
    <tableColumn id="17" xr3:uid="{E48555A1-0C12-4A35-9A27-DB9C2B5720C2}" name="2013"/>
    <tableColumn id="18" xr3:uid="{8D0FB977-46CD-459D-B053-5689D00B728F}" name="2014"/>
    <tableColumn id="19" xr3:uid="{A1EB9D68-64DF-4E24-9A52-536AE25AD59A}" name="2015"/>
    <tableColumn id="20" xr3:uid="{2AB22450-7759-4C60-93BD-A5C836B17D71}" name="2016"/>
    <tableColumn id="21" xr3:uid="{17C7239F-7209-4788-807E-FA3D5B17B7FB}" name="2017"/>
    <tableColumn id="22" xr3:uid="{6E16DDFE-B957-4CE2-8D32-7AE7D6B6ED8E}" name="2018"/>
    <tableColumn id="23" xr3:uid="{813BEC45-EF4C-481E-9CCA-5A57CEE6C8D8}" name="2019"/>
    <tableColumn id="24" xr3:uid="{5018E969-DDBE-4368-A457-EF95105FFF39}" name="2020"/>
    <tableColumn id="25" xr3:uid="{DEDA1E90-D4CD-468A-963B-389D0C975161}" name="2021"/>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1075079-B852-4920-9566-6E6E3BA4B37F}" name="Table15" displayName="Table15" ref="A1:Y10" totalsRowShown="0">
  <autoFilter ref="A1:Y10" xr:uid="{51075079-B852-4920-9566-6E6E3BA4B37F}">
    <filterColumn colId="3">
      <filters>
        <filter val="Railways"/>
      </filters>
    </filterColumn>
  </autoFilter>
  <tableColumns count="25">
    <tableColumn id="1" xr3:uid="{76EADE98-D89A-482A-B3F3-A3BEA2CF76BD}" name="Level 1"/>
    <tableColumn id="2" xr3:uid="{03AACADD-DF82-4F88-965F-D2B7933241BD}" name="Level 2"/>
    <tableColumn id="3" xr3:uid="{B37BFDC3-7DB8-4B01-AC02-73A35581789E}" name="Level 3"/>
    <tableColumn id="4" xr3:uid="{9F068DA2-ED78-4412-A053-9A666B52201D}" name="Level 4"/>
    <tableColumn id="5" xr3:uid="{358C1966-D3A6-4987-B56B-F1CF3231CFF4}" name="Level 5"/>
    <tableColumn id="6" xr3:uid="{707B486B-F807-4081-9BB2-440A9DABB483}" name="Emission / Removal / Bunker"/>
    <tableColumn id="7" xr3:uid="{C0E83EEB-42AD-4C67-A010-8EFB26FA764E}" name="Gas"/>
    <tableColumn id="8" xr3:uid="{F561533D-B71C-455F-B353-D55931CED8E8}" name="State"/>
    <tableColumn id="9" xr3:uid="{2CED0BF9-A8BF-4F24-9528-66357F5C6DFD}" name="2005"/>
    <tableColumn id="10" xr3:uid="{C3151FA9-91E8-4243-BFC4-67D74BB20DBD}" name="2006"/>
    <tableColumn id="11" xr3:uid="{6599701B-41DB-48C5-8E49-D9ABD48C6D0F}" name="2007"/>
    <tableColumn id="12" xr3:uid="{CFA911D0-3822-4514-A561-4F50B2512179}" name="2008"/>
    <tableColumn id="13" xr3:uid="{CF823104-079C-4360-8C9F-0DF6F6F97221}" name="2009"/>
    <tableColumn id="14" xr3:uid="{6E91ACFC-0660-41BB-94D8-3217366188DB}" name="2010"/>
    <tableColumn id="15" xr3:uid="{C23A1C28-CBA9-4BD6-B539-156AE64AD485}" name="2011"/>
    <tableColumn id="16" xr3:uid="{053C3DDA-1FBB-406D-BDAF-1F553701A1B9}" name="2012"/>
    <tableColumn id="17" xr3:uid="{814881DA-1848-454D-B83A-E57C1B1CA6CE}" name="2013"/>
    <tableColumn id="18" xr3:uid="{5228EDA0-22C5-4E30-A863-875B9B67EF81}" name="2014"/>
    <tableColumn id="19" xr3:uid="{A34FCE89-8FC7-44DC-A74C-B14A41E7099F}" name="2015"/>
    <tableColumn id="20" xr3:uid="{0E139A2A-7D92-47CF-9E2E-5D98FA37A574}" name="2016"/>
    <tableColumn id="21" xr3:uid="{E35B7F47-6FD1-47A7-970D-BC16481A5201}" name="2017"/>
    <tableColumn id="22" xr3:uid="{A89B9BE2-43F9-4D92-A4B6-6DA708C8757A}" name="2018"/>
    <tableColumn id="23" xr3:uid="{1D35E830-46B0-4862-B3EE-5B6EEA4223C9}" name="2019"/>
    <tableColumn id="24" xr3:uid="{94D6596C-2028-4584-AA9D-32CAF1475FCE}" name="2020"/>
    <tableColumn id="25" xr3:uid="{6CE7F09D-16F9-455B-86C3-5C0A7D7C47F5}" name="202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09FA50C-6151-4A99-8EF0-135EA4309833}" name="Table16" displayName="Table16" ref="A1:Y3" totalsRowShown="0">
  <autoFilter ref="A1:Y3" xr:uid="{D09FA50C-6151-4A99-8EF0-135EA4309833}"/>
  <tableColumns count="25">
    <tableColumn id="1" xr3:uid="{1456060E-0B4E-47B6-B599-01DC310BB4E8}" name="Level 1"/>
    <tableColumn id="2" xr3:uid="{631AFD08-4EB5-4AB8-BBAC-90B4EF6677DA}" name="Level 2"/>
    <tableColumn id="3" xr3:uid="{B6EFC3F3-3BBE-414B-9255-389121731181}" name="Level 3"/>
    <tableColumn id="4" xr3:uid="{009ACECF-46EA-4B16-9336-6D522AFA552C}" name="Level 4"/>
    <tableColumn id="5" xr3:uid="{A3C01A43-02AF-4482-8DAB-7E6A35B8434E}" name="Level 5"/>
    <tableColumn id="6" xr3:uid="{DF03649F-7EBC-4CCE-B89C-EDD10FBE0F7A}" name="Emission / Removal / Bunker"/>
    <tableColumn id="7" xr3:uid="{6A8E963D-949D-48AD-ABCD-AD35CC2BC0C7}" name="Gas"/>
    <tableColumn id="8" xr3:uid="{037ACC66-DFA0-4A98-A93A-3ABB9BD45080}" name="State"/>
    <tableColumn id="9" xr3:uid="{40B9F0D5-75F8-49DF-894C-11691A197BE4}" name="2005"/>
    <tableColumn id="10" xr3:uid="{6B254EFE-B17A-44AB-AC6A-B33028B60F11}" name="2006"/>
    <tableColumn id="11" xr3:uid="{F7070CB4-C0F5-4345-A8F1-F9E09A32CBD8}" name="2007"/>
    <tableColumn id="12" xr3:uid="{9F1261BB-956C-4508-A7E1-AF1B44DAFA5C}" name="2008"/>
    <tableColumn id="13" xr3:uid="{347BAE81-E75C-47DA-8E07-3E8EFD9CEA3E}" name="2009"/>
    <tableColumn id="14" xr3:uid="{DDB1C188-8E80-4B5B-8182-B7F1BC98D370}" name="2010"/>
    <tableColumn id="15" xr3:uid="{A68356F6-1684-459E-B1F0-237170DB1019}" name="2011"/>
    <tableColumn id="16" xr3:uid="{526A338A-EE3B-40CB-8404-602AEAF9E7F9}" name="2012"/>
    <tableColumn id="17" xr3:uid="{783915E5-81B9-4451-BAA1-66AF4142A0DA}" name="2013"/>
    <tableColumn id="18" xr3:uid="{6E8F39CB-844C-406E-8BD6-2200E6DBF7EE}" name="2014"/>
    <tableColumn id="19" xr3:uid="{BF4C67DC-BDF0-48D8-859B-B93C4D0EC266}" name="2015"/>
    <tableColumn id="20" xr3:uid="{DBC132BC-3F80-4BA5-8870-9DCE9646A44C}" name="2016"/>
    <tableColumn id="21" xr3:uid="{231C79FD-4492-49FF-AEC3-39300F1993E3}" name="2017"/>
    <tableColumn id="22" xr3:uid="{5B512432-5E29-4C75-8DA2-F834BE5FBD30}" name="2018"/>
    <tableColumn id="23" xr3:uid="{26EA228F-BCA2-48AE-A2BB-DB5106086BA4}" name="2019"/>
    <tableColumn id="24" xr3:uid="{876F651F-4038-4DA7-81BB-F5F8E1D3E1EC}" name="2020"/>
    <tableColumn id="25" xr3:uid="{B3EAF21F-0E55-4BC3-9B0B-347FC7A66C66}" name="202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31AAB22-730B-40C8-A2EC-4073407E63FA}" name="Table17" displayName="Table17" ref="A1:Y4" totalsRowShown="0">
  <autoFilter ref="A1:Y4" xr:uid="{A31AAB22-730B-40C8-A2EC-4073407E63FA}"/>
  <tableColumns count="25">
    <tableColumn id="1" xr3:uid="{1E6DB1F5-EA73-4324-9D1F-BE0144CD2E0D}" name="Level 1"/>
    <tableColumn id="2" xr3:uid="{3FB32668-0B35-4B42-A863-BB84523C5490}" name="Level 2"/>
    <tableColumn id="3" xr3:uid="{3DCE5428-B0A8-4B4F-9C0C-3420C1568FF2}" name="Level 3"/>
    <tableColumn id="4" xr3:uid="{9FBFE77A-1A4B-4B99-A876-B739C53B34A4}" name="Level 4"/>
    <tableColumn id="5" xr3:uid="{8EBC4030-DD76-4A09-AC23-8C9BE90FD7EF}" name="Level 5"/>
    <tableColumn id="6" xr3:uid="{E15205F4-16BA-4691-9BF1-97285D9DCC92}" name="Emission / Removal / Bunker"/>
    <tableColumn id="7" xr3:uid="{7117E72C-9A29-4FE5-9ED9-D189A98229FB}" name="Gas"/>
    <tableColumn id="8" xr3:uid="{8734AA86-7CEC-47BE-A674-D03CE0F669C5}" name="State"/>
    <tableColumn id="9" xr3:uid="{5788626A-665A-455C-A2D6-802F8614D2E7}" name="2005"/>
    <tableColumn id="10" xr3:uid="{3FC56D39-E07B-4747-B5BD-DC6E1D6EC765}" name="2006"/>
    <tableColumn id="11" xr3:uid="{9B089AFA-FC12-43AD-BB7A-EE35F5607E83}" name="2007"/>
    <tableColumn id="12" xr3:uid="{A10996D3-A1A5-40B3-A7BF-1D40B638435D}" name="2008"/>
    <tableColumn id="13" xr3:uid="{AAB05CAD-B8DE-4773-A442-061CFFE1CE04}" name="2009"/>
    <tableColumn id="14" xr3:uid="{73BD6B6B-0B24-45FB-AC71-29B9B556EA17}" name="2010"/>
    <tableColumn id="15" xr3:uid="{FF547BE8-DAD7-4C2E-89F6-F6804AD823AD}" name="2011"/>
    <tableColumn id="16" xr3:uid="{C3F51F10-DBEE-453C-B000-EC56E159DE3A}" name="2012"/>
    <tableColumn id="17" xr3:uid="{F27103E3-9C70-48DD-BADD-D07EC3F4301B}" name="2013"/>
    <tableColumn id="18" xr3:uid="{5E0721B7-A7D8-410C-AFBE-095CBB357AD7}" name="2014"/>
    <tableColumn id="19" xr3:uid="{144558F4-39AF-4EDA-8503-58819AE4419A}" name="2015"/>
    <tableColumn id="20" xr3:uid="{9F904231-3F2B-49E0-BA40-DAE2630A5A9D}" name="2016"/>
    <tableColumn id="21" xr3:uid="{729CDCB6-C4E3-451A-A1D4-8EA34475CA0C}" name="2017"/>
    <tableColumn id="22" xr3:uid="{4087E0DD-48BA-426C-85B2-F4BF99F782BA}" name="2018"/>
    <tableColumn id="23" xr3:uid="{B317FF3F-A611-4BA2-8D79-4A7C6553D9D0}" name="2019"/>
    <tableColumn id="24" xr3:uid="{DE44722B-C1E1-44F3-9C54-948DCB498A87}" name="2020"/>
    <tableColumn id="25" xr3:uid="{6DAE9A9F-C8AB-4E5E-B13A-351C1A383F86}" name="202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1B9186-9355-46C4-8A8B-ECC3E912E9EC}" name="Table18" displayName="Table18" ref="A1:Y10" totalsRowShown="0">
  <autoFilter ref="A1:Y10" xr:uid="{371B9186-9355-46C4-8A8B-ECC3E912E9EC}"/>
  <tableColumns count="25">
    <tableColumn id="1" xr3:uid="{9F2A5DBB-A87B-4E03-AB23-C152F2306AAF}" name="Level 1"/>
    <tableColumn id="2" xr3:uid="{7F7F406C-43CF-481F-8906-42B2D57E85A2}" name="Level 2"/>
    <tableColumn id="3" xr3:uid="{59552C96-CA91-4BC8-B264-07923B9B42E5}" name="Level 3"/>
    <tableColumn id="4" xr3:uid="{6103D2FD-6DAA-462C-A2C5-439CFA830EC8}" name="Level 4"/>
    <tableColumn id="5" xr3:uid="{35D77293-1B7D-4D68-AFC7-594DEF564F3F}" name="Level 5"/>
    <tableColumn id="6" xr3:uid="{921C8635-B51E-4A9B-9ACD-C2C79A85CCA2}" name="Emission / Removal / Bunker"/>
    <tableColumn id="7" xr3:uid="{EE587230-E048-4F8B-AA51-3E4109B8CC34}" name="Gas"/>
    <tableColumn id="8" xr3:uid="{D2EC21DF-A0AD-4CD2-8B04-16641F1B38BF}" name="State"/>
    <tableColumn id="9" xr3:uid="{C8F958EF-08D7-473B-BCA4-640ACB57E4AC}" name="2005"/>
    <tableColumn id="10" xr3:uid="{AADBE799-4795-424F-9E45-BCE97A4F5D68}" name="2006"/>
    <tableColumn id="11" xr3:uid="{6EE81D49-D915-4576-84B7-D2129C95291B}" name="2007"/>
    <tableColumn id="12" xr3:uid="{4F9F7C39-0171-4428-B2D0-C1B8D69E240E}" name="2008"/>
    <tableColumn id="13" xr3:uid="{895B99B3-205B-490F-A15D-5ACBD8237690}" name="2009"/>
    <tableColumn id="14" xr3:uid="{43DB470F-EBFD-4E14-9729-16B170B996F4}" name="2010"/>
    <tableColumn id="15" xr3:uid="{6B583FD1-81F3-44D8-BC81-F8A3D8D6D488}" name="2011"/>
    <tableColumn id="16" xr3:uid="{F7EEC61C-A290-45B0-878A-D5FBB0B79FB9}" name="2012"/>
    <tableColumn id="17" xr3:uid="{8FE80A6B-66DE-400A-AEAD-B8AB4FFB407F}" name="2013"/>
    <tableColumn id="18" xr3:uid="{A0A644C1-5AA6-4EAC-9082-EEC973A1BF43}" name="2014"/>
    <tableColumn id="19" xr3:uid="{ECEC534D-AD1B-4EB6-A413-B4646B7271F2}" name="2015"/>
    <tableColumn id="20" xr3:uid="{4337A999-00E2-4ADF-9A52-0D61027147C5}" name="2016"/>
    <tableColumn id="21" xr3:uid="{D49381D9-495A-42E9-91CA-31D84537542F}" name="2017"/>
    <tableColumn id="22" xr3:uid="{48196BFA-6684-462F-A6EE-3842CE0878D5}" name="2018"/>
    <tableColumn id="23" xr3:uid="{422A10C0-4C5F-4376-940E-B6FD43636540}" name="2019"/>
    <tableColumn id="24" xr3:uid="{3D17B8B2-6D81-4463-B3EE-93606DDB65DA}" name="2020"/>
    <tableColumn id="25" xr3:uid="{81EB3748-A01D-4012-A65C-11C15A103A0E}" name="2021"/>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9C9BC0A-601E-4212-9C14-5E114089415F}" name="Table19" displayName="Table19" ref="A1:Y3" totalsRowShown="0">
  <autoFilter ref="A1:Y3" xr:uid="{29C9BC0A-601E-4212-9C14-5E114089415F}"/>
  <tableColumns count="25">
    <tableColumn id="1" xr3:uid="{496E644E-38E3-421E-9058-47FA5D1E06C6}" name="Level 1"/>
    <tableColumn id="2" xr3:uid="{B873C69A-BC94-47C3-82B0-39E7E6BEDBB1}" name="Level 2"/>
    <tableColumn id="3" xr3:uid="{6F546AA9-3014-4E0E-A6E8-E0C3A3BB7D88}" name="Level 3"/>
    <tableColumn id="4" xr3:uid="{678B16A0-2DCA-4599-9E15-EBEE5CC4CF00}" name="Level 4"/>
    <tableColumn id="5" xr3:uid="{B8263D3E-9D9B-44D6-BA19-2A13484BEC42}" name="Level 5"/>
    <tableColumn id="6" xr3:uid="{9712A12D-0F72-4EEE-AA0D-9205C35A644A}" name="Emission / Removal / Bunker"/>
    <tableColumn id="7" xr3:uid="{FDC4AACE-B015-4130-A663-F9A39045564B}" name="Gas"/>
    <tableColumn id="8" xr3:uid="{388E57AE-B932-4866-9D1A-366EC5BEE612}" name="State"/>
    <tableColumn id="9" xr3:uid="{652BEA36-A444-41ED-81ED-1180001C9AAF}" name="2005"/>
    <tableColumn id="10" xr3:uid="{51C53112-1F84-4B38-9FB0-379A39159261}" name="2006"/>
    <tableColumn id="11" xr3:uid="{054BA776-AC63-4015-B6BA-46A0701AD5FE}" name="2007"/>
    <tableColumn id="12" xr3:uid="{325700E7-8833-477D-8DCB-7D1691428726}" name="2008"/>
    <tableColumn id="13" xr3:uid="{157D7C97-AF0C-4DC1-82C9-BF32133DD7C0}" name="2009"/>
    <tableColumn id="14" xr3:uid="{52DC7C76-CFEE-4C5D-B745-12222DFF3D57}" name="2010"/>
    <tableColumn id="15" xr3:uid="{A6D40451-7278-4D1A-868F-895D6D54FED0}" name="2011"/>
    <tableColumn id="16" xr3:uid="{80921CDF-5122-463C-A2EF-67BE97554B86}" name="2012"/>
    <tableColumn id="17" xr3:uid="{60EDCB75-D03E-41AF-8410-95BEC2AAFF61}" name="2013"/>
    <tableColumn id="18" xr3:uid="{B981298D-9EAD-4386-8E11-051FF32C6C6F}" name="2014"/>
    <tableColumn id="19" xr3:uid="{D2894050-397F-4E76-A3BE-AFA64C96FB4C}" name="2015"/>
    <tableColumn id="20" xr3:uid="{9640967F-3D8C-490C-8B19-2319AB4313D4}" name="2016"/>
    <tableColumn id="21" xr3:uid="{6DBDE4F8-9C9C-451B-B169-A2A2B76E7B64}" name="2017"/>
    <tableColumn id="22" xr3:uid="{DC0980A8-EED1-4B9D-A390-4C4226C89C4A}" name="2018"/>
    <tableColumn id="23" xr3:uid="{7B2C2846-F556-4263-A989-47F0B7566FFE}" name="2019"/>
    <tableColumn id="24" xr3:uid="{F7F549E6-B0D3-4AE4-90BE-E8744702449B}" name="2020"/>
    <tableColumn id="25" xr3:uid="{3E25A01B-1692-4EBB-BABE-61F87D648AB0}" name="202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32DB99-DFED-4DC1-90F3-31A162FEE379}" name="Table2" displayName="Table2" ref="A1:AC8" totalsRowShown="0">
  <autoFilter ref="A1:AC8" xr:uid="{7332DB99-DFED-4DC1-90F3-31A162FEE379}"/>
  <tableColumns count="29">
    <tableColumn id="1" xr3:uid="{43A63A04-EC50-4A8F-A613-BE21D1659449}" name="Level 1"/>
    <tableColumn id="2" xr3:uid="{67534D4A-F651-4F33-8F20-CA5BD980234A}" name="Level 2"/>
    <tableColumn id="3" xr3:uid="{DD57116F-24A8-4CCE-A792-47ADBD44D312}" name="Level 3"/>
    <tableColumn id="4" xr3:uid="{C42FD985-75F8-44C6-BB1A-9CB6A978744B}" name="Level 4"/>
    <tableColumn id="5" xr3:uid="{E8CD50A5-9899-414A-89BA-A1C0672CF7E1}" name="Level 5"/>
    <tableColumn id="6" xr3:uid="{E6638060-951F-47CC-B47B-03CF0D64F052}" name="Level 6"/>
    <tableColumn id="7" xr3:uid="{29675E98-E805-4C0B-9D05-89EACA98B7AF}" name="Level 7"/>
    <tableColumn id="8" xr3:uid="{171FEF84-3210-47BB-9196-527582277527}" name="Emission / Removal / Bunker"/>
    <tableColumn id="9" xr3:uid="{89D956BF-53A5-4C60-A9C2-8B4292B71479}" name="Gas"/>
    <tableColumn id="10" xr3:uid="{E69495C0-6461-473D-B0CB-AAA5CA1A7F2A}" name="State"/>
    <tableColumn id="11" xr3:uid="{4E3AB7B9-53F6-406D-B9D3-9050C110BAD2}" name="Economic Activity"/>
    <tableColumn id="12" xr3:uid="{138CA0BF-C22D-4D23-896A-3F6291FE5D06}" name="Product"/>
    <tableColumn id="13" xr3:uid="{F360F95F-5FFB-4BEF-9B20-6E96E992AF52}" name="2005"/>
    <tableColumn id="14" xr3:uid="{71CA7F00-0B71-40AE-AD5A-48FD2A95D7E0}" name="2006"/>
    <tableColumn id="15" xr3:uid="{04387718-973E-4264-9F63-0041AFDF4343}" name="2007"/>
    <tableColumn id="16" xr3:uid="{508522B9-977D-4240-977E-9484F15935BA}" name="2008"/>
    <tableColumn id="17" xr3:uid="{F421C018-4B9C-464C-A309-38F6812BDABE}" name="2009"/>
    <tableColumn id="18" xr3:uid="{27A2209C-2289-49C7-9584-1E00EAA08F6E}" name="2010"/>
    <tableColumn id="19" xr3:uid="{737ACBD1-8BC1-4374-A599-F6F58DA55208}" name="2011"/>
    <tableColumn id="20" xr3:uid="{7258D98B-FDE6-44C7-AB15-11F1674BAD74}" name="2012"/>
    <tableColumn id="21" xr3:uid="{A89A1C0D-CBC7-495B-9DD0-3FAB7537CF3B}" name="2013"/>
    <tableColumn id="22" xr3:uid="{C0E80C16-CD7A-4912-AF66-CF5FF9093390}" name="2014"/>
    <tableColumn id="23" xr3:uid="{F80E76DA-7BF2-4D17-833B-647A65538E48}" name="2015"/>
    <tableColumn id="24" xr3:uid="{456E98CC-2DE5-4B92-8590-1A720A82341E}" name="2016"/>
    <tableColumn id="25" xr3:uid="{12A6B082-AD75-4CB6-B740-E7B989554D9F}" name="2017"/>
    <tableColumn id="26" xr3:uid="{440234CD-8280-41AC-A9A7-0D5F12A9755A}" name="2018"/>
    <tableColumn id="27" xr3:uid="{4891FCEC-1B99-4DF3-BD8C-1298B91DCAB4}" name="2019"/>
    <tableColumn id="28" xr3:uid="{F849AA75-162B-4CCF-9E1C-6452425D7513}" name="2020"/>
    <tableColumn id="29" xr3:uid="{98F30638-5C4D-4C0F-8EB5-73BAF80FEB0D}" name="202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2B5B7DE-0BC6-4FA4-BDC0-44E63579FECE}" name="Table20" displayName="Table20" ref="A1:Y4" totalsRowShown="0">
  <autoFilter ref="A1:Y4" xr:uid="{72B5B7DE-0BC6-4FA4-BDC0-44E63579FECE}"/>
  <tableColumns count="25">
    <tableColumn id="1" xr3:uid="{BECCCBE2-227B-46DD-B946-20E623605CAF}" name="Level 1"/>
    <tableColumn id="2" xr3:uid="{654D1968-08DD-40B2-92C2-8F8F17D0876B}" name="Level 2"/>
    <tableColumn id="3" xr3:uid="{AD62E4A7-06C5-45F4-8F13-5B30F39283A9}" name="Level 3"/>
    <tableColumn id="4" xr3:uid="{0D885D3F-4AFE-46F8-B0BE-0803631A0B8E}" name="Level 4"/>
    <tableColumn id="5" xr3:uid="{9C5782C2-853E-416A-83B1-9B619907E496}" name="Level 5"/>
    <tableColumn id="6" xr3:uid="{86D43905-199C-4DA9-896E-469A15AB5631}" name="Emission / Removal / Bunker"/>
    <tableColumn id="7" xr3:uid="{0F73ADE1-3DF7-4C61-9E20-E16C0E15D6FC}" name="Gas"/>
    <tableColumn id="8" xr3:uid="{B186EBD6-6438-4340-98FF-F392CCF66613}" name="State"/>
    <tableColumn id="9" xr3:uid="{B8BB1F28-CEDB-4B31-8FA1-179F59FE19E1}" name="2005"/>
    <tableColumn id="10" xr3:uid="{6E3943FF-F2A9-469C-B10C-B0B51037BBB2}" name="2006"/>
    <tableColumn id="11" xr3:uid="{7E512EBC-9F55-47CF-80A2-95E53F3D76C0}" name="2007"/>
    <tableColumn id="12" xr3:uid="{D8A954C2-1819-48B5-B592-E3D24CF164A1}" name="2008"/>
    <tableColumn id="13" xr3:uid="{0245A491-8E5C-4BA5-8C3C-3F4F6DAFABAE}" name="2009"/>
    <tableColumn id="14" xr3:uid="{35F0EC4E-9206-4700-B855-47D095C1BECE}" name="2010"/>
    <tableColumn id="15" xr3:uid="{DB5B2A88-0FD8-4983-8935-BF43D65F9256}" name="2011"/>
    <tableColumn id="16" xr3:uid="{3C2C5DEF-D154-427E-8AC5-30EC044AA5CB}" name="2012"/>
    <tableColumn id="17" xr3:uid="{04562980-54D5-423A-84B3-A8FBC7722090}" name="2013"/>
    <tableColumn id="18" xr3:uid="{356FEE1F-E5A5-43D6-AD1A-C231CA7D534C}" name="2014"/>
    <tableColumn id="19" xr3:uid="{CBF70D0E-C6DB-4BFA-8588-307C9D179DA4}" name="2015"/>
    <tableColumn id="20" xr3:uid="{46FF6527-8D59-47F7-986D-048604E04068}" name="2016"/>
    <tableColumn id="21" xr3:uid="{CB9460FA-D237-43E2-9712-E0085F2F723A}" name="2017"/>
    <tableColumn id="22" xr3:uid="{75962D6E-593C-42B5-9BA6-BF8789584434}" name="2018"/>
    <tableColumn id="23" xr3:uid="{9CFB0E0C-CFC5-4811-86E5-D462A85B7A16}" name="2019"/>
    <tableColumn id="24" xr3:uid="{F43B6050-C478-4424-8EE1-6BF0F6511994}" name="2020"/>
    <tableColumn id="25" xr3:uid="{2F21CD47-42AC-453B-A2D2-43798BD22421}" name="202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48A115E-2475-4CAF-8882-4D76B0843A92}" name="Table21" displayName="Table21" ref="A1:Y3" totalsRowShown="0">
  <autoFilter ref="A1:Y3" xr:uid="{248A115E-2475-4CAF-8882-4D76B0843A92}"/>
  <tableColumns count="25">
    <tableColumn id="1" xr3:uid="{ECBAA876-56C5-478D-A77D-9418D8A0B730}" name="Level 1"/>
    <tableColumn id="2" xr3:uid="{246CE91D-6330-4DDF-92C2-8EA806084DCF}" name="Level 2"/>
    <tableColumn id="3" xr3:uid="{98351B0A-71ED-47FC-BB75-FE4DF45B8B39}" name="Level 3"/>
    <tableColumn id="4" xr3:uid="{58B54A79-4B2B-40C5-AB6C-187BED87B6BB}" name="Level 4"/>
    <tableColumn id="5" xr3:uid="{D4342F2E-9F94-4D29-97F8-00A0B3A3052C}" name="Level 5"/>
    <tableColumn id="6" xr3:uid="{AC112315-5E46-457C-B529-58A4B423034A}" name="Emission / Removal / Bunker"/>
    <tableColumn id="7" xr3:uid="{EF81D9A4-DB0A-4896-AC14-11BB3A8C010A}" name="Gas"/>
    <tableColumn id="8" xr3:uid="{8F310057-19DF-4359-BEB4-E453569CA138}" name="State"/>
    <tableColumn id="9" xr3:uid="{11FF6CB8-23D8-4CC8-A618-EE01D5B97A07}" name="2005"/>
    <tableColumn id="10" xr3:uid="{B89D6AFA-9FC1-4CD3-9C3F-0EF87AB68CB3}" name="2006"/>
    <tableColumn id="11" xr3:uid="{FA298620-F092-49DB-8321-6D973CD4EE25}" name="2007"/>
    <tableColumn id="12" xr3:uid="{7103FFDC-0356-42DE-9E06-5770548A2C4C}" name="2008"/>
    <tableColumn id="13" xr3:uid="{E0B077B3-C9C3-4E7B-996F-91110ADA8B1A}" name="2009"/>
    <tableColumn id="14" xr3:uid="{14F67FB2-41B5-431E-ABEB-E47888A360EC}" name="2010"/>
    <tableColumn id="15" xr3:uid="{9D86319C-9838-475E-82C1-753096B25B92}" name="2011"/>
    <tableColumn id="16" xr3:uid="{37245B15-54D3-49C1-A073-934F881A3D26}" name="2012"/>
    <tableColumn id="17" xr3:uid="{55659A99-F4D0-4E1A-B831-240848434B88}" name="2013"/>
    <tableColumn id="18" xr3:uid="{CC4B3EE8-2EE5-42F3-99D7-B556E07EA44B}" name="2014"/>
    <tableColumn id="19" xr3:uid="{18612E31-443B-4A7C-9569-1A6A54616080}" name="2015"/>
    <tableColumn id="20" xr3:uid="{5DE7BC9A-8D4D-4EC8-B235-99315428A67F}" name="2016"/>
    <tableColumn id="21" xr3:uid="{CF9FA0C7-4756-483E-A0D0-EE92B3666DAE}" name="2017"/>
    <tableColumn id="22" xr3:uid="{DC489321-11D4-4DCB-AE24-82CB8F927767}" name="2018"/>
    <tableColumn id="23" xr3:uid="{7CEFF3B1-FBC7-4DA2-8F8E-2966D9A9A9AC}" name="2019"/>
    <tableColumn id="24" xr3:uid="{E6D8ADC3-C287-47B7-B200-7FD56F29BC55}" name="2020"/>
    <tableColumn id="25" xr3:uid="{BA133BE9-0133-4C90-AE8E-C7B74E4F2A6E}" name="2021"/>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6AE6084-B0BC-4783-86CD-11475CCE6CFB}" name="Table22" displayName="Table22" ref="A1:Y4" totalsRowShown="0">
  <autoFilter ref="A1:Y4" xr:uid="{A6AE6084-B0BC-4783-86CD-11475CCE6CFB}"/>
  <tableColumns count="25">
    <tableColumn id="1" xr3:uid="{5744E496-4075-4774-816E-70C7889BD63B}" name="Level 1"/>
    <tableColumn id="2" xr3:uid="{12B52E5C-0BF8-41BE-851C-333F52C124C2}" name="Level 2"/>
    <tableColumn id="3" xr3:uid="{D1765D69-FBB8-4FDB-A1F6-B2525263DED8}" name="Level 3"/>
    <tableColumn id="4" xr3:uid="{9C8EF85B-9F2F-4D81-B1FE-BA5008CF252E}" name="Level 4"/>
    <tableColumn id="5" xr3:uid="{600569C6-3521-4BFC-B47A-4D24CC02DF11}" name="Level 5"/>
    <tableColumn id="6" xr3:uid="{ED69A8C4-5A39-4453-9A5C-53570ED1E7A5}" name="Emission / Removal / Bunker"/>
    <tableColumn id="7" xr3:uid="{BBA5AC20-B142-4CEA-B14D-D8E6400A3769}" name="Gas"/>
    <tableColumn id="8" xr3:uid="{FA1B4DCB-A50D-47A8-B434-BDAA19C8A886}" name="State"/>
    <tableColumn id="9" xr3:uid="{7B0C0B61-4808-4439-8E01-C1841D1FD198}" name="2005"/>
    <tableColumn id="10" xr3:uid="{3F929C1E-7CD8-4182-9585-361BE02C1D85}" name="2006"/>
    <tableColumn id="11" xr3:uid="{9778637F-C85E-42BB-815A-9E450F0353C3}" name="2007"/>
    <tableColumn id="12" xr3:uid="{BDCE5C20-3E8F-42A8-AAB4-1BE38FFC2280}" name="2008"/>
    <tableColumn id="13" xr3:uid="{2139E708-6D83-4318-B3C4-83721EDB88EC}" name="2009"/>
    <tableColumn id="14" xr3:uid="{12AA1013-6374-471D-A4DA-4876094DD876}" name="2010"/>
    <tableColumn id="15" xr3:uid="{F5AA5F3A-2374-49A3-B5E5-FE29232A69E0}" name="2011"/>
    <tableColumn id="16" xr3:uid="{C27456E8-DDA5-41B1-9867-5228383361A3}" name="2012"/>
    <tableColumn id="17" xr3:uid="{97835739-FEA3-46C9-B417-645024234F6A}" name="2013"/>
    <tableColumn id="18" xr3:uid="{70B41D9D-A299-469B-9ED3-B8DF656171CC}" name="2014"/>
    <tableColumn id="19" xr3:uid="{F35638A6-9938-450C-BDD0-2F244C04F14E}" name="2015"/>
    <tableColumn id="20" xr3:uid="{0A62B5C9-E983-43FD-A278-B25017072A5C}" name="2016"/>
    <tableColumn id="21" xr3:uid="{AD6199A5-E782-486A-BC8A-E0658EAF7DDE}" name="2017"/>
    <tableColumn id="22" xr3:uid="{DC0D0F53-E56E-4FB0-89F0-1AC71CCC1CC5}" name="2018"/>
    <tableColumn id="23" xr3:uid="{D5B59A8F-A4F2-4C57-9712-B29430AD8034}" name="2019"/>
    <tableColumn id="24" xr3:uid="{DE4FE489-8967-442C-BBE9-3331D7A7F426}" name="2020"/>
    <tableColumn id="25" xr3:uid="{F8BF2049-E59D-41BB-A293-B5F7E9624886}" name="2021"/>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D2C07E-8DF8-4E82-840B-466366A86716}" name="Table23" displayName="Table23" ref="A1:Y6" totalsRowShown="0">
  <autoFilter ref="A1:Y6" xr:uid="{15D2C07E-8DF8-4E82-840B-466366A86716}"/>
  <tableColumns count="25">
    <tableColumn id="1" xr3:uid="{2A64A0A7-643F-4D7A-A1D2-1E2D6AB8D393}" name="Level 1"/>
    <tableColumn id="2" xr3:uid="{E56184B2-C6FC-4EC0-B426-D7A0E3018404}" name="Level 2"/>
    <tableColumn id="3" xr3:uid="{1779F627-77B0-4B76-B0D5-A68A23E07C2A}" name="Level 3"/>
    <tableColumn id="4" xr3:uid="{75966604-6C97-4E61-B02F-E9B921F7F562}" name="Level 4"/>
    <tableColumn id="5" xr3:uid="{AC2FF2A5-0FB4-4B9A-B138-6E13F64E4859}" name="Level 5"/>
    <tableColumn id="6" xr3:uid="{E3242ECE-F354-417D-A330-826B7210E54C}" name="Emission / Removal / Bunker"/>
    <tableColumn id="7" xr3:uid="{897910B8-F4B1-409E-AA1D-3775F5264CAD}" name="Gas"/>
    <tableColumn id="8" xr3:uid="{D200D7FC-F430-498C-BB28-FC607A4F9143}" name="State"/>
    <tableColumn id="9" xr3:uid="{F3AA9F46-C59A-47AF-9CD6-59BD3CD61C04}" name="2005"/>
    <tableColumn id="10" xr3:uid="{65BA79A6-8D42-43F9-9C70-C83E87D62ADD}" name="2006"/>
    <tableColumn id="11" xr3:uid="{62BEFF8D-BFB9-46AE-A4F3-460AB0905284}" name="2007"/>
    <tableColumn id="12" xr3:uid="{2335041B-61F0-42AD-9FBE-1579C21E1EF3}" name="2008"/>
    <tableColumn id="13" xr3:uid="{45D8C9E5-F6B2-4E7C-9A00-F914F6446800}" name="2009"/>
    <tableColumn id="14" xr3:uid="{B5786E3E-E9FD-43DF-8ED1-36D858407C06}" name="2010"/>
    <tableColumn id="15" xr3:uid="{AC5F7B7D-3FCB-466B-9EC3-131D4B26E2AA}" name="2011"/>
    <tableColumn id="16" xr3:uid="{90F84E57-9B7B-472E-8E8F-D572639169F0}" name="2012"/>
    <tableColumn id="17" xr3:uid="{AAFE8D99-3D9E-4A84-BEB8-F0FB69C4141A}" name="2013"/>
    <tableColumn id="18" xr3:uid="{BA677A4B-AB86-4B37-A03B-DD0417B5E46F}" name="2014"/>
    <tableColumn id="19" xr3:uid="{576D7A4B-C28F-458A-A16B-8BF1A7D542B0}" name="2015"/>
    <tableColumn id="20" xr3:uid="{86016241-CFED-468D-A517-5A1BAC52487F}" name="2016"/>
    <tableColumn id="21" xr3:uid="{020C4E25-1D32-4258-98EC-F939E24ACD7E}" name="2017"/>
    <tableColumn id="22" xr3:uid="{01D9A289-7928-4BD8-BBB6-7E44DDE4D1EA}" name="2018"/>
    <tableColumn id="23" xr3:uid="{2EA69F7B-31C7-48F3-98D6-B91A3CC50B71}" name="2019"/>
    <tableColumn id="24" xr3:uid="{716B3BC8-ECEA-4160-8E00-DAEB0A977408}" name="2020"/>
    <tableColumn id="25" xr3:uid="{AF7AFFA5-4058-41AA-9AE8-CE7DE3E0F38E}" name="2021"/>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B1338F7-9C69-453E-8266-3671505119FB}" name="Table24" displayName="Table24" ref="A1:Y4" totalsRowShown="0">
  <autoFilter ref="A1:Y4" xr:uid="{0B1338F7-9C69-453E-8266-3671505119FB}"/>
  <tableColumns count="25">
    <tableColumn id="1" xr3:uid="{D24A562D-0EBE-4647-A384-8FE1BE649E82}" name="Level 1"/>
    <tableColumn id="2" xr3:uid="{D0648167-7660-4002-B03D-5A27BD6C6DE2}" name="Level 2"/>
    <tableColumn id="3" xr3:uid="{3F931FF0-B747-404D-8556-ACEF8D4596F1}" name="Level 3"/>
    <tableColumn id="4" xr3:uid="{D9BE1541-B4E8-496B-860B-41B96F90362E}" name="Level 4"/>
    <tableColumn id="5" xr3:uid="{55A3292C-2734-4982-9361-43779F322470}" name="Level 5"/>
    <tableColumn id="6" xr3:uid="{EC43085F-C3F9-4A68-A2F9-98B059138E2B}" name="Emission / Removal / Bunker"/>
    <tableColumn id="7" xr3:uid="{0FBEC979-FB2B-478B-AB0B-C2CFF2E8206C}" name="Gas"/>
    <tableColumn id="8" xr3:uid="{1D013C2A-859F-43F3-8756-7D59C1BC6BA0}" name="State"/>
    <tableColumn id="9" xr3:uid="{408F7711-184A-4DC7-95E7-326951E44F2F}" name="2005"/>
    <tableColumn id="10" xr3:uid="{C5C35CB7-4C50-4B73-87E2-5CFEE22A9C8B}" name="2006"/>
    <tableColumn id="11" xr3:uid="{652027D8-633F-4B04-BC0F-385FABA12127}" name="2007"/>
    <tableColumn id="12" xr3:uid="{12D4B536-940E-4982-8683-1F01B5491C76}" name="2008"/>
    <tableColumn id="13" xr3:uid="{81538B01-EB4C-4224-A456-53F6B9B97B1E}" name="2009"/>
    <tableColumn id="14" xr3:uid="{417DC19F-C9C3-44D6-8961-5883C49EF7BD}" name="2010"/>
    <tableColumn id="15" xr3:uid="{8EF51573-D1FB-437B-A129-E4B816957F26}" name="2011"/>
    <tableColumn id="16" xr3:uid="{A92CE7D5-E364-48EB-95FA-B29EB850E6D8}" name="2012"/>
    <tableColumn id="17" xr3:uid="{D4CFA17E-9F71-49C9-BFB7-C2075BB5CE94}" name="2013"/>
    <tableColumn id="18" xr3:uid="{A452641B-7A3E-41D2-9859-D8E13BE37E4B}" name="2014"/>
    <tableColumn id="19" xr3:uid="{DFEB1926-6F79-4D55-B694-75CA41FB6298}" name="2015"/>
    <tableColumn id="20" xr3:uid="{BE98E8B0-5CB9-444B-B090-6F51BCF1A3D8}" name="2016"/>
    <tableColumn id="21" xr3:uid="{87E417B6-54FC-48FE-B785-55D8BC770E73}" name="2017"/>
    <tableColumn id="22" xr3:uid="{D615F311-A2AD-4AFA-BA55-2715F109BE5C}" name="2018"/>
    <tableColumn id="23" xr3:uid="{0367E8E0-12E4-456A-974A-48AF1F145234}" name="2019"/>
    <tableColumn id="24" xr3:uid="{98049CF0-B1C5-47EB-A10E-8DFD47AC162C}" name="2020"/>
    <tableColumn id="25" xr3:uid="{CDDFF4DF-ECA1-4E7C-AC34-8F8B0069D841}" name="2021"/>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F7C7CEC-9824-4CD8-88A0-A27EADCD9020}" name="Table25" displayName="Table25" ref="A1:Y3" totalsRowShown="0">
  <autoFilter ref="A1:Y3" xr:uid="{8F7C7CEC-9824-4CD8-88A0-A27EADCD9020}"/>
  <tableColumns count="25">
    <tableColumn id="1" xr3:uid="{DCA08A21-0EF6-4C51-AC0B-4629E946CC66}" name="Level 1"/>
    <tableColumn id="2" xr3:uid="{CB65621A-9D30-400C-B8BB-2B98305A5344}" name="Level 2"/>
    <tableColumn id="3" xr3:uid="{64998563-D28E-47C1-993F-E51AE230B18A}" name="Level 3"/>
    <tableColumn id="4" xr3:uid="{DF264CE2-5FA8-4165-993A-231AA65D5407}" name="Level 4"/>
    <tableColumn id="5" xr3:uid="{B1738FE9-DFA9-4D87-8B8E-E8792CBA8AA8}" name="Level 5"/>
    <tableColumn id="6" xr3:uid="{85B87044-06FA-4318-B63B-8DA040C76868}" name="Emission / Removal / Bunker"/>
    <tableColumn id="7" xr3:uid="{0ED9BA87-3F77-4D0C-8A96-FB778C954EA2}" name="Gas"/>
    <tableColumn id="8" xr3:uid="{C0193336-AB58-4E77-9D7E-82A903A0AA3F}" name="State"/>
    <tableColumn id="9" xr3:uid="{87E2BE61-B34C-4AAE-A17A-4185B7A45B9E}" name="2005"/>
    <tableColumn id="10" xr3:uid="{7B064DE5-6F31-41EE-877C-408A0BC1DBF0}" name="2006"/>
    <tableColumn id="11" xr3:uid="{A6EB9122-617D-431A-B342-2F084B90B7CD}" name="2007"/>
    <tableColumn id="12" xr3:uid="{9B749922-10A2-4190-B8D4-A43CE0E54F8A}" name="2008"/>
    <tableColumn id="13" xr3:uid="{C12F6B9E-9DCB-46BE-9BD6-D642D64D713C}" name="2009"/>
    <tableColumn id="14" xr3:uid="{3FA3E8EB-075D-4FE4-95A4-9152F582F83B}" name="2010"/>
    <tableColumn id="15" xr3:uid="{4D19FF88-D395-4A6D-8F16-B107D9D10113}" name="2011"/>
    <tableColumn id="16" xr3:uid="{5E502C3E-9FE2-465F-B151-4D369A05787E}" name="2012"/>
    <tableColumn id="17" xr3:uid="{BE39EC40-77CF-49DF-BC02-7D08E95A9A50}" name="2013"/>
    <tableColumn id="18" xr3:uid="{DDC854D9-615D-41C1-A5F0-8C7C7A81D7C1}" name="2014"/>
    <tableColumn id="19" xr3:uid="{97A6E810-5B67-4F84-AE62-7FD699225632}" name="2015"/>
    <tableColumn id="20" xr3:uid="{D533F56F-CB21-485F-BB98-615A1CF72754}" name="2016"/>
    <tableColumn id="21" xr3:uid="{DABABA54-F9CB-416E-AF3E-33620B7CA3A9}" name="2017"/>
    <tableColumn id="22" xr3:uid="{04776234-4AB6-4DF2-A5EF-CE806D340A01}" name="2018"/>
    <tableColumn id="23" xr3:uid="{C274F037-9A8F-4832-A832-C8A4DA8D0CA3}" name="2019"/>
    <tableColumn id="24" xr3:uid="{7210FB65-1902-4E8F-B03E-D3EC5B0C7D0C}" name="2020"/>
    <tableColumn id="25" xr3:uid="{080202DF-2E8B-4BE5-8918-550A7F3526F2}" name="2021"/>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5946982-EB87-4782-B835-34143DD4A061}" name="Table26" displayName="Table26" ref="A1:Y10" totalsRowShown="0">
  <autoFilter ref="A1:Y10" xr:uid="{C5946982-EB87-4782-B835-34143DD4A061}"/>
  <tableColumns count="25">
    <tableColumn id="1" xr3:uid="{21DCC9B3-C2F1-4989-99BC-5B213ED1D7B3}" name="Level 1"/>
    <tableColumn id="2" xr3:uid="{E1D33E3B-85CC-4E8C-A248-26E3C28D38BB}" name="Level 2"/>
    <tableColumn id="3" xr3:uid="{00D726AF-4140-4A3D-B655-80E18EA37F9F}" name="Level 3"/>
    <tableColumn id="4" xr3:uid="{A797B1F0-9430-48D7-BD94-E81C525AF824}" name="Level 4"/>
    <tableColumn id="5" xr3:uid="{C68BE671-82C2-42A9-B6D8-81C1B003514B}" name="Level 5"/>
    <tableColumn id="6" xr3:uid="{BB02360F-4A26-4C89-BE05-1D903C4099D2}" name="Emission / Removal / Bunker"/>
    <tableColumn id="7" xr3:uid="{5542A806-EFE4-4888-A241-D4E6DB53038E}" name="Gas"/>
    <tableColumn id="8" xr3:uid="{E7BDA3EE-784E-4B83-920B-7AEEE58EFAB1}" name="State"/>
    <tableColumn id="9" xr3:uid="{4241F8A2-7774-40B4-80AA-EE998F25A39D}" name="2005"/>
    <tableColumn id="10" xr3:uid="{0FCD59C8-7B1E-47E0-8831-638335C9CF1A}" name="2006"/>
    <tableColumn id="11" xr3:uid="{020318E3-E711-4597-94A2-3988F743B429}" name="2007"/>
    <tableColumn id="12" xr3:uid="{01F8CA77-F7D4-40DB-83BB-3BF39B9729C7}" name="2008"/>
    <tableColumn id="13" xr3:uid="{C1B1CDA2-AED5-4E08-8B5A-33F2F0AE7146}" name="2009"/>
    <tableColumn id="14" xr3:uid="{B492A6B4-F94A-4C8E-941A-8360EDBE1CB1}" name="2010"/>
    <tableColumn id="15" xr3:uid="{37EAD9DD-EC78-4B9D-AED0-07DED80FE918}" name="2011"/>
    <tableColumn id="16" xr3:uid="{CBA17D31-B107-489C-A473-B32CB68641C1}" name="2012"/>
    <tableColumn id="17" xr3:uid="{0ED421A7-7D7D-41D8-94A5-AAC31874137F}" name="2013"/>
    <tableColumn id="18" xr3:uid="{8FBD108C-4E5F-47B7-9F01-1E2CF879C6B0}" name="2014"/>
    <tableColumn id="19" xr3:uid="{9F63E3D1-E095-4BF5-A38C-50E20DF59293}" name="2015"/>
    <tableColumn id="20" xr3:uid="{AAF853C6-E272-4FCA-95C8-F03CE4EB83B9}" name="2016"/>
    <tableColumn id="21" xr3:uid="{2CC1D76C-CDA5-4525-9C0E-2B2DCA8FC0D2}" name="2017"/>
    <tableColumn id="22" xr3:uid="{3E635879-AAED-40A8-B156-1B40EF7D40F6}" name="2018"/>
    <tableColumn id="23" xr3:uid="{97619730-618B-4CC1-A791-137389AF822C}" name="2019"/>
    <tableColumn id="24" xr3:uid="{2F25AF2C-C04D-4651-9BDD-DC4687EC338D}" name="2020"/>
    <tableColumn id="25" xr3:uid="{16A5C0CA-6C86-4873-AA71-B8581A396376}" name="2021"/>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A5EE6E3-C938-494D-961D-7F32DCEC0361}" name="Table27" displayName="Table27" ref="A3:Y12" totalsRowShown="0">
  <autoFilter ref="A3:Y12" xr:uid="{2A5EE6E3-C938-494D-961D-7F32DCEC0361}"/>
  <tableColumns count="25">
    <tableColumn id="1" xr3:uid="{779BFB7D-6E11-40C4-ACF7-1B00208FB6DE}" name="Level 1"/>
    <tableColumn id="2" xr3:uid="{2F4352CD-3F2B-4472-BC95-34C07DAB85C2}" name="Level 2"/>
    <tableColumn id="3" xr3:uid="{FA110D42-BB19-4A15-973B-6C3C84BB5476}" name="Level 3"/>
    <tableColumn id="4" xr3:uid="{F6395B7D-8BDA-496F-9420-F08EC02861FB}" name="Level 4"/>
    <tableColumn id="5" xr3:uid="{9CB93ECB-5A61-47FA-86E0-64EB638A4050}" name="Level 5"/>
    <tableColumn id="6" xr3:uid="{E0DD65A2-22A5-4D3E-886E-2C911D6AE503}" name="Emission / Removal / Bunker"/>
    <tableColumn id="7" xr3:uid="{325A57C3-3242-4EEA-A6B7-F272963F3DED}" name="Gas"/>
    <tableColumn id="8" xr3:uid="{1C528449-B500-4B1D-8C18-A892060E936C}" name="State"/>
    <tableColumn id="9" xr3:uid="{98094B14-2EEC-4325-B98F-DF2BD8095E00}" name="2005"/>
    <tableColumn id="10" xr3:uid="{B10ED11D-90FF-4E9A-95D4-CDA47BDC25A5}" name="2006"/>
    <tableColumn id="11" xr3:uid="{96630A10-6754-4290-9BC0-0BA6E5E0051E}" name="2007"/>
    <tableColumn id="12" xr3:uid="{E313F487-F507-45DD-AEB5-7FAC435A6CCA}" name="2008"/>
    <tableColumn id="13" xr3:uid="{704E5723-3058-4D5C-A773-FA6C099FA38D}" name="2009"/>
    <tableColumn id="14" xr3:uid="{FA43A1CB-E0AE-425D-AD06-1648053A500D}" name="2010"/>
    <tableColumn id="15" xr3:uid="{FEE26C26-4B94-4808-9BA8-30B086D3BCEC}" name="2011"/>
    <tableColumn id="16" xr3:uid="{0A904BF2-A834-47C5-8D60-AF3437767E65}" name="2012"/>
    <tableColumn id="17" xr3:uid="{6432B2FB-6DAC-4989-8556-B2263E935163}" name="2013"/>
    <tableColumn id="18" xr3:uid="{D99F6D55-FF1D-4A12-AA77-D72D6E69D45A}" name="2014"/>
    <tableColumn id="19" xr3:uid="{61E9F191-37B0-439D-A33C-5E1057AC9E31}" name="2015"/>
    <tableColumn id="20" xr3:uid="{F4FCF725-9C38-478A-BB78-F47060B1C92F}" name="2016"/>
    <tableColumn id="21" xr3:uid="{2F6226CE-0409-45FF-96CA-7856053DC581}" name="2017"/>
    <tableColumn id="22" xr3:uid="{6BE561A8-AD13-4AAD-BA32-0BBAAA14D797}" name="2018"/>
    <tableColumn id="23" xr3:uid="{75135EE0-ECE6-4003-87C7-6D2C983C10C8}" name="2019"/>
    <tableColumn id="24" xr3:uid="{842BCFF9-BF3F-4AA2-AEA5-86214044ABE0}" name="2020"/>
    <tableColumn id="25" xr3:uid="{CE5B8CDC-4D0A-428B-B96C-BD6BC1EDC55E}" name="20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2F490B-4301-4A8C-A136-5D70EE77A8BC}" name="Table3" displayName="Table3" ref="A1:AC8" totalsRowShown="0">
  <autoFilter ref="A1:AC8" xr:uid="{E72F490B-4301-4A8C-A136-5D70EE77A8BC}"/>
  <tableColumns count="29">
    <tableColumn id="1" xr3:uid="{C462E9C0-7CC7-488D-9534-3821856B99AF}" name="Level 1"/>
    <tableColumn id="2" xr3:uid="{0974907A-CA6F-4B24-8218-2B8643CD5454}" name="Level 2"/>
    <tableColumn id="3" xr3:uid="{EB4FDFD4-74FB-45FD-82C9-9378B8E1B34A}" name="Level 3"/>
    <tableColumn id="4" xr3:uid="{8710D9A8-E0D7-4A84-B827-61B8AF392492}" name="Level 4"/>
    <tableColumn id="5" xr3:uid="{D6B73851-462A-4970-B6D4-8A2F52ADCA9C}" name="Level 5"/>
    <tableColumn id="6" xr3:uid="{1DBABDFE-83C4-4717-AAE9-9E3737DA49D0}" name="Level 6"/>
    <tableColumn id="7" xr3:uid="{851D3FC7-D3F1-4A94-8AFC-31FED3F3AA3D}" name="Level 7"/>
    <tableColumn id="8" xr3:uid="{CCE63372-24D5-4833-B412-81BFC5D10EA6}" name="Emission / Removal / Bunker"/>
    <tableColumn id="9" xr3:uid="{401DE7A7-B684-49CE-97A6-1778B7F8AAE0}" name="Gas"/>
    <tableColumn id="10" xr3:uid="{2A7C8D9D-2AC3-45F8-BE64-95091FA87431}" name="State"/>
    <tableColumn id="11" xr3:uid="{FBA6C22F-5343-4157-8034-F4557CB9AC35}" name="Economic Activity"/>
    <tableColumn id="12" xr3:uid="{48444B60-44F0-480B-8E87-773B4D6B7C55}" name="Product"/>
    <tableColumn id="13" xr3:uid="{B206C37F-0B20-454A-B9C6-0369CB58632E}" name="2005"/>
    <tableColumn id="14" xr3:uid="{39D23C6D-95A3-4A03-BB66-FDC29E3D61D7}" name="2006"/>
    <tableColumn id="15" xr3:uid="{724036DA-40AA-4EE3-A41A-85297169496E}" name="2007"/>
    <tableColumn id="16" xr3:uid="{F5F94DCE-0317-4D5D-953F-D7CB77326754}" name="2008"/>
    <tableColumn id="17" xr3:uid="{047628EF-A2F4-4CDD-B37B-D55633918302}" name="2009"/>
    <tableColumn id="18" xr3:uid="{E5C75C1F-3C01-4857-AFBE-4F4855B81FA4}" name="2010"/>
    <tableColumn id="19" xr3:uid="{FED6C029-0BAF-4AB0-A25F-DA9BD0235D66}" name="2011"/>
    <tableColumn id="20" xr3:uid="{D3EE770B-A537-4C65-9AF7-C133BD4114DD}" name="2012"/>
    <tableColumn id="21" xr3:uid="{487DAA5A-9693-48F9-999D-B095921E6C25}" name="2013"/>
    <tableColumn id="22" xr3:uid="{97AD0285-705A-4A4B-90BA-D3D49F080836}" name="2014"/>
    <tableColumn id="23" xr3:uid="{05FD2EF1-3772-4F2F-9044-E925382BB384}" name="2015"/>
    <tableColumn id="24" xr3:uid="{D4B70679-B58C-4734-B53A-B9707CD3F9BB}" name="2016"/>
    <tableColumn id="25" xr3:uid="{BF320E7A-D7E0-44FD-B344-A9FC6412E4AD}" name="2017"/>
    <tableColumn id="26" xr3:uid="{5426B51A-1B37-44C6-9958-50A08C08FB8A}" name="2018"/>
    <tableColumn id="27" xr3:uid="{189F2AE9-AAF6-438A-8BA4-BC8F852FF89B}" name="2019"/>
    <tableColumn id="28" xr3:uid="{27A54C37-9F9D-4B80-9349-0E634F615FC8}" name="2020"/>
    <tableColumn id="29" xr3:uid="{D58554E9-CC19-4744-A30E-1094A3A8D103}" name="202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5527E3-2194-4B2A-972C-57F20F9ABDF1}" name="Table4" displayName="Table4" ref="A1:AC9" totalsRowShown="0">
  <autoFilter ref="A1:AC9" xr:uid="{985527E3-2194-4B2A-972C-57F20F9ABDF1}"/>
  <tableColumns count="29">
    <tableColumn id="1" xr3:uid="{3467CCAF-BF55-43A1-9874-4C8C80E1F6A5}" name="Level 1"/>
    <tableColumn id="2" xr3:uid="{7E64294F-D8A5-476F-ACE3-FF0078C4607A}" name="Level 2"/>
    <tableColumn id="3" xr3:uid="{7D9F4041-025B-4340-BCAA-A3C566B40336}" name="Level 3"/>
    <tableColumn id="4" xr3:uid="{2EF254A8-1387-4B39-B8E3-D1131E535DD1}" name="Level 4"/>
    <tableColumn id="5" xr3:uid="{148ACEA1-8E89-455D-A596-EF0F27BA3DC7}" name="Level 5"/>
    <tableColumn id="6" xr3:uid="{6D0F2B48-7D48-470D-8522-52D6C55F4C41}" name="Level 6"/>
    <tableColumn id="7" xr3:uid="{74DEE40B-8CA7-47B1-88B0-DB23EF1516DB}" name="Level 7"/>
    <tableColumn id="8" xr3:uid="{B0584EE9-3264-4B6E-86A8-4E0CA84F3D42}" name="Emission / Removal / Bunker"/>
    <tableColumn id="9" xr3:uid="{288C7607-879B-4971-ACAF-51A129B1683A}" name="Gas"/>
    <tableColumn id="10" xr3:uid="{D2CD6780-0BF8-4587-8FBA-5E1621E376DB}" name="State"/>
    <tableColumn id="11" xr3:uid="{5CF6EC49-117F-4DF8-9B6A-7CD826CE1054}" name="Economic Activity"/>
    <tableColumn id="12" xr3:uid="{A4511A8E-8EBA-4B5D-AD38-C3136F24F382}" name="Product"/>
    <tableColumn id="13" xr3:uid="{CA31462F-08CC-4D2E-9DB0-12A3368F7541}" name="2005"/>
    <tableColumn id="14" xr3:uid="{6D75112D-589F-4A48-99DD-F4D3B7386AA1}" name="2006"/>
    <tableColumn id="15" xr3:uid="{D2A6C2D0-FF55-4136-8735-961D703E80BC}" name="2007"/>
    <tableColumn id="16" xr3:uid="{62FFFAA6-2C4A-4F95-A95C-E1B7B3BC8071}" name="2008"/>
    <tableColumn id="17" xr3:uid="{27A2A4E6-1776-4931-B913-47598FB985AE}" name="2009"/>
    <tableColumn id="18" xr3:uid="{E7BEA4FB-7642-44B3-8BD8-60CAA864ED36}" name="2010"/>
    <tableColumn id="19" xr3:uid="{B0BF00B9-A0FA-4C0A-9EBE-95F693A70704}" name="2011"/>
    <tableColumn id="20" xr3:uid="{4359AA9D-966A-4A49-ADEB-E6BB46CF5ABD}" name="2012"/>
    <tableColumn id="21" xr3:uid="{75F94B10-7A14-45BE-BBB1-3804FABAD9AE}" name="2013"/>
    <tableColumn id="22" xr3:uid="{3B2CECD8-A667-491A-8F16-1B21C453549B}" name="2014"/>
    <tableColumn id="23" xr3:uid="{A66E45E1-C1AE-42AB-9D1F-10EEE6FFC4A9}" name="2015"/>
    <tableColumn id="24" xr3:uid="{24407746-D3E9-4962-87FE-470960828A89}" name="2016"/>
    <tableColumn id="25" xr3:uid="{6A484169-D928-48E3-AEEE-B5497B0E0DE7}" name="2017"/>
    <tableColumn id="26" xr3:uid="{A8A2897D-6D7E-4CD2-B875-C86C58446947}" name="2018"/>
    <tableColumn id="27" xr3:uid="{40B2407C-D292-4977-9FBA-A8AC5DAA486E}" name="2019"/>
    <tableColumn id="28" xr3:uid="{80798032-A51C-4B47-A4CD-F36663186CAB}" name="2020"/>
    <tableColumn id="29" xr3:uid="{8E59120D-E223-4832-AC9E-98831D56C460}" name="20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668D17A-78AE-4EA5-B9C0-A868BD5A28D9}" name="Table5" displayName="Table5" ref="A1:AC3" totalsRowShown="0">
  <autoFilter ref="A1:AC3" xr:uid="{8668D17A-78AE-4EA5-B9C0-A868BD5A28D9}"/>
  <tableColumns count="29">
    <tableColumn id="1" xr3:uid="{6918501F-8BD8-4825-BEBC-A5DD41CF73D8}" name="Level 1"/>
    <tableColumn id="2" xr3:uid="{5266D33D-7450-4AC2-95E4-08FBA3B5263B}" name="Level 2"/>
    <tableColumn id="3" xr3:uid="{FF95B982-A753-45BB-8CAA-80E48DC322E0}" name="Level 3"/>
    <tableColumn id="4" xr3:uid="{5EBA3A09-B89F-4559-AC43-E0D8EB8BA6A9}" name="Level 4"/>
    <tableColumn id="5" xr3:uid="{B3673425-0BB4-450D-A1ED-0129CF77EA45}" name="Level 5"/>
    <tableColumn id="6" xr3:uid="{5D456DF7-0649-4029-86AB-FA8C1FECE6EA}" name="Level 6"/>
    <tableColumn id="7" xr3:uid="{F65F75D3-CF66-4850-9BC6-FCC782C26DCA}" name="Level 7"/>
    <tableColumn id="8" xr3:uid="{9EEE0D2A-D42F-45EF-AB11-682BAFF79A53}" name="Emission / Removal / Bunker"/>
    <tableColumn id="9" xr3:uid="{6D76D43F-C9D0-4274-A4F9-C6477D6BB580}" name="Gas"/>
    <tableColumn id="10" xr3:uid="{CB73B6D0-CCB1-4193-9D5E-C8616E4AE5EC}" name="State"/>
    <tableColumn id="11" xr3:uid="{6DCB1405-8E36-45FC-96E3-E245D9AF8B55}" name="Economic Activity"/>
    <tableColumn id="12" xr3:uid="{188B7AD6-A8C0-42F5-94C0-628D8B8C360D}" name="Product"/>
    <tableColumn id="13" xr3:uid="{005BEE5D-BA33-470C-9D4A-406543A4B13A}" name="2005"/>
    <tableColumn id="14" xr3:uid="{DC839DBE-8502-4D30-B008-920214C8D449}" name="2006"/>
    <tableColumn id="15" xr3:uid="{ADB21AA2-9B35-47D8-AECB-7F9DF3066966}" name="2007"/>
    <tableColumn id="16" xr3:uid="{9093BDB6-FEB5-486D-87D9-79B319FB3F6D}" name="2008"/>
    <tableColumn id="17" xr3:uid="{7FDA13A6-A08D-49B9-AFC9-A4CAEFB4BA80}" name="2009"/>
    <tableColumn id="18" xr3:uid="{92B0CD4B-2C63-4C00-A4DC-4F83BE01ED8E}" name="2010"/>
    <tableColumn id="19" xr3:uid="{17E627A1-F1FB-4AFC-9683-F4756403B7D1}" name="2011"/>
    <tableColumn id="20" xr3:uid="{7EA99C6F-1180-4DB2-9B08-A12BB14705F9}" name="2012"/>
    <tableColumn id="21" xr3:uid="{44920F34-4B2D-4E16-BD07-DE17737AA879}" name="2013"/>
    <tableColumn id="22" xr3:uid="{20FD5418-6A08-4E13-BEB0-0312692587F5}" name="2014"/>
    <tableColumn id="23" xr3:uid="{E6B62C31-11C8-4F44-B087-12C3D93129F3}" name="2015"/>
    <tableColumn id="24" xr3:uid="{EE2D887F-11B7-4CEF-88EF-BC7309BC7EBB}" name="2016"/>
    <tableColumn id="25" xr3:uid="{D2B20FC2-2614-41E2-9D0A-4E63D831414B}" name="2017"/>
    <tableColumn id="26" xr3:uid="{8FA3D9C8-AEB0-4B50-A35F-5662F90A0AED}" name="2018"/>
    <tableColumn id="27" xr3:uid="{F077DDFB-C91C-423C-BF33-D608D3B50427}" name="2019"/>
    <tableColumn id="28" xr3:uid="{91BB3AE4-E4D3-457C-8846-717E73BB0B6F}" name="2020"/>
    <tableColumn id="29" xr3:uid="{2980427D-A921-4F30-9B85-0D368EDC5A01}" name="20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D0B1FE-9CF4-45AE-959A-A9256F2979B1}" name="Table6" displayName="Table6" ref="A1:AC9" totalsRowShown="0" headerRowDxfId="0">
  <autoFilter ref="A1:AC9" xr:uid="{B9D0B1FE-9CF4-45AE-959A-A9256F2979B1}"/>
  <tableColumns count="29">
    <tableColumn id="1" xr3:uid="{C029FE24-B4C2-4E5B-8206-A03874A2F3A4}" name="Level 1"/>
    <tableColumn id="2" xr3:uid="{D22B3F38-D6A2-46D8-98FC-7C5D5820AF43}" name="Level 2"/>
    <tableColumn id="3" xr3:uid="{2EB0E032-4A32-406F-8A0A-89795E2C98A3}" name="Level 3"/>
    <tableColumn id="4" xr3:uid="{4BE567A6-6D41-40F5-85F8-E73B202451C4}" name="Level 4"/>
    <tableColumn id="5" xr3:uid="{F2AB2E9A-ADA9-4333-8630-B7DD54DB3051}" name="Level 5"/>
    <tableColumn id="6" xr3:uid="{76C2A4F5-5A3B-41F1-8C7D-39D6E9300D36}" name="Level 6"/>
    <tableColumn id="7" xr3:uid="{3A486CE7-227D-4409-AFAF-5D7E971428D3}" name="Level 7"/>
    <tableColumn id="8" xr3:uid="{B51488D9-59BC-4C16-99E3-901173121E5B}" name="Emission / Removal / Bunker"/>
    <tableColumn id="9" xr3:uid="{60AB754E-5C5D-4F78-99E8-401D2676EF35}" name="Gas"/>
    <tableColumn id="10" xr3:uid="{9620C83A-475A-454A-B333-F32101074B0B}" name="State"/>
    <tableColumn id="11" xr3:uid="{F92BD38F-8193-46D9-8DEC-AC6EB8DCB85E}" name="Economic Activity"/>
    <tableColumn id="12" xr3:uid="{6F5526C4-DCCC-410E-BE4B-BDD462E09C4F}" name="Product"/>
    <tableColumn id="13" xr3:uid="{7B0ED34D-ED00-474B-9920-79186EA44B63}" name="2005"/>
    <tableColumn id="14" xr3:uid="{2F66CE72-41F1-4E6E-92B5-9404D4B80AA1}" name="2006"/>
    <tableColumn id="15" xr3:uid="{9B797EC5-BD79-45D7-B891-42DA5A3086CE}" name="2007"/>
    <tableColumn id="16" xr3:uid="{F05B172E-D650-4384-B3C9-2653D33658FA}" name="2008"/>
    <tableColumn id="17" xr3:uid="{0457E374-D98B-4B96-9E87-1C5E85975175}" name="2009"/>
    <tableColumn id="18" xr3:uid="{8EDD4B4A-8289-4403-B2F3-D908F84F4775}" name="2010"/>
    <tableColumn id="19" xr3:uid="{846E05AC-1E75-4A61-92DB-9D97C9E11530}" name="2011"/>
    <tableColumn id="20" xr3:uid="{E71B082F-4311-4E19-B01B-1FA4450FAC8C}" name="2012"/>
    <tableColumn id="21" xr3:uid="{EAE7A25F-F488-4057-B3EB-81847B4C312E}" name="2013"/>
    <tableColumn id="22" xr3:uid="{D43C6712-025A-4310-9DC5-939442B8CBB5}" name="2014"/>
    <tableColumn id="23" xr3:uid="{5B21CA2E-10FC-4DDD-87B6-D2D43556F161}" name="2015"/>
    <tableColumn id="24" xr3:uid="{7D1B7E8A-3B1C-4542-B49C-1F1C139FBA45}" name="2016"/>
    <tableColumn id="25" xr3:uid="{C011AB9A-EA9C-4DD2-B0A2-7794E64C4199}" name="2017"/>
    <tableColumn id="26" xr3:uid="{81CA1071-2179-4F48-B9D1-7D67FC3A9375}" name="2018"/>
    <tableColumn id="27" xr3:uid="{AEFBB403-001C-481B-8F72-65F1FEBAF948}" name="2019"/>
    <tableColumn id="28" xr3:uid="{9D7223EC-3F69-4E6B-A323-53C2BDFBBA6D}" name="2020"/>
    <tableColumn id="29" xr3:uid="{BD34D4FE-BF6F-4ED2-9E14-A85E84DB2DDC}" name="202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12BAFB8-218F-4364-B550-CD0E13EDA84F}" name="Table7" displayName="Table7" ref="A1:AC11" totalsRowShown="0">
  <autoFilter ref="A1:AC11" xr:uid="{D12BAFB8-218F-4364-B550-CD0E13EDA84F}"/>
  <tableColumns count="29">
    <tableColumn id="1" xr3:uid="{4423EA8E-FEAD-482A-861F-8879C9EA2CA1}" name="Level 1"/>
    <tableColumn id="2" xr3:uid="{52AB2C54-31B8-4CDC-A020-2EEF48F0D6B8}" name="Level 2"/>
    <tableColumn id="3" xr3:uid="{43EBA30A-53A2-488F-A2D9-20C5702A2BB8}" name="Level 3"/>
    <tableColumn id="4" xr3:uid="{94B5251B-C6F5-46D9-B30F-43E880B2C9D0}" name="Level 4"/>
    <tableColumn id="5" xr3:uid="{185F1DDB-7E73-4315-9E42-5651D464EB59}" name="Level 5"/>
    <tableColumn id="6" xr3:uid="{8BCD4669-848F-4419-B86F-E750F2BF5F7D}" name="Level 6"/>
    <tableColumn id="7" xr3:uid="{56E42A4B-D257-4DD5-8F1E-FA99AB2FA0F0}" name="Level 7"/>
    <tableColumn id="8" xr3:uid="{17F74A68-B435-4FF7-9464-8EAF1328D655}" name="Emission / Removal / Bunker"/>
    <tableColumn id="9" xr3:uid="{B4FF8B16-5E75-4521-BFBE-3B032B5C38D1}" name="Gas"/>
    <tableColumn id="10" xr3:uid="{A676B009-891E-4FB6-BBB1-F00EB519EB72}" name="State"/>
    <tableColumn id="11" xr3:uid="{B0DBF518-4143-49D6-9C10-1B1450DBB6DC}" name="Economic Activity"/>
    <tableColumn id="12" xr3:uid="{8911BE6D-43D6-4B0F-A610-80887CE4A4FC}" name="Product"/>
    <tableColumn id="13" xr3:uid="{9CDB111A-E6AA-46C0-B695-96AB47E58757}" name="2005"/>
    <tableColumn id="14" xr3:uid="{B4F8D5C6-8379-4040-8E2A-F1D22BAFFCFB}" name="2006"/>
    <tableColumn id="15" xr3:uid="{D3A113E5-94D4-42F1-8162-F690C109E9A1}" name="2007"/>
    <tableColumn id="16" xr3:uid="{DA7C8395-6817-484D-A8BF-45386C67CF60}" name="2008"/>
    <tableColumn id="17" xr3:uid="{AD08853F-F960-4E78-B2B4-247423FF38CA}" name="2009"/>
    <tableColumn id="18" xr3:uid="{2C0F0069-DFD8-41AE-8C71-2F8A535E7767}" name="2010"/>
    <tableColumn id="19" xr3:uid="{E009264E-EB44-4EB0-8FA1-966B6CA22CCB}" name="2011"/>
    <tableColumn id="20" xr3:uid="{45D8F815-5F3D-4496-9218-48E1B29ED03D}" name="2012"/>
    <tableColumn id="21" xr3:uid="{7087EBE9-181A-4C1E-B343-21E869E3510A}" name="2013"/>
    <tableColumn id="22" xr3:uid="{EEEA7D08-E14A-4786-B3EE-803A7AB7C5F8}" name="2014"/>
    <tableColumn id="23" xr3:uid="{93C2B158-E3F7-4181-98A8-CF6A0C11AE31}" name="2015"/>
    <tableColumn id="24" xr3:uid="{F8998986-9927-40CA-90CF-1BB593039659}" name="2016"/>
    <tableColumn id="25" xr3:uid="{6534B7BD-B4DB-4B8F-B15E-224B276306DB}" name="2017"/>
    <tableColumn id="26" xr3:uid="{DA7F1A8B-CFED-4CE8-BCDE-B4120AAC035C}" name="2018"/>
    <tableColumn id="27" xr3:uid="{555B2D5C-5A69-4B70-B887-F14BF4F4D66B}" name="2019"/>
    <tableColumn id="28" xr3:uid="{93C046DE-D17A-49AB-A94D-F5985BAD0A3B}" name="2020"/>
    <tableColumn id="29" xr3:uid="{18B64B7B-6E9D-4AE8-AFEB-4C9F9AF10DAC}" name="202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9EF249A-88C4-4C39-83D9-B57B63309F2D}" name="Table8" displayName="Table8" ref="A1:AC11" totalsRowShown="0">
  <autoFilter ref="A1:AC11" xr:uid="{A9EF249A-88C4-4C39-83D9-B57B63309F2D}"/>
  <tableColumns count="29">
    <tableColumn id="1" xr3:uid="{5649AFB9-F073-4BFB-89E9-A5DBC72C9871}" name="Level 1"/>
    <tableColumn id="2" xr3:uid="{09A48532-235E-43CD-913A-A8F106F9B9EC}" name="Level 2"/>
    <tableColumn id="3" xr3:uid="{C4E8530F-5D02-4D93-BD9F-D08968D4EAD7}" name="Level 3"/>
    <tableColumn id="4" xr3:uid="{FE7CBCA2-502D-461F-AB6C-629B5FE99776}" name="Level 4"/>
    <tableColumn id="5" xr3:uid="{3AC22FDF-E332-4D3B-8A77-6002181B7F5F}" name="Level 5"/>
    <tableColumn id="6" xr3:uid="{02657D60-4771-4C1B-B556-36D797072417}" name="Level 6"/>
    <tableColumn id="7" xr3:uid="{2B4B1A2A-476F-4420-A314-8216EA459F77}" name="Level 7"/>
    <tableColumn id="8" xr3:uid="{3B13F61E-8E01-4CEA-BD0C-D80F7F76732E}" name="Emission / Removal / Bunker"/>
    <tableColumn id="9" xr3:uid="{09B86B2C-497E-42E3-BDD8-C21D2AE3CF4E}" name="Gas"/>
    <tableColumn id="10" xr3:uid="{43BCE24E-5E3B-4B32-BB24-50C3979233B5}" name="State"/>
    <tableColumn id="11" xr3:uid="{D8A60A6B-7429-4870-B451-21E3B42C3916}" name="Economic Activity"/>
    <tableColumn id="12" xr3:uid="{C218F836-E7F3-4A43-9BD4-935A53AEDAFC}" name="Product"/>
    <tableColumn id="13" xr3:uid="{46369292-20AF-4E45-8FF8-3D367D9334E8}" name="2005"/>
    <tableColumn id="14" xr3:uid="{FF45FBAB-ABE3-42DF-9651-045C7F1A4D87}" name="2006"/>
    <tableColumn id="15" xr3:uid="{AC0E0341-709F-4DC9-9A13-6A7D74BE0A48}" name="2007"/>
    <tableColumn id="16" xr3:uid="{815EDC5D-BE80-4A3E-A0D6-6C6A87F71E0C}" name="2008"/>
    <tableColumn id="17" xr3:uid="{C8210ED9-E2D5-4C1A-9B4A-9169BDC5961D}" name="2009"/>
    <tableColumn id="18" xr3:uid="{9DA65CDE-E28B-436B-A018-6D86401A9F17}" name="2010"/>
    <tableColumn id="19" xr3:uid="{F3938409-7EF6-4776-B211-FD0E4B677771}" name="2011"/>
    <tableColumn id="20" xr3:uid="{CAE51413-8C26-432D-8632-B49A51F0994E}" name="2012"/>
    <tableColumn id="21" xr3:uid="{50872413-B550-4D6E-9181-C54D732766D9}" name="2013"/>
    <tableColumn id="22" xr3:uid="{ADBE6B24-DABD-4B4D-84C3-F5EA1B952276}" name="2014"/>
    <tableColumn id="23" xr3:uid="{04D5A593-F2D8-443C-B3AD-5A6F240B4C86}" name="2015"/>
    <tableColumn id="24" xr3:uid="{9D5A3E92-76E7-4C77-A414-A19F65D985C6}" name="2016"/>
    <tableColumn id="25" xr3:uid="{CC9565E5-8D9E-4E2C-8DEF-63F44661DC7D}" name="2017"/>
    <tableColumn id="26" xr3:uid="{96AA4C69-1E0F-4B7D-8BF8-CAE58554EAED}" name="2018"/>
    <tableColumn id="27" xr3:uid="{AC017578-8F6F-4F01-AC11-CABA214790F7}" name="2019"/>
    <tableColumn id="28" xr3:uid="{63394F30-F59D-42B8-BB3D-4FBE83BC39D7}" name="2020"/>
    <tableColumn id="29" xr3:uid="{693032B9-559B-44BD-8FE9-609DA4823B37}" name="202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592C4FA-3642-491F-909F-E96C805D2434}" name="Table9" displayName="Table9" ref="A1:AC11" totalsRowShown="0">
  <autoFilter ref="A1:AC11" xr:uid="{7592C4FA-3642-491F-909F-E96C805D2434}"/>
  <tableColumns count="29">
    <tableColumn id="1" xr3:uid="{C453B8D3-3B41-48BA-9B0D-8B68068AA500}" name="Level 1"/>
    <tableColumn id="2" xr3:uid="{5E0020F4-D5F8-49F3-A5EC-5278C42908B8}" name="Level 2"/>
    <tableColumn id="3" xr3:uid="{C4FE1E2F-4CEA-4647-81C9-F9F7F5CA71B8}" name="Level 3"/>
    <tableColumn id="4" xr3:uid="{22936619-6C3D-49B0-A8BB-B32E4FEA6338}" name="Level 4"/>
    <tableColumn id="5" xr3:uid="{4014B024-846A-475F-A6D7-018F187EEA25}" name="Level 5"/>
    <tableColumn id="6" xr3:uid="{1EEECC72-5980-4791-93D2-B262572AF42B}" name="Level 6"/>
    <tableColumn id="7" xr3:uid="{68C0C744-6172-4262-B0EA-FDF255B2572B}" name="Level 7"/>
    <tableColumn id="8" xr3:uid="{F00B968B-E232-4D56-8A8D-009330D50A92}" name="Emission / Removal / Bunker"/>
    <tableColumn id="9" xr3:uid="{D758CFEE-DB4E-401B-BF16-703B18F2FA68}" name="Gas"/>
    <tableColumn id="10" xr3:uid="{1A0E77DE-E30B-4F87-BA56-73707B424EBE}" name="State"/>
    <tableColumn id="11" xr3:uid="{B5BA4D2E-32D8-4081-BD1D-A183654F4577}" name="Economic Activity"/>
    <tableColumn id="12" xr3:uid="{D9063201-5F54-40FB-A2F3-CAF8313EAD17}" name="Product"/>
    <tableColumn id="13" xr3:uid="{CE2315A4-11C5-4828-BBA6-6698F7A130CF}" name="2005"/>
    <tableColumn id="14" xr3:uid="{10C4B6E6-722F-4725-87C0-EC7B548962AD}" name="2006"/>
    <tableColumn id="15" xr3:uid="{A7BC4FAD-3754-45B1-8895-490BC4AE51E0}" name="2007"/>
    <tableColumn id="16" xr3:uid="{002DE499-E622-455D-90CD-0E9ADF4306A7}" name="2008"/>
    <tableColumn id="17" xr3:uid="{DD1B6B11-5C1C-41A9-821B-11E530567CFD}" name="2009"/>
    <tableColumn id="18" xr3:uid="{FC3EFE4D-EA6F-421E-9FE6-57185B9A530D}" name="2010"/>
    <tableColumn id="19" xr3:uid="{93DAB6DE-0869-4B7C-AB4B-BFFE002AB784}" name="2011"/>
    <tableColumn id="20" xr3:uid="{00B61AA2-0DA4-490A-8291-4A130CC530D8}" name="2012"/>
    <tableColumn id="21" xr3:uid="{E98443D4-8A95-4686-ABA3-44804865733B}" name="2013"/>
    <tableColumn id="22" xr3:uid="{67D2653A-EB29-41D6-82B9-06E44AA55F40}" name="2014"/>
    <tableColumn id="23" xr3:uid="{7CA99DA4-4827-40F8-9B3F-E5F0E623A8FD}" name="2015"/>
    <tableColumn id="24" xr3:uid="{DB71DE58-8CEC-4C61-970A-96600A2A9ABA}" name="2016"/>
    <tableColumn id="25" xr3:uid="{D62F9AF8-D932-41E9-9B69-A6665464EC8D}" name="2017"/>
    <tableColumn id="26" xr3:uid="{290DE4D3-DEDE-4A97-A900-2205212EF889}" name="2018"/>
    <tableColumn id="27" xr3:uid="{1441D5FE-514A-4D4B-BBDF-AA87FADEF7A5}" name="2019"/>
    <tableColumn id="28" xr3:uid="{435B17B7-2860-44ED-8B3B-2B95EAB79C8B}" name="2020"/>
    <tableColumn id="29" xr3:uid="{32F5DF0B-704A-4E02-B70F-3EBB6004900E}" name="20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1" Type="http://schemas.openxmlformats.org/officeDocument/2006/relationships/hyperlink" Target="https://ppac.gov.in/uploads/importantnews/1679988422_READY_RECKONER_Magazine.pdf" TargetMode="External"/></Relationships>
</file>

<file path=xl/worksheets/_rels/sheet3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ppac.gov.in/uploads/importantnews/1679988422_READY_RECKONER_Magazine.pdf" TargetMode="External"/></Relationships>
</file>

<file path=xl/worksheets/_rels/sheet3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4126C-5D2F-46A3-A2AB-060312672BD7}">
  <dimension ref="A1:AC8"/>
  <sheetViews>
    <sheetView workbookViewId="0">
      <selection activeCell="M6" sqref="M6"/>
    </sheetView>
  </sheetViews>
  <sheetFormatPr defaultRowHeight="14.5"/>
  <cols>
    <col min="6" max="6" width="13.36328125" customWidth="1"/>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45</v>
      </c>
      <c r="D2" t="s">
        <v>45</v>
      </c>
      <c r="F2" t="s">
        <v>36</v>
      </c>
      <c r="H2" t="s">
        <v>16</v>
      </c>
      <c r="I2" t="s">
        <v>27</v>
      </c>
      <c r="J2" t="s">
        <v>18</v>
      </c>
      <c r="M2">
        <v>0</v>
      </c>
      <c r="N2">
        <v>0</v>
      </c>
      <c r="O2">
        <v>0</v>
      </c>
      <c r="P2">
        <v>0</v>
      </c>
      <c r="Q2">
        <v>0</v>
      </c>
      <c r="R2">
        <v>0</v>
      </c>
      <c r="S2">
        <v>0</v>
      </c>
      <c r="T2">
        <v>0</v>
      </c>
      <c r="U2">
        <v>0</v>
      </c>
      <c r="V2">
        <v>0</v>
      </c>
      <c r="W2">
        <v>0</v>
      </c>
      <c r="X2">
        <v>0</v>
      </c>
      <c r="Y2">
        <v>0</v>
      </c>
      <c r="Z2">
        <v>0</v>
      </c>
      <c r="AA2">
        <v>0</v>
      </c>
      <c r="AB2">
        <v>0</v>
      </c>
      <c r="AC2">
        <v>0</v>
      </c>
    </row>
    <row r="3" spans="1:29">
      <c r="A3" t="s">
        <v>12</v>
      </c>
      <c r="B3" t="s">
        <v>13</v>
      </c>
      <c r="C3" t="s">
        <v>45</v>
      </c>
      <c r="D3" t="s">
        <v>45</v>
      </c>
      <c r="F3" t="s">
        <v>69</v>
      </c>
      <c r="H3" t="s">
        <v>16</v>
      </c>
      <c r="I3" t="s">
        <v>27</v>
      </c>
      <c r="J3" t="s">
        <v>18</v>
      </c>
      <c r="M3">
        <v>194814.94988999999</v>
      </c>
      <c r="N3">
        <v>446938.61840833328</v>
      </c>
      <c r="O3">
        <v>776564.24902833323</v>
      </c>
      <c r="P3">
        <v>946826.18515833328</v>
      </c>
      <c r="Q3">
        <v>1160661.5505833332</v>
      </c>
      <c r="R3">
        <v>1169026.7206918665</v>
      </c>
      <c r="S3">
        <v>569386.52931297489</v>
      </c>
      <c r="T3">
        <v>622563.59594485839</v>
      </c>
      <c r="U3">
        <v>629761.83185666648</v>
      </c>
      <c r="V3">
        <v>562987.01231666666</v>
      </c>
      <c r="W3">
        <v>181734.4549533333</v>
      </c>
      <c r="X3">
        <v>19662.777126666668</v>
      </c>
      <c r="Y3">
        <v>31529.82869602706</v>
      </c>
      <c r="Z3">
        <v>12595.040506881825</v>
      </c>
      <c r="AA3">
        <v>2805.0536819468994</v>
      </c>
      <c r="AB3">
        <v>2064.6530393326902</v>
      </c>
      <c r="AC3">
        <v>1519.6829209582345</v>
      </c>
    </row>
    <row r="4" spans="1:29">
      <c r="A4" t="s">
        <v>12</v>
      </c>
      <c r="B4" t="s">
        <v>13</v>
      </c>
      <c r="C4" t="s">
        <v>45</v>
      </c>
      <c r="D4" t="s">
        <v>45</v>
      </c>
      <c r="F4" t="s">
        <v>92</v>
      </c>
      <c r="H4" t="s">
        <v>16</v>
      </c>
      <c r="I4" t="s">
        <v>27</v>
      </c>
      <c r="J4" t="s">
        <v>18</v>
      </c>
      <c r="M4">
        <v>134727.48252115384</v>
      </c>
      <c r="N4">
        <v>186616.32677322114</v>
      </c>
      <c r="O4">
        <v>148035.33957288461</v>
      </c>
      <c r="P4">
        <v>135277.98302192308</v>
      </c>
      <c r="Q4">
        <v>187142.80134778845</v>
      </c>
      <c r="R4">
        <v>225412.66756716344</v>
      </c>
      <c r="S4">
        <v>118388.68355545674</v>
      </c>
      <c r="T4">
        <v>25761.051739399034</v>
      </c>
      <c r="U4">
        <v>100150.79283360578</v>
      </c>
      <c r="V4">
        <v>136854.01041576924</v>
      </c>
      <c r="W4">
        <v>100441.48464807693</v>
      </c>
      <c r="X4">
        <v>41002.471337019233</v>
      </c>
      <c r="Y4">
        <v>7140.7840097596145</v>
      </c>
      <c r="Z4">
        <v>1057.5780438461538</v>
      </c>
      <c r="AA4">
        <v>2249.4855569711535</v>
      </c>
      <c r="AB4">
        <v>4177.7175683653841</v>
      </c>
      <c r="AC4">
        <v>3941.303599805718</v>
      </c>
    </row>
    <row r="5" spans="1:29">
      <c r="A5" t="s">
        <v>12</v>
      </c>
      <c r="B5" t="s">
        <v>13</v>
      </c>
      <c r="C5" t="s">
        <v>45</v>
      </c>
      <c r="D5" t="s">
        <v>45</v>
      </c>
      <c r="F5" t="s">
        <v>68</v>
      </c>
      <c r="H5" t="s">
        <v>16</v>
      </c>
      <c r="I5" t="s">
        <v>27</v>
      </c>
      <c r="J5" t="s">
        <v>18</v>
      </c>
      <c r="M5">
        <v>0</v>
      </c>
      <c r="N5">
        <v>0</v>
      </c>
      <c r="O5">
        <v>0</v>
      </c>
      <c r="P5">
        <v>0</v>
      </c>
      <c r="Q5">
        <v>0</v>
      </c>
      <c r="R5">
        <v>0</v>
      </c>
      <c r="S5">
        <v>0</v>
      </c>
      <c r="T5">
        <v>0</v>
      </c>
      <c r="U5">
        <v>0</v>
      </c>
      <c r="V5">
        <v>0</v>
      </c>
      <c r="W5">
        <v>0</v>
      </c>
      <c r="X5">
        <v>0</v>
      </c>
      <c r="Y5">
        <v>0</v>
      </c>
      <c r="Z5">
        <v>0</v>
      </c>
      <c r="AA5">
        <v>0</v>
      </c>
      <c r="AB5">
        <v>0</v>
      </c>
      <c r="AC5">
        <v>0</v>
      </c>
    </row>
    <row r="6" spans="1:29">
      <c r="A6" t="s">
        <v>12</v>
      </c>
      <c r="B6" t="s">
        <v>13</v>
      </c>
      <c r="C6" t="s">
        <v>45</v>
      </c>
      <c r="D6" t="s">
        <v>45</v>
      </c>
      <c r="F6" t="s">
        <v>93</v>
      </c>
      <c r="H6" t="s">
        <v>16</v>
      </c>
      <c r="I6" t="s">
        <v>27</v>
      </c>
      <c r="J6" t="s">
        <v>18</v>
      </c>
      <c r="M6">
        <v>5500.3052249999992</v>
      </c>
      <c r="N6">
        <v>10099.635749999999</v>
      </c>
      <c r="O6">
        <v>10961.638670454546</v>
      </c>
      <c r="P6">
        <v>11499.317120454547</v>
      </c>
      <c r="Q6">
        <v>9010.9491803181809</v>
      </c>
      <c r="R6">
        <v>6847.4473523181814</v>
      </c>
      <c r="S6">
        <v>4295.9583400909087</v>
      </c>
      <c r="T6">
        <v>1580.2319301744471</v>
      </c>
      <c r="U6">
        <v>5593.9231874078623</v>
      </c>
      <c r="V6">
        <v>3892.3042505528256</v>
      </c>
      <c r="W6">
        <v>3306.5850040540545</v>
      </c>
      <c r="X6">
        <v>1910.8311606265354</v>
      </c>
      <c r="Y6">
        <v>456.45005012285009</v>
      </c>
      <c r="Z6">
        <v>145.3185</v>
      </c>
      <c r="AA6">
        <v>365.27786590909091</v>
      </c>
      <c r="AB6">
        <v>153.24496363636362</v>
      </c>
      <c r="AC6">
        <v>46.377087197151887</v>
      </c>
    </row>
    <row r="7" spans="1:29">
      <c r="A7" t="s">
        <v>12</v>
      </c>
      <c r="B7" t="s">
        <v>13</v>
      </c>
      <c r="C7" t="s">
        <v>45</v>
      </c>
      <c r="D7" t="s">
        <v>45</v>
      </c>
      <c r="F7" t="s">
        <v>21</v>
      </c>
      <c r="H7" t="s">
        <v>16</v>
      </c>
      <c r="I7" t="s">
        <v>27</v>
      </c>
      <c r="J7" t="s">
        <v>18</v>
      </c>
      <c r="M7">
        <v>0</v>
      </c>
      <c r="N7">
        <v>0</v>
      </c>
      <c r="O7">
        <v>0</v>
      </c>
      <c r="P7">
        <v>0</v>
      </c>
      <c r="Q7">
        <v>0</v>
      </c>
      <c r="R7">
        <v>0</v>
      </c>
      <c r="S7">
        <v>0</v>
      </c>
      <c r="T7">
        <v>0</v>
      </c>
      <c r="U7">
        <v>0</v>
      </c>
      <c r="V7">
        <v>0</v>
      </c>
      <c r="W7">
        <v>0</v>
      </c>
      <c r="X7">
        <v>0</v>
      </c>
      <c r="Y7">
        <v>0</v>
      </c>
      <c r="Z7">
        <v>0</v>
      </c>
      <c r="AA7">
        <v>0</v>
      </c>
      <c r="AB7">
        <v>0</v>
      </c>
      <c r="AC7">
        <v>0</v>
      </c>
    </row>
    <row r="8" spans="1:29">
      <c r="A8" t="s">
        <v>12</v>
      </c>
      <c r="B8" t="s">
        <v>13</v>
      </c>
      <c r="C8" t="s">
        <v>45</v>
      </c>
      <c r="D8" t="s">
        <v>45</v>
      </c>
      <c r="F8" t="s">
        <v>33</v>
      </c>
      <c r="H8" t="s">
        <v>16</v>
      </c>
      <c r="I8" t="s">
        <v>27</v>
      </c>
      <c r="J8" t="s">
        <v>18</v>
      </c>
      <c r="M8">
        <v>0</v>
      </c>
      <c r="N8">
        <v>0</v>
      </c>
      <c r="O8">
        <v>0</v>
      </c>
      <c r="P8">
        <v>0</v>
      </c>
      <c r="Q8">
        <v>0</v>
      </c>
      <c r="R8">
        <v>0</v>
      </c>
      <c r="S8">
        <v>0</v>
      </c>
      <c r="T8">
        <v>0</v>
      </c>
      <c r="U8">
        <v>0</v>
      </c>
      <c r="V8">
        <v>0</v>
      </c>
      <c r="W8">
        <v>0</v>
      </c>
      <c r="X8">
        <v>0</v>
      </c>
      <c r="Y8">
        <v>0</v>
      </c>
      <c r="Z8">
        <v>0</v>
      </c>
      <c r="AA8">
        <v>0</v>
      </c>
      <c r="AB8">
        <v>0</v>
      </c>
      <c r="AC8">
        <v>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CCBE5-3B36-425D-9938-D4436E7296E8}">
  <dimension ref="A1:AC11"/>
  <sheetViews>
    <sheetView workbookViewId="0">
      <selection activeCell="V6" sqref="V6"/>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24</v>
      </c>
      <c r="F2" t="s">
        <v>21</v>
      </c>
      <c r="H2" t="s">
        <v>16</v>
      </c>
      <c r="I2" t="s">
        <v>29</v>
      </c>
      <c r="J2" t="s">
        <v>18</v>
      </c>
    </row>
    <row r="3" spans="1:29">
      <c r="A3" t="s">
        <v>12</v>
      </c>
      <c r="B3" t="s">
        <v>13</v>
      </c>
      <c r="C3" t="s">
        <v>14</v>
      </c>
      <c r="D3" t="s">
        <v>24</v>
      </c>
      <c r="F3" t="s">
        <v>20</v>
      </c>
      <c r="H3" t="s">
        <v>16</v>
      </c>
      <c r="I3" t="s">
        <v>29</v>
      </c>
      <c r="J3" t="s">
        <v>18</v>
      </c>
    </row>
    <row r="4" spans="1:29">
      <c r="A4" t="s">
        <v>12</v>
      </c>
      <c r="B4" t="s">
        <v>13</v>
      </c>
      <c r="C4" t="s">
        <v>14</v>
      </c>
      <c r="D4" t="s">
        <v>24</v>
      </c>
      <c r="F4" t="s">
        <v>56</v>
      </c>
      <c r="H4" t="s">
        <v>16</v>
      </c>
      <c r="I4" t="s">
        <v>29</v>
      </c>
      <c r="J4" t="s">
        <v>18</v>
      </c>
      <c r="M4">
        <v>0</v>
      </c>
      <c r="N4">
        <v>0</v>
      </c>
      <c r="O4">
        <v>0</v>
      </c>
      <c r="P4">
        <v>0</v>
      </c>
      <c r="Q4">
        <v>0</v>
      </c>
      <c r="R4">
        <v>0</v>
      </c>
      <c r="S4">
        <v>0</v>
      </c>
      <c r="T4">
        <v>0</v>
      </c>
      <c r="U4">
        <v>0</v>
      </c>
      <c r="V4">
        <v>0</v>
      </c>
      <c r="W4">
        <v>7275.5331559150964</v>
      </c>
      <c r="X4">
        <v>7275.5331559150964</v>
      </c>
      <c r="Y4">
        <v>7275.5331559150964</v>
      </c>
      <c r="Z4">
        <v>7275.5331559150964</v>
      </c>
      <c r="AA4">
        <v>7275.5331559150964</v>
      </c>
      <c r="AB4">
        <v>7275.5331559150964</v>
      </c>
      <c r="AC4">
        <v>7275.5331559150964</v>
      </c>
    </row>
    <row r="5" spans="1:29">
      <c r="A5" t="s">
        <v>12</v>
      </c>
      <c r="B5" t="s">
        <v>13</v>
      </c>
      <c r="C5" t="s">
        <v>14</v>
      </c>
      <c r="D5" t="s">
        <v>23</v>
      </c>
      <c r="F5" t="s">
        <v>20</v>
      </c>
      <c r="H5" t="s">
        <v>16</v>
      </c>
      <c r="I5" t="s">
        <v>29</v>
      </c>
      <c r="J5" t="s">
        <v>18</v>
      </c>
      <c r="M5">
        <v>106.95974225418594</v>
      </c>
      <c r="N5">
        <v>101.12507977279419</v>
      </c>
      <c r="O5">
        <v>95.608698595697817</v>
      </c>
      <c r="P5">
        <v>90.393236452330711</v>
      </c>
      <c r="Q5">
        <v>85.462278185372583</v>
      </c>
      <c r="R5">
        <v>80.800304085645877</v>
      </c>
      <c r="S5">
        <v>76.392641045348029</v>
      </c>
      <c r="T5">
        <v>72.225416375878709</v>
      </c>
      <c r="U5">
        <v>68.285514144908774</v>
      </c>
      <c r="V5">
        <v>64.560533895264868</v>
      </c>
      <c r="W5">
        <v>81.51003842052593</v>
      </c>
      <c r="X5">
        <v>67.301841436144855</v>
      </c>
      <c r="Y5">
        <v>71.676968271389356</v>
      </c>
      <c r="Z5">
        <v>73.738431542131124</v>
      </c>
      <c r="AA5">
        <v>75.673794665992403</v>
      </c>
      <c r="AB5">
        <v>55.813021532316796</v>
      </c>
      <c r="AC5">
        <v>43.595013822614632</v>
      </c>
    </row>
    <row r="6" spans="1:29">
      <c r="A6" t="s">
        <v>12</v>
      </c>
      <c r="B6" t="s">
        <v>13</v>
      </c>
      <c r="C6" t="s">
        <v>14</v>
      </c>
      <c r="D6" t="s">
        <v>23</v>
      </c>
      <c r="F6" t="s">
        <v>19</v>
      </c>
      <c r="H6" t="s">
        <v>16</v>
      </c>
      <c r="I6" t="s">
        <v>29</v>
      </c>
      <c r="J6" t="s">
        <v>18</v>
      </c>
      <c r="M6">
        <v>7776816.5193882193</v>
      </c>
      <c r="N6">
        <v>5445787.0754147954</v>
      </c>
      <c r="O6">
        <v>3816851.4759124117</v>
      </c>
      <c r="P6">
        <v>2698763.6971524726</v>
      </c>
      <c r="Q6">
        <v>1909206.223361074</v>
      </c>
      <c r="R6">
        <v>1355256.798706773</v>
      </c>
      <c r="S6">
        <v>971760.45375793113</v>
      </c>
      <c r="T6">
        <v>705327.8368115013</v>
      </c>
      <c r="U6">
        <v>525275.79497605155</v>
      </c>
      <c r="V6">
        <v>401514.18335501489</v>
      </c>
      <c r="W6">
        <v>306302.97168537509</v>
      </c>
      <c r="X6">
        <v>239227.94967169751</v>
      </c>
      <c r="Y6">
        <v>184576.56247136786</v>
      </c>
      <c r="Z6">
        <v>129818.49421702628</v>
      </c>
      <c r="AA6">
        <v>356043.64642777364</v>
      </c>
      <c r="AB6">
        <v>30669.882548917893</v>
      </c>
      <c r="AC6">
        <v>38387.364372544689</v>
      </c>
    </row>
    <row r="7" spans="1:29">
      <c r="A7" t="s">
        <v>12</v>
      </c>
      <c r="B7" t="s">
        <v>13</v>
      </c>
      <c r="C7" t="s">
        <v>14</v>
      </c>
      <c r="D7" t="s">
        <v>49</v>
      </c>
      <c r="F7" t="s">
        <v>50</v>
      </c>
      <c r="H7" t="s">
        <v>16</v>
      </c>
      <c r="I7" t="s">
        <v>29</v>
      </c>
      <c r="J7" t="s">
        <v>18</v>
      </c>
      <c r="M7">
        <v>412199.77236637502</v>
      </c>
      <c r="N7">
        <v>510191.44106175</v>
      </c>
      <c r="O7">
        <v>614927.47561874997</v>
      </c>
      <c r="P7">
        <v>703000.95922349999</v>
      </c>
      <c r="Q7">
        <v>825986.45434724994</v>
      </c>
      <c r="R7">
        <v>926755.21486800013</v>
      </c>
      <c r="S7">
        <v>966824.68263412488</v>
      </c>
      <c r="T7">
        <v>990628.326851625</v>
      </c>
      <c r="U7">
        <v>1051327.61960625</v>
      </c>
      <c r="V7">
        <v>1114804.00418625</v>
      </c>
      <c r="W7">
        <v>1191769.1204895</v>
      </c>
      <c r="X7">
        <v>1317134.980035</v>
      </c>
      <c r="Y7">
        <v>1466304.483798</v>
      </c>
      <c r="Z7">
        <v>1506770.6789677502</v>
      </c>
      <c r="AA7">
        <v>1645625.2702365003</v>
      </c>
      <c r="AB7">
        <v>853995.40904317505</v>
      </c>
      <c r="AC7">
        <v>862564.72096147505</v>
      </c>
    </row>
    <row r="8" spans="1:29">
      <c r="A8" t="s">
        <v>12</v>
      </c>
      <c r="B8" t="s">
        <v>13</v>
      </c>
      <c r="C8" t="s">
        <v>14</v>
      </c>
      <c r="D8" t="s">
        <v>15</v>
      </c>
      <c r="F8" t="s">
        <v>73</v>
      </c>
      <c r="H8" t="s">
        <v>16</v>
      </c>
      <c r="I8" t="s">
        <v>29</v>
      </c>
      <c r="J8" t="s">
        <v>18</v>
      </c>
      <c r="M8">
        <v>0</v>
      </c>
      <c r="N8">
        <v>0</v>
      </c>
      <c r="O8">
        <v>19443.1860127164</v>
      </c>
      <c r="P8">
        <v>24063.4545629764</v>
      </c>
      <c r="Q8">
        <v>27926.16421463</v>
      </c>
      <c r="R8">
        <v>29698.155431485204</v>
      </c>
      <c r="S8">
        <v>28754.021756572201</v>
      </c>
      <c r="T8">
        <v>27741.9915275778</v>
      </c>
      <c r="U8">
        <v>24781.2288583068</v>
      </c>
      <c r="V8">
        <v>20563.431106127638</v>
      </c>
      <c r="W8">
        <v>20045.511306442248</v>
      </c>
      <c r="X8">
        <v>19964.08501659934</v>
      </c>
      <c r="Y8">
        <v>21534.071266869279</v>
      </c>
      <c r="Z8">
        <v>21112.326603310492</v>
      </c>
      <c r="AA8">
        <v>21480.683157471994</v>
      </c>
      <c r="AB8">
        <v>15081.667514328799</v>
      </c>
      <c r="AC8">
        <v>13229.206307451201</v>
      </c>
    </row>
    <row r="9" spans="1:29">
      <c r="A9" t="s">
        <v>12</v>
      </c>
      <c r="B9" t="s">
        <v>13</v>
      </c>
      <c r="C9" t="s">
        <v>14</v>
      </c>
      <c r="D9" t="s">
        <v>15</v>
      </c>
      <c r="F9" t="s">
        <v>22</v>
      </c>
      <c r="H9" t="s">
        <v>16</v>
      </c>
      <c r="I9" t="s">
        <v>29</v>
      </c>
      <c r="J9" t="s">
        <v>18</v>
      </c>
      <c r="M9">
        <v>0</v>
      </c>
      <c r="N9">
        <v>0</v>
      </c>
      <c r="O9">
        <v>0</v>
      </c>
      <c r="P9">
        <v>0</v>
      </c>
      <c r="Q9">
        <v>0</v>
      </c>
      <c r="R9">
        <v>0</v>
      </c>
      <c r="S9">
        <v>0</v>
      </c>
      <c r="T9">
        <v>0</v>
      </c>
      <c r="U9">
        <v>0</v>
      </c>
      <c r="V9">
        <v>0</v>
      </c>
      <c r="W9">
        <v>0</v>
      </c>
      <c r="X9">
        <v>4125.1651200000006</v>
      </c>
      <c r="Y9">
        <v>1375.0550400000002</v>
      </c>
      <c r="Z9">
        <v>2866.9897584000005</v>
      </c>
      <c r="AA9">
        <v>12959.893752</v>
      </c>
      <c r="AB9">
        <v>13014.8959536</v>
      </c>
      <c r="AC9">
        <v>27755.485982399998</v>
      </c>
    </row>
    <row r="10" spans="1:29">
      <c r="A10" t="s">
        <v>12</v>
      </c>
      <c r="B10" t="s">
        <v>13</v>
      </c>
      <c r="C10" t="s">
        <v>14</v>
      </c>
      <c r="D10" t="s">
        <v>15</v>
      </c>
      <c r="F10" t="s">
        <v>19</v>
      </c>
      <c r="H10" t="s">
        <v>16</v>
      </c>
      <c r="I10" t="s">
        <v>29</v>
      </c>
      <c r="J10" t="s">
        <v>18</v>
      </c>
      <c r="M10">
        <v>2677964.6194838746</v>
      </c>
      <c r="N10">
        <v>2738883.979666505</v>
      </c>
      <c r="O10">
        <v>3092208.9856329132</v>
      </c>
      <c r="P10">
        <v>3531601.741710207</v>
      </c>
      <c r="Q10">
        <v>3800926.8591720364</v>
      </c>
      <c r="R10">
        <v>4004719.046325156</v>
      </c>
      <c r="S10">
        <v>4429825.5477936557</v>
      </c>
      <c r="T10">
        <v>4935172.3997508511</v>
      </c>
      <c r="U10">
        <v>5363654.0231344188</v>
      </c>
      <c r="V10">
        <v>5504754.6269159857</v>
      </c>
      <c r="W10">
        <v>5588174.1703004045</v>
      </c>
      <c r="X10">
        <v>5619737.2670792658</v>
      </c>
      <c r="Y10">
        <v>5755895.9398021968</v>
      </c>
      <c r="Z10">
        <v>5723058.9497949751</v>
      </c>
      <c r="AA10">
        <v>5651694.6378083667</v>
      </c>
      <c r="AB10">
        <v>4984753.873827558</v>
      </c>
      <c r="AC10">
        <v>5090006.3844071822</v>
      </c>
    </row>
    <row r="11" spans="1:29">
      <c r="A11" t="s">
        <v>12</v>
      </c>
      <c r="B11" t="s">
        <v>13</v>
      </c>
      <c r="C11" t="s">
        <v>14</v>
      </c>
      <c r="D11" t="s">
        <v>15</v>
      </c>
      <c r="F11" t="s">
        <v>51</v>
      </c>
      <c r="H11" t="s">
        <v>16</v>
      </c>
      <c r="I11" t="s">
        <v>29</v>
      </c>
      <c r="J11" t="s">
        <v>18</v>
      </c>
      <c r="M11">
        <v>1307032.0224041075</v>
      </c>
      <c r="N11">
        <v>1405675.9486232856</v>
      </c>
      <c r="O11">
        <v>1524932.0385300531</v>
      </c>
      <c r="P11">
        <v>1731421.7497575113</v>
      </c>
      <c r="Q11">
        <v>1978031.5653054563</v>
      </c>
      <c r="R11">
        <v>2155443.4027593508</v>
      </c>
      <c r="S11">
        <v>2291998.9871896314</v>
      </c>
      <c r="T11">
        <v>2423033.4563464494</v>
      </c>
      <c r="U11">
        <v>2672518.0798440017</v>
      </c>
      <c r="V11">
        <v>2985000.5471276925</v>
      </c>
      <c r="W11">
        <v>3342223.1669634483</v>
      </c>
      <c r="X11">
        <v>3681596.2441843119</v>
      </c>
      <c r="Y11">
        <v>4091339.9347694502</v>
      </c>
      <c r="Z11">
        <v>4388262.7663010061</v>
      </c>
      <c r="AA11">
        <v>4671054.2581184991</v>
      </c>
      <c r="AB11">
        <v>4315114.6462099003</v>
      </c>
      <c r="AC11">
        <v>4458231.6003887672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2D4E-5402-4025-A691-DB57BE2CB1DF}">
  <dimension ref="A1:Z4"/>
  <sheetViews>
    <sheetView workbookViewId="0">
      <selection sqref="A1:Z4"/>
    </sheetView>
  </sheetViews>
  <sheetFormatPr defaultRowHeight="14.5"/>
  <cols>
    <col min="7" max="7" width="27.08984375" customWidth="1"/>
  </cols>
  <sheetData>
    <row r="1" spans="1:26">
      <c r="A1" t="s">
        <v>0</v>
      </c>
      <c r="B1" t="s">
        <v>1</v>
      </c>
      <c r="C1" t="s">
        <v>2</v>
      </c>
      <c r="D1" t="s">
        <v>3</v>
      </c>
      <c r="E1" t="s">
        <v>4</v>
      </c>
      <c r="F1" t="s">
        <v>5</v>
      </c>
      <c r="G1" t="s">
        <v>7</v>
      </c>
      <c r="H1" t="s">
        <v>8</v>
      </c>
      <c r="I1" t="s">
        <v>9</v>
      </c>
      <c r="J1" t="s">
        <v>75</v>
      </c>
      <c r="K1" t="s">
        <v>76</v>
      </c>
      <c r="L1" t="s">
        <v>77</v>
      </c>
      <c r="M1" t="s">
        <v>78</v>
      </c>
      <c r="N1" t="s">
        <v>79</v>
      </c>
      <c r="O1" t="s">
        <v>80</v>
      </c>
      <c r="P1" t="s">
        <v>81</v>
      </c>
      <c r="Q1" t="s">
        <v>82</v>
      </c>
      <c r="R1" t="s">
        <v>83</v>
      </c>
      <c r="S1" t="s">
        <v>84</v>
      </c>
      <c r="T1" t="s">
        <v>85</v>
      </c>
      <c r="U1" t="s">
        <v>86</v>
      </c>
      <c r="V1" t="s">
        <v>87</v>
      </c>
      <c r="W1" t="s">
        <v>88</v>
      </c>
      <c r="X1" t="s">
        <v>89</v>
      </c>
      <c r="Y1" t="s">
        <v>90</v>
      </c>
      <c r="Z1" t="s">
        <v>91</v>
      </c>
    </row>
    <row r="2" spans="1:26">
      <c r="A2" t="s">
        <v>12</v>
      </c>
      <c r="B2" t="s">
        <v>13</v>
      </c>
      <c r="C2" t="s">
        <v>37</v>
      </c>
      <c r="D2" t="s">
        <v>37</v>
      </c>
      <c r="F2" t="s">
        <v>71</v>
      </c>
      <c r="G2" t="s">
        <v>16</v>
      </c>
      <c r="H2" t="s">
        <v>27</v>
      </c>
      <c r="I2" t="s">
        <v>18</v>
      </c>
      <c r="J2" t="e">
        <v>#REF!</v>
      </c>
      <c r="K2" t="e">
        <v>#REF!</v>
      </c>
      <c r="L2" t="e">
        <v>#REF!</v>
      </c>
      <c r="M2" t="e">
        <v>#REF!</v>
      </c>
      <c r="N2" t="e">
        <v>#REF!</v>
      </c>
      <c r="O2" t="e">
        <v>#REF!</v>
      </c>
      <c r="P2" t="e">
        <v>#REF!</v>
      </c>
      <c r="Q2" t="e">
        <v>#REF!</v>
      </c>
      <c r="R2" t="e">
        <v>#REF!</v>
      </c>
      <c r="S2" t="e">
        <v>#REF!</v>
      </c>
      <c r="T2" t="e">
        <v>#REF!</v>
      </c>
      <c r="U2" t="e">
        <v>#REF!</v>
      </c>
      <c r="V2" t="e">
        <v>#REF!</v>
      </c>
      <c r="W2" t="e">
        <v>#REF!</v>
      </c>
      <c r="X2" t="e">
        <v>#REF!</v>
      </c>
      <c r="Y2" t="e">
        <v>#REF!</v>
      </c>
      <c r="Z2" t="e">
        <v>#REF!</v>
      </c>
    </row>
    <row r="3" spans="1:26">
      <c r="A3" t="s">
        <v>12</v>
      </c>
      <c r="B3" t="s">
        <v>13</v>
      </c>
      <c r="C3" t="s">
        <v>37</v>
      </c>
      <c r="D3" t="s">
        <v>37</v>
      </c>
      <c r="F3" t="s">
        <v>31</v>
      </c>
      <c r="G3" t="s">
        <v>16</v>
      </c>
      <c r="H3" t="s">
        <v>27</v>
      </c>
      <c r="I3" t="s">
        <v>18</v>
      </c>
      <c r="J3">
        <v>133852.15948</v>
      </c>
      <c r="K3">
        <v>132259.33257999999</v>
      </c>
      <c r="L3">
        <v>123031.01142</v>
      </c>
      <c r="M3">
        <v>123935.66356</v>
      </c>
      <c r="N3">
        <v>116730.13477999999</v>
      </c>
      <c r="O3">
        <v>126538.04648999999</v>
      </c>
      <c r="P3">
        <v>132285.16634</v>
      </c>
      <c r="Q3">
        <v>145528.22818000001</v>
      </c>
      <c r="R3">
        <v>135925.83541999999</v>
      </c>
      <c r="S3">
        <v>126121.01271</v>
      </c>
      <c r="T3">
        <v>160671.73546</v>
      </c>
      <c r="U3">
        <v>200790.37745</v>
      </c>
      <c r="V3">
        <v>239334.05819000001</v>
      </c>
      <c r="W3">
        <v>272880.46279999998</v>
      </c>
      <c r="X3">
        <v>300301.81984000001</v>
      </c>
      <c r="Y3">
        <v>241230.10347</v>
      </c>
      <c r="Z3">
        <v>251888.34041999999</v>
      </c>
    </row>
    <row r="4" spans="1:26">
      <c r="A4" t="s">
        <v>12</v>
      </c>
      <c r="B4" t="s">
        <v>13</v>
      </c>
      <c r="C4" t="s">
        <v>37</v>
      </c>
      <c r="D4" t="s">
        <v>37</v>
      </c>
      <c r="F4" t="s">
        <v>19</v>
      </c>
      <c r="G4" t="s">
        <v>16</v>
      </c>
      <c r="H4" t="s">
        <v>27</v>
      </c>
      <c r="I4" t="s">
        <v>18</v>
      </c>
      <c r="J4">
        <v>515849.726967</v>
      </c>
      <c r="K4">
        <v>527601.96257700003</v>
      </c>
      <c r="L4">
        <v>539621.94097</v>
      </c>
      <c r="M4">
        <v>530102.73407999997</v>
      </c>
      <c r="N4">
        <v>562248.13055999996</v>
      </c>
      <c r="O4">
        <v>595979.17440000002</v>
      </c>
      <c r="P4">
        <v>645470.59199999995</v>
      </c>
      <c r="Q4">
        <v>658363.98719999997</v>
      </c>
      <c r="R4">
        <v>489308.35200000001</v>
      </c>
      <c r="S4">
        <v>491951.09759999998</v>
      </c>
      <c r="T4">
        <v>624008.29440000001</v>
      </c>
      <c r="U4">
        <v>654279.74399999995</v>
      </c>
      <c r="V4">
        <v>672778.9632</v>
      </c>
      <c r="W4">
        <v>691360.83048</v>
      </c>
      <c r="X4">
        <v>707111.610109</v>
      </c>
      <c r="Y4">
        <v>297539.75217300002</v>
      </c>
      <c r="Z4">
        <v>169933.86733000001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D2A4-F24B-42A7-A1B1-B8D8C7793BE4}">
  <dimension ref="A1:Z9"/>
  <sheetViews>
    <sheetView workbookViewId="0">
      <selection sqref="A1:Z9"/>
    </sheetView>
  </sheetViews>
  <sheetFormatPr defaultRowHeight="14.5"/>
  <cols>
    <col min="7" max="7" width="26.81640625" customWidth="1"/>
  </cols>
  <sheetData>
    <row r="1" spans="1:26">
      <c r="A1" t="s">
        <v>0</v>
      </c>
      <c r="B1" t="s">
        <v>1</v>
      </c>
      <c r="C1" t="s">
        <v>2</v>
      </c>
      <c r="D1" t="s">
        <v>3</v>
      </c>
      <c r="E1" t="s">
        <v>4</v>
      </c>
      <c r="F1" t="s">
        <v>5</v>
      </c>
      <c r="G1" t="s">
        <v>7</v>
      </c>
      <c r="H1" t="s">
        <v>8</v>
      </c>
      <c r="I1" t="s">
        <v>9</v>
      </c>
      <c r="J1" t="s">
        <v>75</v>
      </c>
      <c r="K1" t="s">
        <v>76</v>
      </c>
      <c r="L1" t="s">
        <v>77</v>
      </c>
      <c r="M1" t="s">
        <v>78</v>
      </c>
      <c r="N1" t="s">
        <v>79</v>
      </c>
      <c r="O1" t="s">
        <v>80</v>
      </c>
      <c r="P1" t="s">
        <v>81</v>
      </c>
      <c r="Q1" t="s">
        <v>82</v>
      </c>
      <c r="R1" t="s">
        <v>83</v>
      </c>
      <c r="S1" t="s">
        <v>84</v>
      </c>
      <c r="T1" t="s">
        <v>85</v>
      </c>
      <c r="U1" t="s">
        <v>86</v>
      </c>
      <c r="V1" t="s">
        <v>87</v>
      </c>
      <c r="W1" t="s">
        <v>88</v>
      </c>
      <c r="X1" t="s">
        <v>89</v>
      </c>
      <c r="Y1" t="s">
        <v>90</v>
      </c>
      <c r="Z1" t="s">
        <v>91</v>
      </c>
    </row>
    <row r="2" spans="1:26">
      <c r="A2" t="s">
        <v>12</v>
      </c>
      <c r="B2" t="s">
        <v>13</v>
      </c>
      <c r="C2" t="s">
        <v>14</v>
      </c>
      <c r="D2" t="s">
        <v>24</v>
      </c>
      <c r="G2" t="s">
        <v>16</v>
      </c>
      <c r="H2" t="s">
        <v>27</v>
      </c>
      <c r="I2" t="s">
        <v>18</v>
      </c>
      <c r="J2">
        <v>4547.7710000000006</v>
      </c>
      <c r="K2">
        <v>4722.9069999999992</v>
      </c>
      <c r="L2">
        <v>4905.2540000000008</v>
      </c>
      <c r="M2">
        <v>5095.1090000000004</v>
      </c>
      <c r="N2">
        <v>5292.7810000000009</v>
      </c>
      <c r="O2">
        <v>5529.2359999999999</v>
      </c>
      <c r="P2">
        <v>4726.4340000000002</v>
      </c>
      <c r="Q2">
        <v>4032.2109999999998</v>
      </c>
      <c r="R2">
        <v>3453.0819999999999</v>
      </c>
      <c r="S2">
        <v>10011.203000000001</v>
      </c>
      <c r="T2">
        <v>9609.4220000000005</v>
      </c>
      <c r="U2">
        <v>9276.0189999999984</v>
      </c>
      <c r="V2">
        <v>9000.6949999999997</v>
      </c>
      <c r="W2">
        <v>8775.0850000000009</v>
      </c>
      <c r="X2">
        <v>8592.4509999999991</v>
      </c>
      <c r="Y2">
        <v>8447.4570000000003</v>
      </c>
      <c r="Z2">
        <v>8335.9639999999999</v>
      </c>
    </row>
    <row r="3" spans="1:26">
      <c r="A3" t="s">
        <v>12</v>
      </c>
      <c r="B3" t="s">
        <v>13</v>
      </c>
      <c r="C3" t="s">
        <v>14</v>
      </c>
      <c r="D3" t="s">
        <v>23</v>
      </c>
      <c r="F3" t="s">
        <v>20</v>
      </c>
      <c r="G3" t="s">
        <v>16</v>
      </c>
      <c r="H3" t="s">
        <v>27</v>
      </c>
      <c r="I3" t="s">
        <v>18</v>
      </c>
      <c r="J3">
        <v>107.25113548095442</v>
      </c>
      <c r="K3">
        <v>101.40057747577283</v>
      </c>
      <c r="L3">
        <v>95.869167876978693</v>
      </c>
      <c r="M3">
        <v>90.639497113517564</v>
      </c>
      <c r="N3">
        <v>85.695105307826196</v>
      </c>
      <c r="O3">
        <v>81.020430469976887</v>
      </c>
      <c r="P3">
        <v>76.600759517835272</v>
      </c>
      <c r="Q3">
        <v>72.422181969072184</v>
      </c>
      <c r="R3">
        <v>68.471546159280535</v>
      </c>
      <c r="S3">
        <v>64.736417848396783</v>
      </c>
      <c r="T3">
        <v>81.73209835269121</v>
      </c>
      <c r="U3">
        <v>67.485193605196784</v>
      </c>
      <c r="V3">
        <v>71.872239713049595</v>
      </c>
      <c r="W3">
        <v>73.939319082163195</v>
      </c>
      <c r="X3">
        <v>75.879954766463996</v>
      </c>
      <c r="Y3">
        <v>55.96507440844799</v>
      </c>
      <c r="Z3">
        <v>43.713780860390393</v>
      </c>
    </row>
    <row r="4" spans="1:26">
      <c r="A4" t="s">
        <v>12</v>
      </c>
      <c r="B4" t="s">
        <v>13</v>
      </c>
      <c r="C4" t="s">
        <v>14</v>
      </c>
      <c r="D4" t="s">
        <v>23</v>
      </c>
      <c r="F4" t="s">
        <v>19</v>
      </c>
      <c r="G4" t="s">
        <v>16</v>
      </c>
      <c r="H4" t="s">
        <v>27</v>
      </c>
      <c r="I4" t="s">
        <v>18</v>
      </c>
      <c r="J4">
        <v>7995049.8048659731</v>
      </c>
      <c r="K4">
        <v>5598606.9346100269</v>
      </c>
      <c r="L4">
        <v>3923960.0897896113</v>
      </c>
      <c r="M4">
        <v>2774496.4943567459</v>
      </c>
      <c r="N4">
        <v>1962782.4323072298</v>
      </c>
      <c r="O4">
        <v>1393288.0603561231</v>
      </c>
      <c r="P4">
        <v>999030.02813868655</v>
      </c>
      <c r="Q4">
        <v>725120.77017729962</v>
      </c>
      <c r="R4">
        <v>540016.10191704391</v>
      </c>
      <c r="S4">
        <v>412781.48780806822</v>
      </c>
      <c r="T4">
        <v>314898.45592958323</v>
      </c>
      <c r="U4">
        <v>245941.17240297885</v>
      </c>
      <c r="V4">
        <v>189756.1561457066</v>
      </c>
      <c r="W4">
        <v>133461.46514711389</v>
      </c>
      <c r="X4">
        <v>366034.95515155524</v>
      </c>
      <c r="Y4">
        <v>31530.541819607963</v>
      </c>
      <c r="Z4">
        <v>39464.591876493971</v>
      </c>
    </row>
    <row r="5" spans="1:26">
      <c r="A5" t="s">
        <v>12</v>
      </c>
      <c r="B5" t="s">
        <v>13</v>
      </c>
      <c r="C5" t="s">
        <v>14</v>
      </c>
      <c r="D5" t="s">
        <v>49</v>
      </c>
      <c r="F5" t="s">
        <v>50</v>
      </c>
      <c r="G5" t="s">
        <v>16</v>
      </c>
      <c r="H5" t="s">
        <v>27</v>
      </c>
      <c r="I5" t="s">
        <v>18</v>
      </c>
      <c r="J5">
        <v>413126.53711874998</v>
      </c>
      <c r="K5">
        <v>511338.52428749995</v>
      </c>
      <c r="L5">
        <v>616310.04093749996</v>
      </c>
      <c r="M5">
        <v>704581.54357500002</v>
      </c>
      <c r="N5">
        <v>827843.55176249996</v>
      </c>
      <c r="O5">
        <v>928838.87459999998</v>
      </c>
      <c r="P5">
        <v>968998.43210624997</v>
      </c>
      <c r="Q5">
        <v>992855.59498125</v>
      </c>
      <c r="R5">
        <v>1053691.3603125</v>
      </c>
      <c r="S5">
        <v>1117310.4613124998</v>
      </c>
      <c r="T5">
        <v>1194448.621275</v>
      </c>
      <c r="U5">
        <v>1320096.3457499999</v>
      </c>
      <c r="V5">
        <v>1469601.2331000001</v>
      </c>
      <c r="W5">
        <v>1510158.4099874999</v>
      </c>
      <c r="X5">
        <v>1649325.1934250002</v>
      </c>
      <c r="Y5">
        <v>855915.48007875006</v>
      </c>
      <c r="Z5">
        <v>864504.0587137501</v>
      </c>
    </row>
    <row r="6" spans="1:26">
      <c r="A6" t="s">
        <v>12</v>
      </c>
      <c r="B6" t="s">
        <v>13</v>
      </c>
      <c r="C6" t="s">
        <v>14</v>
      </c>
      <c r="D6" t="s">
        <v>15</v>
      </c>
      <c r="F6" t="s">
        <v>73</v>
      </c>
      <c r="G6" t="s">
        <v>16</v>
      </c>
      <c r="H6" t="s">
        <v>27</v>
      </c>
      <c r="I6" t="s">
        <v>18</v>
      </c>
      <c r="J6">
        <v>0</v>
      </c>
      <c r="K6">
        <v>0</v>
      </c>
      <c r="L6">
        <v>0</v>
      </c>
      <c r="M6">
        <v>24675.223720000002</v>
      </c>
      <c r="N6">
        <v>43076.827069999999</v>
      </c>
      <c r="O6">
        <v>40431.691870000002</v>
      </c>
      <c r="P6">
        <v>36361.08036</v>
      </c>
      <c r="Q6">
        <v>34074.219960000002</v>
      </c>
      <c r="R6">
        <v>28738.212360000001</v>
      </c>
      <c r="S6">
        <v>26222.665919999999</v>
      </c>
      <c r="T6">
        <v>21344.0304</v>
      </c>
      <c r="U6">
        <v>17532.596399999999</v>
      </c>
      <c r="V6">
        <v>17227.681680000002</v>
      </c>
      <c r="W6">
        <v>16574.285540000001</v>
      </c>
      <c r="X6">
        <v>15549.63351</v>
      </c>
      <c r="Y6">
        <v>14588.327310000001</v>
      </c>
      <c r="Z6">
        <v>13686.450779999999</v>
      </c>
    </row>
    <row r="7" spans="1:26">
      <c r="A7" t="s">
        <v>12</v>
      </c>
      <c r="B7" t="s">
        <v>13</v>
      </c>
      <c r="C7" t="s">
        <v>14</v>
      </c>
      <c r="D7" t="s">
        <v>15</v>
      </c>
      <c r="F7" t="s">
        <v>22</v>
      </c>
      <c r="G7" t="s">
        <v>16</v>
      </c>
      <c r="H7" t="s">
        <v>27</v>
      </c>
      <c r="I7" t="s">
        <v>18</v>
      </c>
      <c r="J7">
        <v>0</v>
      </c>
      <c r="K7">
        <v>0</v>
      </c>
      <c r="L7">
        <v>0</v>
      </c>
      <c r="M7">
        <v>0</v>
      </c>
      <c r="N7">
        <v>0</v>
      </c>
      <c r="O7">
        <v>0</v>
      </c>
      <c r="P7">
        <v>0</v>
      </c>
      <c r="Q7">
        <v>0</v>
      </c>
      <c r="R7">
        <v>0</v>
      </c>
      <c r="S7">
        <v>0</v>
      </c>
      <c r="T7">
        <v>0</v>
      </c>
      <c r="U7">
        <v>4245.2640000000001</v>
      </c>
      <c r="V7">
        <v>1415.088</v>
      </c>
      <c r="W7">
        <v>2950.4584800000002</v>
      </c>
      <c r="X7">
        <v>13337.204400000002</v>
      </c>
      <c r="Y7">
        <v>13393.807919999999</v>
      </c>
      <c r="Z7">
        <v>28563.55128</v>
      </c>
    </row>
    <row r="8" spans="1:26">
      <c r="A8" t="s">
        <v>12</v>
      </c>
      <c r="B8" t="s">
        <v>13</v>
      </c>
      <c r="C8" t="s">
        <v>14</v>
      </c>
      <c r="D8" t="s">
        <v>15</v>
      </c>
      <c r="F8" t="s">
        <v>19</v>
      </c>
      <c r="G8" t="s">
        <v>16</v>
      </c>
      <c r="H8" t="s">
        <v>27</v>
      </c>
      <c r="I8" t="s">
        <v>18</v>
      </c>
      <c r="J8">
        <v>2690857.2374203429</v>
      </c>
      <c r="K8">
        <v>2752069.8837913177</v>
      </c>
      <c r="L8">
        <v>3107095.9145868751</v>
      </c>
      <c r="M8">
        <v>3548604.0544474125</v>
      </c>
      <c r="N8">
        <v>3819225.7931621396</v>
      </c>
      <c r="O8">
        <v>4023999.1041091606</v>
      </c>
      <c r="P8">
        <v>4451152.2105499096</v>
      </c>
      <c r="Q8">
        <v>4958931.9713813588</v>
      </c>
      <c r="R8">
        <v>5389476.448703656</v>
      </c>
      <c r="S8">
        <v>5531256.3580152234</v>
      </c>
      <c r="T8">
        <v>5615077.511000257</v>
      </c>
      <c r="U8">
        <v>5646792.5630905144</v>
      </c>
      <c r="V8">
        <v>5783606.7492333697</v>
      </c>
      <c r="W8">
        <v>5750611.6709664045</v>
      </c>
      <c r="X8">
        <v>5678903.7872977629</v>
      </c>
      <c r="Y8">
        <v>5008752.1472681444</v>
      </c>
      <c r="Z8">
        <v>5114511.3786594942</v>
      </c>
    </row>
    <row r="9" spans="1:26">
      <c r="A9" t="s">
        <v>12</v>
      </c>
      <c r="B9" t="s">
        <v>13</v>
      </c>
      <c r="C9" t="s">
        <v>14</v>
      </c>
      <c r="D9" t="s">
        <v>15</v>
      </c>
      <c r="F9" t="s">
        <v>51</v>
      </c>
      <c r="G9" t="s">
        <v>16</v>
      </c>
      <c r="H9" t="s">
        <v>27</v>
      </c>
      <c r="I9" t="s">
        <v>18</v>
      </c>
      <c r="J9">
        <v>1321212.1831970995</v>
      </c>
      <c r="K9">
        <v>1420926.3102308433</v>
      </c>
      <c r="L9">
        <v>1541476.2250029808</v>
      </c>
      <c r="M9">
        <v>1750206.1700251077</v>
      </c>
      <c r="N9">
        <v>1999491.4876094663</v>
      </c>
      <c r="O9">
        <v>2178828.0892149298</v>
      </c>
      <c r="P9">
        <v>2316865.1829817919</v>
      </c>
      <c r="Q9">
        <v>2449321.2621758687</v>
      </c>
      <c r="R9">
        <v>2701512.5768760336</v>
      </c>
      <c r="S9">
        <v>3017385.2071818388</v>
      </c>
      <c r="T9">
        <v>3378483.3817869779</v>
      </c>
      <c r="U9">
        <v>3721538.3617625674</v>
      </c>
      <c r="V9">
        <v>4135727.4150601844</v>
      </c>
      <c r="W9">
        <v>4435871.6010972578</v>
      </c>
      <c r="X9">
        <v>4721731.1346735805</v>
      </c>
      <c r="Y9">
        <v>4361929.8875158504</v>
      </c>
      <c r="Z9">
        <v>4506599.5361870266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FFF4-265C-4139-B99C-DB9521D18D16}">
  <dimension ref="A1:Z10"/>
  <sheetViews>
    <sheetView workbookViewId="0">
      <selection activeCell="G17" sqref="G17"/>
    </sheetView>
  </sheetViews>
  <sheetFormatPr defaultRowHeight="14.5"/>
  <cols>
    <col min="7" max="7" width="26.81640625" customWidth="1"/>
  </cols>
  <sheetData>
    <row r="1" spans="1:26">
      <c r="A1" t="s">
        <v>0</v>
      </c>
      <c r="B1" t="s">
        <v>1</v>
      </c>
      <c r="C1" t="s">
        <v>2</v>
      </c>
      <c r="D1" t="s">
        <v>3</v>
      </c>
      <c r="E1" t="s">
        <v>4</v>
      </c>
      <c r="F1" t="s">
        <v>5</v>
      </c>
      <c r="G1" t="s">
        <v>7</v>
      </c>
      <c r="H1" t="s">
        <v>8</v>
      </c>
      <c r="I1" t="s">
        <v>9</v>
      </c>
      <c r="J1" t="s">
        <v>75</v>
      </c>
      <c r="K1" t="s">
        <v>76</v>
      </c>
      <c r="L1" t="s">
        <v>77</v>
      </c>
      <c r="M1" t="s">
        <v>78</v>
      </c>
      <c r="N1" t="s">
        <v>79</v>
      </c>
      <c r="O1" t="s">
        <v>80</v>
      </c>
      <c r="P1" t="s">
        <v>81</v>
      </c>
      <c r="Q1" t="s">
        <v>82</v>
      </c>
      <c r="R1" t="s">
        <v>83</v>
      </c>
      <c r="S1" t="s">
        <v>84</v>
      </c>
      <c r="T1" t="s">
        <v>85</v>
      </c>
      <c r="U1" t="s">
        <v>86</v>
      </c>
      <c r="V1" t="s">
        <v>87</v>
      </c>
      <c r="W1" t="s">
        <v>88</v>
      </c>
      <c r="X1" t="s">
        <v>89</v>
      </c>
      <c r="Y1" t="s">
        <v>90</v>
      </c>
      <c r="Z1" t="s">
        <v>91</v>
      </c>
    </row>
    <row r="2" spans="1:26">
      <c r="A2" t="s">
        <v>12</v>
      </c>
      <c r="B2" t="s">
        <v>13</v>
      </c>
      <c r="C2" t="s">
        <v>14</v>
      </c>
      <c r="D2" t="s">
        <v>24</v>
      </c>
      <c r="F2" t="s">
        <v>74</v>
      </c>
      <c r="G2" t="s">
        <v>16</v>
      </c>
      <c r="H2" t="s">
        <v>27</v>
      </c>
      <c r="I2" t="s">
        <v>18</v>
      </c>
      <c r="J2">
        <v>294.20299999999997</v>
      </c>
      <c r="K2">
        <v>294.20299999999997</v>
      </c>
      <c r="L2">
        <v>294.20299999999997</v>
      </c>
      <c r="M2">
        <v>294.20299999999997</v>
      </c>
      <c r="N2">
        <v>294.20299999999997</v>
      </c>
      <c r="O2">
        <v>324.84699999999998</v>
      </c>
      <c r="P2">
        <v>314.05399999999997</v>
      </c>
      <c r="Q2">
        <v>303.62</v>
      </c>
      <c r="R2">
        <v>293.53300000000002</v>
      </c>
      <c r="S2">
        <v>283.77999999999997</v>
      </c>
      <c r="T2">
        <v>274.35199999999998</v>
      </c>
      <c r="U2">
        <v>265.23700000000002</v>
      </c>
      <c r="V2">
        <v>256.42399999999998</v>
      </c>
      <c r="W2">
        <v>247.905</v>
      </c>
      <c r="X2">
        <v>239.66800000000001</v>
      </c>
      <c r="Y2">
        <v>231.70599999999999</v>
      </c>
      <c r="Z2">
        <v>224.00700000000001</v>
      </c>
    </row>
    <row r="3" spans="1:26">
      <c r="A3" t="s">
        <v>12</v>
      </c>
      <c r="B3" t="s">
        <v>13</v>
      </c>
      <c r="C3" t="s">
        <v>14</v>
      </c>
      <c r="D3" t="s">
        <v>24</v>
      </c>
      <c r="F3" t="s">
        <v>35</v>
      </c>
      <c r="G3" t="s">
        <v>16</v>
      </c>
      <c r="H3" t="s">
        <v>27</v>
      </c>
      <c r="I3" t="s">
        <v>18</v>
      </c>
      <c r="J3">
        <v>4253.5680000000002</v>
      </c>
      <c r="K3">
        <v>4428.7039999999997</v>
      </c>
      <c r="L3">
        <v>4611.0510000000004</v>
      </c>
      <c r="M3">
        <v>4800.9059999999999</v>
      </c>
      <c r="N3">
        <v>4998.5780000000004</v>
      </c>
      <c r="O3">
        <v>5204.3890000000001</v>
      </c>
      <c r="P3">
        <v>4412.38</v>
      </c>
      <c r="Q3">
        <v>3728.5909999999999</v>
      </c>
      <c r="R3">
        <v>3159.549</v>
      </c>
      <c r="S3">
        <v>9727.4230000000007</v>
      </c>
      <c r="T3">
        <v>9335.07</v>
      </c>
      <c r="U3">
        <v>9010.7819999999992</v>
      </c>
      <c r="V3">
        <v>8744.2710000000006</v>
      </c>
      <c r="W3">
        <v>8527.18</v>
      </c>
      <c r="X3">
        <v>8352.7829999999994</v>
      </c>
      <c r="Y3">
        <v>8215.7510000000002</v>
      </c>
      <c r="Z3">
        <v>8111.9570000000003</v>
      </c>
    </row>
    <row r="4" spans="1:26">
      <c r="A4" t="s">
        <v>12</v>
      </c>
      <c r="B4" t="s">
        <v>13</v>
      </c>
      <c r="C4" t="s">
        <v>14</v>
      </c>
      <c r="D4" t="s">
        <v>23</v>
      </c>
      <c r="F4" t="s">
        <v>20</v>
      </c>
      <c r="G4" t="s">
        <v>16</v>
      </c>
      <c r="H4" t="s">
        <v>27</v>
      </c>
      <c r="I4" t="s">
        <v>18</v>
      </c>
      <c r="J4">
        <v>107.25113548095442</v>
      </c>
      <c r="K4">
        <v>101.40057747577283</v>
      </c>
      <c r="L4">
        <v>95.869167876978693</v>
      </c>
      <c r="M4">
        <v>90.639497113517564</v>
      </c>
      <c r="N4">
        <v>85.695105307826196</v>
      </c>
      <c r="O4">
        <v>81.020430469976887</v>
      </c>
      <c r="P4">
        <v>76.600759517835272</v>
      </c>
      <c r="Q4">
        <v>72.422181969072184</v>
      </c>
      <c r="R4">
        <v>68.471546159280535</v>
      </c>
      <c r="S4">
        <v>64.736417848396783</v>
      </c>
      <c r="T4">
        <v>81.73209835269121</v>
      </c>
      <c r="U4">
        <v>67.485193605196784</v>
      </c>
      <c r="V4">
        <v>71.872239713049595</v>
      </c>
      <c r="W4">
        <v>73.939319082163195</v>
      </c>
      <c r="X4">
        <v>75.879954766463996</v>
      </c>
      <c r="Y4">
        <v>55.96507440844799</v>
      </c>
      <c r="Z4">
        <v>43.713780860390393</v>
      </c>
    </row>
    <row r="5" spans="1:26">
      <c r="A5" t="s">
        <v>12</v>
      </c>
      <c r="B5" t="s">
        <v>13</v>
      </c>
      <c r="C5" t="s">
        <v>14</v>
      </c>
      <c r="D5" t="s">
        <v>49</v>
      </c>
      <c r="F5" t="s">
        <v>50</v>
      </c>
      <c r="G5" t="s">
        <v>16</v>
      </c>
      <c r="H5" t="s">
        <v>27</v>
      </c>
      <c r="I5" t="s">
        <v>18</v>
      </c>
      <c r="J5">
        <v>413126.53711874998</v>
      </c>
      <c r="K5">
        <v>511338.52428749995</v>
      </c>
      <c r="L5">
        <v>616310.04093749996</v>
      </c>
      <c r="M5">
        <v>704581.54357500002</v>
      </c>
      <c r="N5">
        <v>827843.55176249996</v>
      </c>
      <c r="O5">
        <v>928838.87459999998</v>
      </c>
      <c r="P5">
        <v>968998.43210624997</v>
      </c>
      <c r="Q5">
        <v>992855.59498125</v>
      </c>
      <c r="R5">
        <v>1053691.3603125</v>
      </c>
      <c r="S5">
        <v>1117310.4613124998</v>
      </c>
      <c r="T5">
        <v>1194448.621275</v>
      </c>
      <c r="U5">
        <v>1320096.3457499999</v>
      </c>
      <c r="V5">
        <v>1469601.2331000001</v>
      </c>
      <c r="W5">
        <v>1510158.4099874999</v>
      </c>
      <c r="X5">
        <v>1649325.1934250002</v>
      </c>
      <c r="Y5">
        <v>855915.48007875006</v>
      </c>
      <c r="Z5">
        <v>864504.0587137501</v>
      </c>
    </row>
    <row r="6" spans="1:26">
      <c r="A6" t="s">
        <v>12</v>
      </c>
      <c r="B6" t="s">
        <v>13</v>
      </c>
      <c r="C6" t="s">
        <v>14</v>
      </c>
      <c r="D6" t="s">
        <v>23</v>
      </c>
      <c r="F6" t="s">
        <v>19</v>
      </c>
      <c r="G6" t="s">
        <v>16</v>
      </c>
      <c r="H6" t="s">
        <v>27</v>
      </c>
      <c r="I6" t="s">
        <v>18</v>
      </c>
      <c r="J6">
        <v>7995049.8048659731</v>
      </c>
      <c r="K6">
        <v>5598606.9346100269</v>
      </c>
      <c r="L6">
        <v>3923960.0897896113</v>
      </c>
      <c r="M6">
        <v>2774496.4943567459</v>
      </c>
      <c r="N6">
        <v>1962782.4323072298</v>
      </c>
      <c r="O6">
        <v>1393288.0603561231</v>
      </c>
      <c r="P6">
        <v>999030.02813868655</v>
      </c>
      <c r="Q6">
        <v>725120.77017729962</v>
      </c>
      <c r="R6">
        <v>540016.10191704391</v>
      </c>
      <c r="S6">
        <v>412781.48780806822</v>
      </c>
      <c r="T6">
        <v>314898.45592958323</v>
      </c>
      <c r="U6">
        <v>245941.17240297885</v>
      </c>
      <c r="V6">
        <v>189756.1561457066</v>
      </c>
      <c r="W6">
        <v>133461.46514711389</v>
      </c>
      <c r="X6">
        <v>366034.95515155524</v>
      </c>
      <c r="Y6">
        <v>31530.541819607963</v>
      </c>
      <c r="Z6">
        <v>39464.591876493971</v>
      </c>
    </row>
    <row r="7" spans="1:26">
      <c r="A7" t="s">
        <v>12</v>
      </c>
      <c r="B7" t="s">
        <v>13</v>
      </c>
      <c r="C7" t="s">
        <v>14</v>
      </c>
      <c r="D7" t="s">
        <v>15</v>
      </c>
      <c r="F7" t="s">
        <v>73</v>
      </c>
      <c r="G7" t="s">
        <v>16</v>
      </c>
      <c r="H7" t="s">
        <v>27</v>
      </c>
      <c r="I7" t="s">
        <v>18</v>
      </c>
      <c r="J7">
        <v>0</v>
      </c>
      <c r="K7">
        <v>0</v>
      </c>
      <c r="L7">
        <v>0</v>
      </c>
      <c r="M7">
        <v>24675.223720000002</v>
      </c>
      <c r="N7">
        <v>43076.827069999999</v>
      </c>
      <c r="O7">
        <v>40431.691870000002</v>
      </c>
      <c r="P7">
        <v>36361.08036</v>
      </c>
      <c r="Q7">
        <v>34074.219960000002</v>
      </c>
      <c r="R7">
        <v>28738.212360000001</v>
      </c>
      <c r="S7">
        <v>26222.665919999999</v>
      </c>
      <c r="T7">
        <v>21344.0304</v>
      </c>
      <c r="U7">
        <v>17532.596399999999</v>
      </c>
      <c r="V7">
        <v>17227.681680000002</v>
      </c>
      <c r="W7">
        <v>16574.285540000001</v>
      </c>
      <c r="X7">
        <v>15549.63351</v>
      </c>
      <c r="Y7">
        <v>14588.327310000001</v>
      </c>
      <c r="Z7">
        <v>13686.450779999999</v>
      </c>
    </row>
    <row r="8" spans="1:26">
      <c r="A8" t="s">
        <v>12</v>
      </c>
      <c r="B8" t="s">
        <v>13</v>
      </c>
      <c r="C8" t="s">
        <v>14</v>
      </c>
      <c r="D8" t="s">
        <v>15</v>
      </c>
      <c r="F8" t="s">
        <v>22</v>
      </c>
      <c r="G8" t="s">
        <v>16</v>
      </c>
      <c r="H8" t="s">
        <v>27</v>
      </c>
      <c r="I8" t="s">
        <v>18</v>
      </c>
      <c r="J8">
        <v>0</v>
      </c>
      <c r="K8">
        <v>0</v>
      </c>
      <c r="L8">
        <v>0</v>
      </c>
      <c r="M8">
        <v>0</v>
      </c>
      <c r="N8">
        <v>0</v>
      </c>
      <c r="O8">
        <v>0</v>
      </c>
      <c r="P8">
        <v>0</v>
      </c>
      <c r="Q8">
        <v>0</v>
      </c>
      <c r="R8">
        <v>0</v>
      </c>
      <c r="S8">
        <v>0</v>
      </c>
      <c r="T8">
        <v>0</v>
      </c>
      <c r="U8">
        <v>4245.2640000000001</v>
      </c>
      <c r="V8">
        <v>1415.088</v>
      </c>
      <c r="W8">
        <v>2950.4584800000002</v>
      </c>
      <c r="X8">
        <v>13337.204400000002</v>
      </c>
      <c r="Y8">
        <v>13393.807919999999</v>
      </c>
      <c r="Z8">
        <v>28563.55128</v>
      </c>
    </row>
    <row r="9" spans="1:26">
      <c r="A9" t="s">
        <v>12</v>
      </c>
      <c r="B9" t="s">
        <v>13</v>
      </c>
      <c r="C9" t="s">
        <v>14</v>
      </c>
      <c r="D9" t="s">
        <v>15</v>
      </c>
      <c r="F9" t="s">
        <v>19</v>
      </c>
      <c r="G9" t="s">
        <v>16</v>
      </c>
      <c r="H9" t="s">
        <v>27</v>
      </c>
      <c r="I9" t="s">
        <v>18</v>
      </c>
      <c r="J9">
        <v>2690857.2374203429</v>
      </c>
      <c r="K9">
        <v>2752069.8837913177</v>
      </c>
      <c r="L9">
        <v>3107095.9145868751</v>
      </c>
      <c r="M9">
        <v>3548604.0544474125</v>
      </c>
      <c r="N9">
        <v>3819225.7931621396</v>
      </c>
      <c r="O9">
        <v>4023999.1041091606</v>
      </c>
      <c r="P9">
        <v>4451152.2105499096</v>
      </c>
      <c r="Q9">
        <v>4958931.9713813588</v>
      </c>
      <c r="R9">
        <v>5389476.448703656</v>
      </c>
      <c r="S9">
        <v>5531256.3580152234</v>
      </c>
      <c r="T9">
        <v>5615077.511000257</v>
      </c>
      <c r="U9">
        <v>5646792.5630905144</v>
      </c>
      <c r="V9">
        <v>5783606.7492333697</v>
      </c>
      <c r="W9">
        <v>5750611.6709664045</v>
      </c>
      <c r="X9">
        <v>5678903.7872977629</v>
      </c>
      <c r="Y9">
        <v>5008752.1472681444</v>
      </c>
      <c r="Z9">
        <v>5114511.3786594942</v>
      </c>
    </row>
    <row r="10" spans="1:26">
      <c r="A10" t="s">
        <v>12</v>
      </c>
      <c r="B10" t="s">
        <v>13</v>
      </c>
      <c r="C10" t="s">
        <v>14</v>
      </c>
      <c r="D10" t="s">
        <v>15</v>
      </c>
      <c r="F10" t="s">
        <v>51</v>
      </c>
      <c r="G10" t="s">
        <v>16</v>
      </c>
      <c r="H10" t="s">
        <v>27</v>
      </c>
      <c r="I10" t="s">
        <v>18</v>
      </c>
      <c r="J10">
        <v>1321212.1831970995</v>
      </c>
      <c r="K10">
        <v>1420926.3102308433</v>
      </c>
      <c r="L10">
        <v>1541476.2250029808</v>
      </c>
      <c r="M10">
        <v>1750206.1700251077</v>
      </c>
      <c r="N10">
        <v>1999491.4876094663</v>
      </c>
      <c r="O10">
        <v>2178828.0892149298</v>
      </c>
      <c r="P10">
        <v>2316865.1829817919</v>
      </c>
      <c r="Q10">
        <v>2449321.2621758687</v>
      </c>
      <c r="R10">
        <v>2701512.5768760336</v>
      </c>
      <c r="S10">
        <v>3017385.2071818388</v>
      </c>
      <c r="T10">
        <v>3378483.3817869779</v>
      </c>
      <c r="U10">
        <v>3721538.3617625674</v>
      </c>
      <c r="V10">
        <v>4135727.4150601844</v>
      </c>
      <c r="W10">
        <v>4435871.6010972578</v>
      </c>
      <c r="X10">
        <v>4721731.1346735805</v>
      </c>
      <c r="Y10">
        <v>4361929.8875158504</v>
      </c>
      <c r="Z10">
        <v>4506599.5361870266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B1407-E16A-4C27-B4B3-B47278888039}">
  <dimension ref="A1:Y31"/>
  <sheetViews>
    <sheetView workbookViewId="0">
      <selection activeCell="G18" sqref="G18"/>
    </sheetView>
  </sheetViews>
  <sheetFormatPr defaultRowHeight="14.5"/>
  <cols>
    <col min="6" max="6" width="27.08984375" customWidth="1"/>
    <col min="7" max="7" width="22.8164062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38</v>
      </c>
      <c r="D2" t="s">
        <v>38</v>
      </c>
      <c r="E2" t="s">
        <v>19</v>
      </c>
      <c r="F2" t="s">
        <v>16</v>
      </c>
      <c r="G2" t="s">
        <v>27</v>
      </c>
      <c r="H2" t="s">
        <v>18</v>
      </c>
      <c r="I2">
        <v>53231.188089018186</v>
      </c>
      <c r="J2">
        <v>52559.497316705143</v>
      </c>
      <c r="K2">
        <v>50098.06086125139</v>
      </c>
      <c r="L2">
        <v>50060.337103044607</v>
      </c>
      <c r="M2">
        <v>57093.660009863066</v>
      </c>
      <c r="N2">
        <v>61867.813269161212</v>
      </c>
      <c r="O2">
        <v>69561.987243501339</v>
      </c>
      <c r="P2">
        <v>68178.147809117407</v>
      </c>
      <c r="Q2">
        <v>53937.526287655441</v>
      </c>
      <c r="R2">
        <v>62105.635807000952</v>
      </c>
      <c r="S2">
        <v>67996.793987531797</v>
      </c>
      <c r="T2">
        <v>65813.767235436797</v>
      </c>
      <c r="U2">
        <v>64003.763839913037</v>
      </c>
      <c r="V2">
        <v>63249.75503208163</v>
      </c>
      <c r="W2">
        <v>61586.807732569068</v>
      </c>
      <c r="X2">
        <v>51550.711236999559</v>
      </c>
      <c r="Y2">
        <v>46978.674199792804</v>
      </c>
    </row>
    <row r="3" spans="1:25">
      <c r="A3" t="s">
        <v>12</v>
      </c>
      <c r="B3" t="s">
        <v>13</v>
      </c>
      <c r="C3" t="s">
        <v>38</v>
      </c>
      <c r="D3" t="s">
        <v>38</v>
      </c>
      <c r="E3" t="s">
        <v>55</v>
      </c>
      <c r="F3" t="s">
        <v>16</v>
      </c>
      <c r="G3" t="s">
        <v>27</v>
      </c>
      <c r="H3" t="s">
        <v>18</v>
      </c>
      <c r="I3">
        <v>20640.40821940676</v>
      </c>
      <c r="J3">
        <v>22790.313394193316</v>
      </c>
      <c r="K3">
        <v>219635.95964149985</v>
      </c>
      <c r="L3">
        <v>315177.95865926432</v>
      </c>
      <c r="M3">
        <v>340690.89156764228</v>
      </c>
      <c r="N3">
        <v>359540.10625907918</v>
      </c>
      <c r="O3">
        <v>398885.37392922671</v>
      </c>
      <c r="P3">
        <v>449056.15518561774</v>
      </c>
      <c r="Q3">
        <v>506456.04995968385</v>
      </c>
      <c r="R3">
        <v>513633.18625263276</v>
      </c>
      <c r="S3">
        <v>509973.53078183386</v>
      </c>
      <c r="T3">
        <v>510423.53324885061</v>
      </c>
      <c r="U3">
        <v>524041.90368670371</v>
      </c>
      <c r="V3">
        <v>522041.43465840555</v>
      </c>
      <c r="W3">
        <v>515933.45593626983</v>
      </c>
      <c r="X3">
        <v>223279.15667898845</v>
      </c>
      <c r="Y3">
        <v>134256.03907411857</v>
      </c>
    </row>
    <row r="4" spans="1:25">
      <c r="A4" t="s">
        <v>12</v>
      </c>
      <c r="B4" t="s">
        <v>13</v>
      </c>
      <c r="C4" t="s">
        <v>67</v>
      </c>
      <c r="D4" t="s">
        <v>67</v>
      </c>
      <c r="E4" t="s">
        <v>60</v>
      </c>
      <c r="F4" t="s">
        <v>16</v>
      </c>
      <c r="G4" t="s">
        <v>27</v>
      </c>
      <c r="H4" t="s">
        <v>18</v>
      </c>
      <c r="I4">
        <v>301775.37259945832</v>
      </c>
      <c r="J4">
        <v>313231.1483778751</v>
      </c>
      <c r="K4">
        <v>285289.52268483333</v>
      </c>
      <c r="L4">
        <v>299245.79774483334</v>
      </c>
      <c r="M4">
        <v>333351.44492270838</v>
      </c>
      <c r="N4">
        <v>330676.49220287509</v>
      </c>
      <c r="O4">
        <v>303904.1199114375</v>
      </c>
      <c r="P4">
        <v>266981.46507115418</v>
      </c>
      <c r="Q4">
        <v>257043.0188401833</v>
      </c>
      <c r="R4">
        <v>405713.90037815005</v>
      </c>
      <c r="S4">
        <v>563484.60554749996</v>
      </c>
      <c r="T4">
        <v>532930.33193400002</v>
      </c>
      <c r="U4">
        <v>537944.62218770001</v>
      </c>
      <c r="V4">
        <v>531683.57136197342</v>
      </c>
      <c r="W4">
        <v>535682.12723972916</v>
      </c>
      <c r="X4">
        <v>225685.22099741042</v>
      </c>
      <c r="Y4">
        <v>171683.61608898503</v>
      </c>
    </row>
    <row r="5" spans="1:25">
      <c r="A5" t="s">
        <v>12</v>
      </c>
      <c r="B5" t="s">
        <v>13</v>
      </c>
      <c r="C5" t="s">
        <v>67</v>
      </c>
      <c r="D5" t="s">
        <v>67</v>
      </c>
      <c r="E5" t="s">
        <v>8</v>
      </c>
      <c r="F5" t="s">
        <v>16</v>
      </c>
      <c r="G5" t="s">
        <v>27</v>
      </c>
      <c r="H5" t="s">
        <v>18</v>
      </c>
      <c r="I5">
        <v>62668.222718515193</v>
      </c>
      <c r="J5">
        <v>62364.45153907199</v>
      </c>
      <c r="K5">
        <v>66167.301266688009</v>
      </c>
      <c r="L5">
        <v>66898.179292415996</v>
      </c>
      <c r="M5">
        <v>66601.260094464014</v>
      </c>
      <c r="N5">
        <v>101854.70486668797</v>
      </c>
      <c r="O5">
        <v>105229.30575110401</v>
      </c>
      <c r="P5">
        <v>94060.575920447998</v>
      </c>
      <c r="Q5">
        <v>88972.979663231978</v>
      </c>
      <c r="R5">
        <v>134698.53614784</v>
      </c>
      <c r="S5">
        <v>150195.434287104</v>
      </c>
      <c r="T5">
        <v>155916.83883225601</v>
      </c>
      <c r="U5">
        <v>157275.81516134398</v>
      </c>
      <c r="V5">
        <v>151919.849629056</v>
      </c>
      <c r="W5">
        <v>349793.65512576001</v>
      </c>
      <c r="X5">
        <v>384204.30617456633</v>
      </c>
      <c r="Y5">
        <v>453771.33225780481</v>
      </c>
    </row>
    <row r="6" spans="1:25">
      <c r="A6" t="s">
        <v>12</v>
      </c>
      <c r="B6" t="s">
        <v>13</v>
      </c>
      <c r="C6" t="s">
        <v>67</v>
      </c>
      <c r="D6" t="s">
        <v>67</v>
      </c>
      <c r="E6" t="s">
        <v>35</v>
      </c>
      <c r="F6" t="s">
        <v>16</v>
      </c>
      <c r="G6" t="s">
        <v>27</v>
      </c>
      <c r="H6" t="s">
        <v>18</v>
      </c>
      <c r="I6">
        <v>39123.255982945906</v>
      </c>
      <c r="J6">
        <v>23672.109526465909</v>
      </c>
      <c r="K6">
        <v>26776.134484240902</v>
      </c>
      <c r="L6">
        <v>62049.145368047721</v>
      </c>
      <c r="M6">
        <v>38188.913116868178</v>
      </c>
      <c r="N6">
        <v>23170.448927229543</v>
      </c>
      <c r="O6">
        <v>79591.589447594321</v>
      </c>
      <c r="P6">
        <v>156282.9535558534</v>
      </c>
      <c r="Q6">
        <v>188060.01713873181</v>
      </c>
      <c r="R6">
        <v>229509.72415063635</v>
      </c>
      <c r="S6">
        <v>120492.60517908409</v>
      </c>
      <c r="T6">
        <v>27622.686745452273</v>
      </c>
      <c r="U6">
        <v>6772.4180896909083</v>
      </c>
      <c r="V6">
        <v>22292.542878565902</v>
      </c>
      <c r="W6">
        <v>42703.858509995451</v>
      </c>
      <c r="X6">
        <v>44901.759010399772</v>
      </c>
      <c r="Y6">
        <v>43117.728504365448</v>
      </c>
    </row>
    <row r="7" spans="1:25">
      <c r="A7" t="s">
        <v>12</v>
      </c>
      <c r="B7" t="s">
        <v>13</v>
      </c>
      <c r="C7" t="s">
        <v>37</v>
      </c>
      <c r="D7" t="s">
        <v>37</v>
      </c>
      <c r="E7" t="s">
        <v>31</v>
      </c>
      <c r="F7" t="s">
        <v>16</v>
      </c>
      <c r="G7" t="s">
        <v>27</v>
      </c>
      <c r="H7" t="s">
        <v>18</v>
      </c>
      <c r="I7">
        <v>133852.15948122274</v>
      </c>
      <c r="J7">
        <v>132259.33257531933</v>
      </c>
      <c r="K7">
        <v>123031.01141591949</v>
      </c>
      <c r="L7">
        <v>123935.66356495884</v>
      </c>
      <c r="M7">
        <v>116730.13477818694</v>
      </c>
      <c r="N7">
        <v>126538.04648668054</v>
      </c>
      <c r="O7">
        <v>132285.16634016982</v>
      </c>
      <c r="P7">
        <v>145528.22818340312</v>
      </c>
      <c r="Q7">
        <v>135925.83542077956</v>
      </c>
      <c r="R7">
        <v>126121.01270850842</v>
      </c>
      <c r="S7">
        <v>160671.73545757256</v>
      </c>
      <c r="T7">
        <v>200790.37745003006</v>
      </c>
      <c r="U7">
        <v>239334.05818764362</v>
      </c>
      <c r="V7">
        <v>272880.46280270541</v>
      </c>
      <c r="W7">
        <v>300301.81983856304</v>
      </c>
      <c r="X7">
        <v>241230.10346803357</v>
      </c>
      <c r="Y7">
        <v>251888.34041770108</v>
      </c>
    </row>
    <row r="8" spans="1:25">
      <c r="A8" t="s">
        <v>12</v>
      </c>
      <c r="B8" t="s">
        <v>13</v>
      </c>
      <c r="C8" t="s">
        <v>37</v>
      </c>
      <c r="D8" t="s">
        <v>37</v>
      </c>
      <c r="E8" t="s">
        <v>19</v>
      </c>
      <c r="F8" t="s">
        <v>16</v>
      </c>
      <c r="G8" t="s">
        <v>27</v>
      </c>
      <c r="H8" t="s">
        <v>18</v>
      </c>
      <c r="I8">
        <v>515849.72696748289</v>
      </c>
      <c r="J8">
        <v>527601.96257679409</v>
      </c>
      <c r="K8">
        <v>539621.94096970384</v>
      </c>
      <c r="L8">
        <v>530102.73407999997</v>
      </c>
      <c r="M8">
        <v>562248.13056000008</v>
      </c>
      <c r="N8">
        <v>595979.17440000002</v>
      </c>
      <c r="O8">
        <v>645470.59199999995</v>
      </c>
      <c r="P8">
        <v>658363.98719999997</v>
      </c>
      <c r="Q8">
        <v>489308.35199999996</v>
      </c>
      <c r="R8">
        <v>491951.09759999992</v>
      </c>
      <c r="S8">
        <v>624008.2943999999</v>
      </c>
      <c r="T8">
        <v>654279.74399999983</v>
      </c>
      <c r="U8">
        <v>672778.96319999988</v>
      </c>
      <c r="V8">
        <v>691360.83048043889</v>
      </c>
      <c r="W8">
        <v>707111.610108878</v>
      </c>
      <c r="X8">
        <v>297539.75217341317</v>
      </c>
      <c r="Y8">
        <v>169933.86733019818</v>
      </c>
    </row>
    <row r="9" spans="1:25">
      <c r="A9" t="s">
        <v>12</v>
      </c>
      <c r="B9" t="s">
        <v>13</v>
      </c>
      <c r="C9" t="s">
        <v>39</v>
      </c>
      <c r="D9" t="s">
        <v>39</v>
      </c>
      <c r="E9" t="s">
        <v>35</v>
      </c>
      <c r="F9" t="s">
        <v>16</v>
      </c>
      <c r="G9" t="s">
        <v>27</v>
      </c>
      <c r="H9" t="s">
        <v>18</v>
      </c>
      <c r="I9">
        <v>16134.742088392182</v>
      </c>
      <c r="J9">
        <v>19004.554602434921</v>
      </c>
      <c r="K9">
        <v>22384.807495421253</v>
      </c>
      <c r="L9">
        <v>26366.290454545455</v>
      </c>
      <c r="M9">
        <v>59842.59181818182</v>
      </c>
      <c r="N9">
        <v>101317.65545454546</v>
      </c>
      <c r="O9">
        <v>205005.31454545457</v>
      </c>
      <c r="P9">
        <v>194340.29818181819</v>
      </c>
      <c r="Q9">
        <v>102947.03295454546</v>
      </c>
      <c r="R9">
        <v>165900.25454545458</v>
      </c>
      <c r="S9">
        <v>202783.4361363636</v>
      </c>
      <c r="T9">
        <v>201005.93340909091</v>
      </c>
      <c r="U9">
        <v>378163.70522727276</v>
      </c>
      <c r="V9">
        <v>251664.76113636364</v>
      </c>
      <c r="W9">
        <v>251368.51068181812</v>
      </c>
      <c r="X9">
        <v>167974.00772727269</v>
      </c>
      <c r="Y9">
        <v>289288.56886363635</v>
      </c>
    </row>
    <row r="10" spans="1:25">
      <c r="A10" t="s">
        <v>12</v>
      </c>
      <c r="B10" t="s">
        <v>13</v>
      </c>
      <c r="C10" t="s">
        <v>39</v>
      </c>
      <c r="D10" t="s">
        <v>39</v>
      </c>
      <c r="E10" t="s">
        <v>74</v>
      </c>
      <c r="F10" t="s">
        <v>16</v>
      </c>
      <c r="G10" t="s">
        <v>27</v>
      </c>
      <c r="H10" t="s">
        <v>18</v>
      </c>
      <c r="I10">
        <v>1105.4232341038414</v>
      </c>
      <c r="J10">
        <v>1269.9384289329496</v>
      </c>
      <c r="K10">
        <v>1458.9376842509812</v>
      </c>
      <c r="L10">
        <v>1676.0648532512398</v>
      </c>
      <c r="M10">
        <v>3005.8353153348685</v>
      </c>
      <c r="N10">
        <v>1856.1379366583978</v>
      </c>
      <c r="O10">
        <v>2271.6912060595319</v>
      </c>
      <c r="P10">
        <v>4044.7184888377028</v>
      </c>
      <c r="Q10">
        <v>1925.3968148919203</v>
      </c>
      <c r="R10">
        <v>14142.662935285258</v>
      </c>
      <c r="S10">
        <v>2368.6536355864628</v>
      </c>
      <c r="T10">
        <v>2368.6536355864628</v>
      </c>
      <c r="U10">
        <v>3255.1672769755487</v>
      </c>
      <c r="V10">
        <v>4100.1255914245212</v>
      </c>
      <c r="W10">
        <v>8920.5435164776754</v>
      </c>
      <c r="X10">
        <v>7327.5893171066609</v>
      </c>
      <c r="Y10">
        <v>12009.489485692769</v>
      </c>
    </row>
    <row r="11" spans="1:25">
      <c r="A11" t="s">
        <v>12</v>
      </c>
      <c r="B11" t="s">
        <v>13</v>
      </c>
      <c r="C11" t="s">
        <v>39</v>
      </c>
      <c r="D11" t="s">
        <v>39</v>
      </c>
      <c r="E11" t="s">
        <v>32</v>
      </c>
      <c r="F11" t="s">
        <v>16</v>
      </c>
      <c r="G11" t="s">
        <v>27</v>
      </c>
      <c r="H11" t="s">
        <v>18</v>
      </c>
      <c r="I11">
        <v>363585.85014891054</v>
      </c>
      <c r="J11">
        <v>325884.77361731039</v>
      </c>
      <c r="K11">
        <v>292093.01085867319</v>
      </c>
      <c r="L11">
        <v>279773.91649199999</v>
      </c>
      <c r="M11">
        <v>284365.43545200006</v>
      </c>
      <c r="N11">
        <v>246857.47539599999</v>
      </c>
      <c r="O11">
        <v>206380.86083999998</v>
      </c>
      <c r="P11">
        <v>143366.22132000004</v>
      </c>
      <c r="Q11">
        <v>121596.08832</v>
      </c>
      <c r="R11">
        <v>120091.97004</v>
      </c>
      <c r="S11">
        <v>123100.2066</v>
      </c>
      <c r="T11">
        <v>107742.36732</v>
      </c>
      <c r="U11">
        <v>96817.718760000003</v>
      </c>
      <c r="V11">
        <v>87609.100686215985</v>
      </c>
      <c r="W11">
        <v>78524.70587689399</v>
      </c>
      <c r="X11">
        <v>70382.29344617459</v>
      </c>
      <c r="Y11">
        <v>63084.187013823052</v>
      </c>
    </row>
    <row r="12" spans="1:25">
      <c r="A12" t="s">
        <v>12</v>
      </c>
      <c r="B12" t="s">
        <v>40</v>
      </c>
      <c r="C12" t="s">
        <v>41</v>
      </c>
      <c r="D12" t="s">
        <v>42</v>
      </c>
      <c r="E12" t="s">
        <v>43</v>
      </c>
      <c r="F12" t="s">
        <v>16</v>
      </c>
      <c r="G12" t="s">
        <v>27</v>
      </c>
      <c r="H12" t="s">
        <v>18</v>
      </c>
      <c r="I12">
        <v>10.198732353600001</v>
      </c>
      <c r="J12">
        <v>10.704038184</v>
      </c>
      <c r="K12">
        <v>11.406285542400001</v>
      </c>
      <c r="L12">
        <v>11.124889809600001</v>
      </c>
      <c r="M12">
        <v>11.1295028544</v>
      </c>
      <c r="N12">
        <v>12.054950611200001</v>
      </c>
      <c r="O12">
        <v>13.170242904000002</v>
      </c>
      <c r="P12">
        <v>14.118401035200002</v>
      </c>
      <c r="Q12">
        <v>14.534639616000002</v>
      </c>
      <c r="R12">
        <v>14.674095508800004</v>
      </c>
      <c r="S12">
        <v>15.078269203200001</v>
      </c>
      <c r="T12">
        <v>16.384115731200001</v>
      </c>
      <c r="U12">
        <v>19.199137608000001</v>
      </c>
      <c r="V12">
        <v>22.0886779008</v>
      </c>
      <c r="W12">
        <v>23.276714361600007</v>
      </c>
      <c r="X12">
        <v>19.9996783056</v>
      </c>
      <c r="Y12">
        <v>21.109293004800005</v>
      </c>
    </row>
    <row r="13" spans="1:25">
      <c r="A13" t="s">
        <v>12</v>
      </c>
      <c r="B13" t="s">
        <v>13</v>
      </c>
      <c r="C13" t="s">
        <v>44</v>
      </c>
      <c r="D13" t="s">
        <v>44</v>
      </c>
      <c r="E13" t="s">
        <v>36</v>
      </c>
      <c r="F13" t="s">
        <v>16</v>
      </c>
      <c r="G13" t="s">
        <v>27</v>
      </c>
      <c r="H13" t="s">
        <v>18</v>
      </c>
      <c r="I13">
        <v>0</v>
      </c>
      <c r="J13">
        <v>0</v>
      </c>
      <c r="K13">
        <v>0</v>
      </c>
      <c r="L13">
        <v>0</v>
      </c>
      <c r="M13">
        <v>0</v>
      </c>
      <c r="N13">
        <v>0</v>
      </c>
      <c r="O13">
        <v>0</v>
      </c>
      <c r="P13">
        <v>0</v>
      </c>
      <c r="Q13">
        <v>202.14699999999999</v>
      </c>
      <c r="R13">
        <v>269.52999999999997</v>
      </c>
      <c r="S13">
        <v>471.67700000000002</v>
      </c>
      <c r="T13">
        <v>463344.27899999998</v>
      </c>
      <c r="U13">
        <v>624831.70200000005</v>
      </c>
      <c r="V13">
        <v>623628.53200000001</v>
      </c>
      <c r="W13">
        <v>622425.36300000001</v>
      </c>
      <c r="X13">
        <v>622425.36300000001</v>
      </c>
      <c r="Y13">
        <v>622425.36300000001</v>
      </c>
    </row>
    <row r="14" spans="1:25">
      <c r="A14" t="s">
        <v>12</v>
      </c>
      <c r="B14" t="s">
        <v>13</v>
      </c>
      <c r="C14" t="s">
        <v>44</v>
      </c>
      <c r="D14" t="s">
        <v>44</v>
      </c>
      <c r="E14" t="s">
        <v>95</v>
      </c>
      <c r="F14" t="s">
        <v>16</v>
      </c>
      <c r="G14" t="s">
        <v>27</v>
      </c>
      <c r="H14" t="s">
        <v>18</v>
      </c>
      <c r="I14">
        <v>808484.20700000005</v>
      </c>
      <c r="J14">
        <v>804703.86300000001</v>
      </c>
      <c r="K14">
        <v>800941.19400000002</v>
      </c>
      <c r="L14">
        <v>813015.32700000005</v>
      </c>
      <c r="M14">
        <v>895865.14599999995</v>
      </c>
      <c r="N14">
        <v>898950.07299999997</v>
      </c>
      <c r="O14">
        <v>906680.11399999994</v>
      </c>
      <c r="P14">
        <v>1022769.401</v>
      </c>
      <c r="Q14">
        <v>781447.74300000002</v>
      </c>
      <c r="R14">
        <v>682835.15300000005</v>
      </c>
      <c r="S14">
        <v>859487.09400000004</v>
      </c>
      <c r="T14">
        <v>950482.87199999997</v>
      </c>
      <c r="U14">
        <v>812771.71400000004</v>
      </c>
      <c r="V14">
        <v>760695.11600000004</v>
      </c>
      <c r="W14">
        <v>757138.22600000002</v>
      </c>
      <c r="X14">
        <v>753597.96799999999</v>
      </c>
      <c r="Y14">
        <v>750074.26300000004</v>
      </c>
    </row>
    <row r="15" spans="1:25">
      <c r="A15" t="s">
        <v>12</v>
      </c>
      <c r="B15" t="s">
        <v>13</v>
      </c>
      <c r="C15" t="s">
        <v>44</v>
      </c>
      <c r="D15" t="s">
        <v>44</v>
      </c>
      <c r="E15" t="s">
        <v>20</v>
      </c>
      <c r="F15" t="s">
        <v>16</v>
      </c>
      <c r="G15" t="s">
        <v>27</v>
      </c>
      <c r="H15" t="s">
        <v>18</v>
      </c>
      <c r="I15">
        <v>4995.6080000000002</v>
      </c>
      <c r="J15">
        <v>3169.9780000000001</v>
      </c>
      <c r="K15">
        <v>2011.518</v>
      </c>
      <c r="L15">
        <v>5139.1890000000003</v>
      </c>
      <c r="M15">
        <v>4827.4809999999998</v>
      </c>
      <c r="N15">
        <v>2285.86</v>
      </c>
      <c r="O15">
        <v>639.40099999999995</v>
      </c>
      <c r="P15">
        <v>319.70100000000002</v>
      </c>
      <c r="Q15">
        <v>319.70100000000002</v>
      </c>
      <c r="R15">
        <v>319.70100000000002</v>
      </c>
      <c r="S15">
        <v>319.70100000000002</v>
      </c>
      <c r="T15">
        <v>799.25199999999995</v>
      </c>
      <c r="U15">
        <v>2157.98</v>
      </c>
      <c r="V15">
        <v>1856.6030000000001</v>
      </c>
      <c r="W15">
        <v>1178.1130000000001</v>
      </c>
      <c r="X15">
        <v>747.57500000000005</v>
      </c>
      <c r="Y15">
        <v>474.37599999999998</v>
      </c>
    </row>
    <row r="16" spans="1:25">
      <c r="A16" t="s">
        <v>12</v>
      </c>
      <c r="B16" t="s">
        <v>13</v>
      </c>
      <c r="C16" t="s">
        <v>44</v>
      </c>
      <c r="D16" t="s">
        <v>44</v>
      </c>
      <c r="E16" t="s">
        <v>56</v>
      </c>
      <c r="F16" t="s">
        <v>16</v>
      </c>
      <c r="G16" t="s">
        <v>27</v>
      </c>
      <c r="H16" t="s">
        <v>18</v>
      </c>
      <c r="I16">
        <v>221014.47200000001</v>
      </c>
      <c r="J16">
        <v>229966.41500000001</v>
      </c>
      <c r="K16">
        <v>239280.946</v>
      </c>
      <c r="L16">
        <v>215016.989</v>
      </c>
      <c r="M16">
        <v>262434.625</v>
      </c>
      <c r="N16">
        <v>296165.94400000002</v>
      </c>
      <c r="O16">
        <v>266497.484</v>
      </c>
      <c r="P16">
        <v>196804.073</v>
      </c>
      <c r="Q16">
        <v>74077.285999999993</v>
      </c>
      <c r="R16">
        <v>33894.324000000001</v>
      </c>
      <c r="S16">
        <v>214461.87299999999</v>
      </c>
      <c r="T16">
        <v>323957.53700000001</v>
      </c>
      <c r="U16">
        <v>354603.99699999997</v>
      </c>
      <c r="V16">
        <v>370329.95500000002</v>
      </c>
      <c r="W16">
        <v>385329.75300000003</v>
      </c>
      <c r="X16">
        <v>400937.10200000001</v>
      </c>
      <c r="Y16">
        <v>417176.609</v>
      </c>
    </row>
    <row r="17" spans="1:25">
      <c r="A17" t="s">
        <v>12</v>
      </c>
      <c r="B17" t="s">
        <v>13</v>
      </c>
      <c r="C17" t="s">
        <v>44</v>
      </c>
      <c r="D17" t="s">
        <v>44</v>
      </c>
      <c r="E17" t="s">
        <v>94</v>
      </c>
      <c r="F17" t="s">
        <v>16</v>
      </c>
      <c r="G17" t="s">
        <v>27</v>
      </c>
      <c r="H17" t="s">
        <v>18</v>
      </c>
      <c r="I17">
        <v>1077018.375</v>
      </c>
      <c r="J17">
        <v>824894.70600000001</v>
      </c>
      <c r="K17">
        <v>495269.076</v>
      </c>
      <c r="L17">
        <v>832108.397</v>
      </c>
      <c r="M17">
        <v>876886.92099999997</v>
      </c>
      <c r="N17">
        <v>723872.299</v>
      </c>
      <c r="O17">
        <v>543163.39300000004</v>
      </c>
      <c r="P17">
        <v>562406.97199999995</v>
      </c>
      <c r="Q17">
        <v>338291.88799999998</v>
      </c>
      <c r="R17">
        <v>86484.96</v>
      </c>
      <c r="S17">
        <v>19357.285</v>
      </c>
      <c r="T17">
        <v>3961.328</v>
      </c>
      <c r="U17">
        <v>0</v>
      </c>
      <c r="V17">
        <v>5795.8760000000002</v>
      </c>
      <c r="W17">
        <v>5754.3879999999999</v>
      </c>
      <c r="X17">
        <v>1274.143</v>
      </c>
      <c r="Y17">
        <v>1523.4010000000001</v>
      </c>
    </row>
    <row r="18" spans="1:25">
      <c r="A18" t="s">
        <v>12</v>
      </c>
      <c r="B18" t="s">
        <v>13</v>
      </c>
      <c r="C18" t="s">
        <v>45</v>
      </c>
      <c r="D18" t="s">
        <v>45</v>
      </c>
      <c r="E18" t="s">
        <v>69</v>
      </c>
      <c r="F18" t="s">
        <v>16</v>
      </c>
      <c r="G18" t="s">
        <v>27</v>
      </c>
      <c r="H18" t="s">
        <v>18</v>
      </c>
      <c r="I18">
        <v>194814.94988999999</v>
      </c>
      <c r="J18">
        <v>446938.61840833328</v>
      </c>
      <c r="K18">
        <v>776564.24902833323</v>
      </c>
      <c r="L18">
        <v>946826.18515833328</v>
      </c>
      <c r="M18">
        <v>1160661.5505833332</v>
      </c>
      <c r="N18">
        <v>962604.84151571628</v>
      </c>
      <c r="O18">
        <v>500579.46714920818</v>
      </c>
      <c r="P18">
        <v>622563.67290984141</v>
      </c>
      <c r="Q18">
        <v>629761.83185666648</v>
      </c>
      <c r="R18">
        <v>562987.01231666666</v>
      </c>
      <c r="S18">
        <v>181734.4549533333</v>
      </c>
      <c r="T18">
        <v>19662.777126666668</v>
      </c>
      <c r="U18">
        <v>29260.90258666666</v>
      </c>
      <c r="V18">
        <v>9474.6262636666652</v>
      </c>
      <c r="W18">
        <v>86.319188999999994</v>
      </c>
      <c r="X18">
        <v>29581.905770999998</v>
      </c>
      <c r="Y18">
        <v>9860.6352569999981</v>
      </c>
    </row>
    <row r="19" spans="1:25">
      <c r="A19" t="s">
        <v>12</v>
      </c>
      <c r="B19" t="s">
        <v>13</v>
      </c>
      <c r="C19" t="s">
        <v>45</v>
      </c>
      <c r="D19" t="s">
        <v>45</v>
      </c>
      <c r="E19" t="s">
        <v>72</v>
      </c>
      <c r="F19" t="s">
        <v>16</v>
      </c>
      <c r="G19" t="s">
        <v>27</v>
      </c>
      <c r="H19" t="s">
        <v>18</v>
      </c>
      <c r="I19">
        <v>134468.88850479847</v>
      </c>
      <c r="J19">
        <v>186258.13804620921</v>
      </c>
      <c r="K19">
        <v>147751.20264472169</v>
      </c>
      <c r="L19">
        <v>135018.33238272555</v>
      </c>
      <c r="M19">
        <v>186783.60211295585</v>
      </c>
      <c r="N19">
        <v>224980.01369467366</v>
      </c>
      <c r="O19">
        <v>118161.44999776872</v>
      </c>
      <c r="P19">
        <v>25711.606342586369</v>
      </c>
      <c r="Q19">
        <v>99958.564824328219</v>
      </c>
      <c r="R19">
        <v>136591.33477197695</v>
      </c>
      <c r="S19">
        <v>100248.6986890595</v>
      </c>
      <c r="T19">
        <v>40923.771775911708</v>
      </c>
      <c r="U19">
        <v>7127.0780903550867</v>
      </c>
      <c r="V19">
        <v>1055.5481435700574</v>
      </c>
      <c r="W19">
        <v>2245.1679263435703</v>
      </c>
      <c r="X19">
        <v>4169.6989166026879</v>
      </c>
      <c r="Y19">
        <v>4679.0292708253355</v>
      </c>
    </row>
    <row r="20" spans="1:25">
      <c r="A20" t="s">
        <v>12</v>
      </c>
      <c r="B20" t="s">
        <v>13</v>
      </c>
      <c r="C20" t="s">
        <v>45</v>
      </c>
      <c r="D20" t="s">
        <v>45</v>
      </c>
      <c r="E20" t="s">
        <v>56</v>
      </c>
      <c r="F20" t="s">
        <v>16</v>
      </c>
      <c r="G20" t="s">
        <v>27</v>
      </c>
      <c r="H20" t="s">
        <v>18</v>
      </c>
      <c r="I20">
        <v>6587.6178743181808</v>
      </c>
      <c r="J20">
        <v>11310.865447500002</v>
      </c>
      <c r="K20">
        <v>12103.934555863636</v>
      </c>
      <c r="L20">
        <v>12617.576004886363</v>
      </c>
      <c r="M20">
        <v>9794.4801107727271</v>
      </c>
      <c r="N20">
        <v>7015.534619113635</v>
      </c>
      <c r="O20">
        <v>4295.9583400909087</v>
      </c>
      <c r="P20">
        <v>1427.692171868182</v>
      </c>
      <c r="Q20">
        <v>5308.8461196340913</v>
      </c>
      <c r="R20">
        <v>3587.6502100840903</v>
      </c>
      <c r="S20">
        <v>2677.2040465772725</v>
      </c>
      <c r="T20">
        <v>1315.8458067272725</v>
      </c>
      <c r="U20">
        <v>351.71629422652705</v>
      </c>
      <c r="V20">
        <v>182.00834849880715</v>
      </c>
      <c r="W20">
        <v>373.94612357039233</v>
      </c>
      <c r="X20">
        <v>170.36018024318182</v>
      </c>
      <c r="Y20">
        <v>63.832472202272733</v>
      </c>
    </row>
    <row r="21" spans="1:25">
      <c r="A21" t="s">
        <v>12</v>
      </c>
      <c r="B21" t="s">
        <v>13</v>
      </c>
      <c r="C21" t="s">
        <v>30</v>
      </c>
      <c r="D21" t="s">
        <v>30</v>
      </c>
      <c r="E21" t="s">
        <v>31</v>
      </c>
      <c r="F21" t="s">
        <v>16</v>
      </c>
      <c r="G21" t="s">
        <v>27</v>
      </c>
      <c r="H21" t="s">
        <v>18</v>
      </c>
      <c r="I21">
        <v>1324908.6772444274</v>
      </c>
      <c r="J21">
        <v>1500677.314603053</v>
      </c>
      <c r="K21">
        <v>1610073.317832588</v>
      </c>
      <c r="L21">
        <v>1631358.7700760001</v>
      </c>
      <c r="M21">
        <v>1736045.4023640002</v>
      </c>
      <c r="N21">
        <v>1932942.4016279997</v>
      </c>
      <c r="O21">
        <v>2035388.6893200001</v>
      </c>
      <c r="P21">
        <v>2086291.21848</v>
      </c>
      <c r="Q21">
        <v>2098086.6723600002</v>
      </c>
      <c r="R21">
        <v>2224036.7872800003</v>
      </c>
      <c r="S21">
        <v>2393289.6758400002</v>
      </c>
      <c r="T21">
        <v>2623103.1162000005</v>
      </c>
      <c r="U21">
        <v>2887907.0975999995</v>
      </c>
      <c r="V21">
        <v>2787866.0755373053</v>
      </c>
      <c r="W21">
        <v>2833130.2819629996</v>
      </c>
      <c r="X21">
        <v>3037457.9482152197</v>
      </c>
      <c r="Y21">
        <v>3149590.558111141</v>
      </c>
    </row>
    <row r="22" spans="1:25">
      <c r="A22" t="s">
        <v>12</v>
      </c>
      <c r="B22" t="s">
        <v>13</v>
      </c>
      <c r="C22" t="s">
        <v>30</v>
      </c>
      <c r="D22" t="s">
        <v>30</v>
      </c>
      <c r="E22" t="s">
        <v>32</v>
      </c>
      <c r="F22" t="s">
        <v>16</v>
      </c>
      <c r="G22" t="s">
        <v>27</v>
      </c>
      <c r="H22" t="s">
        <v>18</v>
      </c>
      <c r="I22">
        <v>413579.73038456042</v>
      </c>
      <c r="J22">
        <v>410984.87222549424</v>
      </c>
      <c r="K22">
        <v>422102.7490052451</v>
      </c>
      <c r="L22">
        <v>419633.167296</v>
      </c>
      <c r="M22">
        <v>426552.11138399999</v>
      </c>
      <c r="N22">
        <v>370290.17129999993</v>
      </c>
      <c r="O22">
        <v>309452.54508000007</v>
      </c>
      <c r="P22">
        <v>215009.74992000003</v>
      </c>
      <c r="Q22">
        <v>182156.64012</v>
      </c>
      <c r="R22">
        <v>180177.53711999996</v>
      </c>
      <c r="S22">
        <v>184689.89195999998</v>
      </c>
      <c r="T22">
        <v>161732.29716000002</v>
      </c>
      <c r="U22">
        <v>126979.24847999998</v>
      </c>
      <c r="V22">
        <v>87241.410741609347</v>
      </c>
      <c r="W22">
        <v>102407.02721698555</v>
      </c>
      <c r="X22">
        <v>69650.095970185212</v>
      </c>
      <c r="Y22">
        <v>38283.05503082522</v>
      </c>
    </row>
    <row r="23" spans="1:25">
      <c r="A23" t="s">
        <v>12</v>
      </c>
      <c r="B23" t="s">
        <v>13</v>
      </c>
      <c r="C23" t="s">
        <v>14</v>
      </c>
      <c r="D23" t="s">
        <v>49</v>
      </c>
      <c r="E23" t="s">
        <v>50</v>
      </c>
      <c r="F23" t="s">
        <v>16</v>
      </c>
      <c r="G23" t="s">
        <v>27</v>
      </c>
      <c r="H23" t="s">
        <v>18</v>
      </c>
      <c r="I23">
        <v>413126.53711874998</v>
      </c>
      <c r="J23">
        <v>511338.52428749995</v>
      </c>
      <c r="K23">
        <v>616310.04093749996</v>
      </c>
      <c r="L23">
        <v>704581.54357500002</v>
      </c>
      <c r="M23">
        <v>827843.55176249996</v>
      </c>
      <c r="N23">
        <v>928838.87459999998</v>
      </c>
      <c r="O23">
        <v>968998.43210624997</v>
      </c>
      <c r="P23">
        <v>992855.59498125</v>
      </c>
      <c r="Q23">
        <v>1053691.3603125</v>
      </c>
      <c r="R23">
        <v>1117310.4613124998</v>
      </c>
      <c r="S23">
        <v>1194448.621275</v>
      </c>
      <c r="T23">
        <v>1320096.3457499999</v>
      </c>
      <c r="U23">
        <v>1469601.2331000001</v>
      </c>
      <c r="V23">
        <v>1510158.4099874999</v>
      </c>
      <c r="W23">
        <v>1649325.1934250002</v>
      </c>
      <c r="X23">
        <v>855915.48007875006</v>
      </c>
      <c r="Y23">
        <v>864504.0587137501</v>
      </c>
    </row>
    <row r="24" spans="1:25">
      <c r="A24" t="s">
        <v>12</v>
      </c>
      <c r="B24" t="s">
        <v>13</v>
      </c>
      <c r="C24" t="s">
        <v>14</v>
      </c>
      <c r="D24" t="s">
        <v>15</v>
      </c>
      <c r="E24" t="s">
        <v>51</v>
      </c>
      <c r="F24" t="s">
        <v>16</v>
      </c>
      <c r="G24" t="s">
        <v>27</v>
      </c>
      <c r="H24" t="s">
        <v>18</v>
      </c>
      <c r="I24">
        <v>1321212.1831970995</v>
      </c>
      <c r="J24">
        <v>1420926.3102308433</v>
      </c>
      <c r="K24">
        <v>1541476.2250029808</v>
      </c>
      <c r="L24">
        <v>1750206.1700251077</v>
      </c>
      <c r="M24">
        <v>1999491.4876094663</v>
      </c>
      <c r="N24">
        <v>2178828.0892149298</v>
      </c>
      <c r="O24">
        <v>2316865.1829817919</v>
      </c>
      <c r="P24">
        <v>2449321.2621758687</v>
      </c>
      <c r="Q24">
        <v>2701512.5768760336</v>
      </c>
      <c r="R24">
        <v>3017385.2071818388</v>
      </c>
      <c r="S24">
        <v>3378483.3817869779</v>
      </c>
      <c r="T24">
        <v>3721538.3617625674</v>
      </c>
      <c r="U24">
        <v>4135727.4150601844</v>
      </c>
      <c r="V24">
        <v>4435871.6010972578</v>
      </c>
      <c r="W24">
        <v>4721731.1346735805</v>
      </c>
      <c r="X24">
        <v>4361929.8875158504</v>
      </c>
      <c r="Y24">
        <v>4506599.5361870266</v>
      </c>
    </row>
    <row r="25" spans="1:25">
      <c r="A25" t="s">
        <v>12</v>
      </c>
      <c r="B25" t="s">
        <v>13</v>
      </c>
      <c r="C25" t="s">
        <v>14</v>
      </c>
      <c r="D25" t="s">
        <v>15</v>
      </c>
      <c r="E25" t="s">
        <v>19</v>
      </c>
      <c r="F25" t="s">
        <v>16</v>
      </c>
      <c r="G25" t="s">
        <v>27</v>
      </c>
      <c r="H25" t="s">
        <v>18</v>
      </c>
      <c r="I25">
        <v>2690857.2374203429</v>
      </c>
      <c r="J25">
        <v>2752069.8837913177</v>
      </c>
      <c r="K25">
        <v>3107095.9145868751</v>
      </c>
      <c r="L25">
        <v>3548604.0544474125</v>
      </c>
      <c r="M25">
        <v>3819225.7931621396</v>
      </c>
      <c r="N25">
        <v>4023999.1041091606</v>
      </c>
      <c r="O25">
        <v>4451152.2105499096</v>
      </c>
      <c r="P25">
        <v>4958931.9713813588</v>
      </c>
      <c r="Q25">
        <v>5389476.448703656</v>
      </c>
      <c r="R25">
        <v>5531256.3580152234</v>
      </c>
      <c r="S25">
        <v>5615077.511000257</v>
      </c>
      <c r="T25">
        <v>5646792.5630905144</v>
      </c>
      <c r="U25">
        <v>5783606.7492333697</v>
      </c>
      <c r="V25">
        <v>5750611.6709664045</v>
      </c>
      <c r="W25">
        <v>5678903.7872977629</v>
      </c>
      <c r="X25">
        <v>5008752.1472681444</v>
      </c>
      <c r="Y25">
        <v>5114511.3786594942</v>
      </c>
    </row>
    <row r="26" spans="1:25">
      <c r="A26" t="s">
        <v>12</v>
      </c>
      <c r="B26" t="s">
        <v>13</v>
      </c>
      <c r="C26" t="s">
        <v>14</v>
      </c>
      <c r="D26" t="s">
        <v>15</v>
      </c>
      <c r="E26" t="s">
        <v>22</v>
      </c>
      <c r="F26" t="s">
        <v>16</v>
      </c>
      <c r="G26" t="s">
        <v>27</v>
      </c>
      <c r="H26" t="s">
        <v>18</v>
      </c>
      <c r="I26">
        <v>0</v>
      </c>
      <c r="J26">
        <v>0</v>
      </c>
      <c r="K26">
        <v>0</v>
      </c>
      <c r="L26">
        <v>0</v>
      </c>
      <c r="M26">
        <v>0</v>
      </c>
      <c r="N26">
        <v>0</v>
      </c>
      <c r="O26">
        <v>0</v>
      </c>
      <c r="P26">
        <v>0</v>
      </c>
      <c r="Q26">
        <v>0</v>
      </c>
      <c r="R26">
        <v>0</v>
      </c>
      <c r="S26">
        <v>0</v>
      </c>
      <c r="T26">
        <v>4245.2640000000001</v>
      </c>
      <c r="U26">
        <v>1415.088</v>
      </c>
      <c r="V26">
        <v>2950.4584800000002</v>
      </c>
      <c r="W26">
        <v>13337.204400000002</v>
      </c>
      <c r="X26">
        <v>13393.807919999999</v>
      </c>
      <c r="Y26">
        <v>28563.55128</v>
      </c>
    </row>
    <row r="27" spans="1:25">
      <c r="A27" t="s">
        <v>12</v>
      </c>
      <c r="B27" t="s">
        <v>13</v>
      </c>
      <c r="C27" t="s">
        <v>14</v>
      </c>
      <c r="D27" t="s">
        <v>24</v>
      </c>
      <c r="E27" t="s">
        <v>74</v>
      </c>
      <c r="F27" t="s">
        <v>16</v>
      </c>
      <c r="G27" t="s">
        <v>27</v>
      </c>
      <c r="H27" t="s">
        <v>18</v>
      </c>
      <c r="I27">
        <v>99.271343127976678</v>
      </c>
      <c r="J27">
        <v>126.18779618493024</v>
      </c>
      <c r="K27">
        <v>160.4023820397164</v>
      </c>
      <c r="L27">
        <v>203.89391796896891</v>
      </c>
      <c r="M27">
        <v>259.17775818592906</v>
      </c>
      <c r="N27">
        <v>329.45127057937628</v>
      </c>
      <c r="O27">
        <v>1391.0164757795885</v>
      </c>
      <c r="P27">
        <v>2415.9759842487597</v>
      </c>
      <c r="Q27">
        <v>3257.907009062721</v>
      </c>
      <c r="R27">
        <v>3697.1753698352231</v>
      </c>
      <c r="S27">
        <v>4209.6551240698082</v>
      </c>
      <c r="T27">
        <v>4356.0779109939758</v>
      </c>
      <c r="U27">
        <v>4356.0779109939758</v>
      </c>
      <c r="V27">
        <v>4392.6836077250182</v>
      </c>
      <c r="W27">
        <v>4465.8950011871011</v>
      </c>
      <c r="X27">
        <v>4539.1063946491849</v>
      </c>
      <c r="Y27">
        <v>4612.3177881112679</v>
      </c>
    </row>
    <row r="28" spans="1:25">
      <c r="A28" t="s">
        <v>12</v>
      </c>
      <c r="B28" t="s">
        <v>13</v>
      </c>
      <c r="C28" t="s">
        <v>14</v>
      </c>
      <c r="D28" t="s">
        <v>24</v>
      </c>
      <c r="E28" t="s">
        <v>35</v>
      </c>
      <c r="F28" t="s">
        <v>16</v>
      </c>
      <c r="G28" t="s">
        <v>27</v>
      </c>
      <c r="H28" t="s">
        <v>18</v>
      </c>
      <c r="I28">
        <v>9589.353434419656</v>
      </c>
      <c r="J28">
        <v>9980.546870408496</v>
      </c>
      <c r="K28">
        <v>10431.789087882662</v>
      </c>
      <c r="L28">
        <v>10952.297665221897</v>
      </c>
      <c r="M28">
        <v>11552.705092967133</v>
      </c>
      <c r="N28">
        <v>12245.275964967768</v>
      </c>
      <c r="O28">
        <v>20667.937032390495</v>
      </c>
      <c r="P28">
        <v>25350.126883873141</v>
      </c>
      <c r="Q28">
        <v>27808.569926192969</v>
      </c>
      <c r="R28">
        <v>30322.753323887606</v>
      </c>
      <c r="S28">
        <v>33353.268434527679</v>
      </c>
      <c r="T28">
        <v>34124.832301031405</v>
      </c>
      <c r="U28">
        <v>34171.771547662807</v>
      </c>
      <c r="V28">
        <v>34218.710794294217</v>
      </c>
      <c r="W28">
        <v>34594.224767345448</v>
      </c>
      <c r="X28">
        <v>34761.445833469836</v>
      </c>
      <c r="Y28">
        <v>35210.302379382651</v>
      </c>
    </row>
    <row r="29" spans="1:25">
      <c r="A29" t="s">
        <v>12</v>
      </c>
      <c r="B29" t="s">
        <v>13</v>
      </c>
      <c r="C29" t="s">
        <v>14</v>
      </c>
      <c r="D29" t="s">
        <v>15</v>
      </c>
      <c r="E29" t="s">
        <v>73</v>
      </c>
      <c r="F29" t="s">
        <v>16</v>
      </c>
      <c r="G29" t="s">
        <v>27</v>
      </c>
      <c r="H29" t="s">
        <v>18</v>
      </c>
      <c r="I29">
        <v>0</v>
      </c>
      <c r="J29">
        <v>0</v>
      </c>
      <c r="K29">
        <v>0</v>
      </c>
      <c r="L29">
        <v>24675.223715999997</v>
      </c>
      <c r="M29">
        <v>43076.827067999991</v>
      </c>
      <c r="N29">
        <v>40431.691871999996</v>
      </c>
      <c r="O29">
        <v>36361.080359999985</v>
      </c>
      <c r="P29">
        <v>34074.219960000002</v>
      </c>
      <c r="Q29">
        <v>28738.212360000001</v>
      </c>
      <c r="R29">
        <v>26222.665919999999</v>
      </c>
      <c r="S29">
        <v>21344.0304</v>
      </c>
      <c r="T29">
        <v>17532.596399999999</v>
      </c>
      <c r="U29">
        <v>17227.681680000002</v>
      </c>
      <c r="V29">
        <v>16574.285539045712</v>
      </c>
      <c r="W29">
        <v>15549.63351167765</v>
      </c>
      <c r="X29">
        <v>14588.327308460875</v>
      </c>
      <c r="Y29">
        <v>13686.450777052698</v>
      </c>
    </row>
    <row r="30" spans="1:25">
      <c r="A30" t="s">
        <v>12</v>
      </c>
      <c r="B30" t="s">
        <v>13</v>
      </c>
      <c r="C30" t="s">
        <v>14</v>
      </c>
      <c r="D30" t="s">
        <v>23</v>
      </c>
      <c r="E30" t="s">
        <v>20</v>
      </c>
      <c r="F30" t="s">
        <v>16</v>
      </c>
      <c r="G30" t="s">
        <v>27</v>
      </c>
      <c r="H30" t="s">
        <v>18</v>
      </c>
      <c r="I30">
        <v>107.25113548095442</v>
      </c>
      <c r="J30">
        <v>101.40057747577283</v>
      </c>
      <c r="K30">
        <v>95.869167876978693</v>
      </c>
      <c r="L30">
        <v>90.639497113517564</v>
      </c>
      <c r="M30">
        <v>85.695105307826196</v>
      </c>
      <c r="N30">
        <v>81.020430469976887</v>
      </c>
      <c r="O30">
        <v>76.600759517835272</v>
      </c>
      <c r="P30">
        <v>72.422181969072184</v>
      </c>
      <c r="Q30">
        <v>68.471546159280535</v>
      </c>
      <c r="R30">
        <v>64.736417848396783</v>
      </c>
      <c r="S30">
        <v>81.73209835269121</v>
      </c>
      <c r="T30">
        <v>67.485193605196784</v>
      </c>
      <c r="U30">
        <v>71.872239713049595</v>
      </c>
      <c r="V30">
        <v>73.939319082163195</v>
      </c>
      <c r="W30">
        <v>75.879954766463996</v>
      </c>
      <c r="X30">
        <v>55.96507440844799</v>
      </c>
      <c r="Y30">
        <v>43.713780860390393</v>
      </c>
    </row>
    <row r="31" spans="1:25">
      <c r="A31" t="s">
        <v>12</v>
      </c>
      <c r="B31" t="s">
        <v>13</v>
      </c>
      <c r="C31" t="s">
        <v>14</v>
      </c>
      <c r="D31" t="s">
        <v>23</v>
      </c>
      <c r="E31" t="s">
        <v>19</v>
      </c>
      <c r="F31" t="s">
        <v>16</v>
      </c>
      <c r="G31" t="s">
        <v>27</v>
      </c>
      <c r="H31" t="s">
        <v>18</v>
      </c>
      <c r="I31">
        <v>7995049.8048659731</v>
      </c>
      <c r="J31">
        <v>5598606.9346100269</v>
      </c>
      <c r="K31">
        <v>3923960.0897896113</v>
      </c>
      <c r="L31">
        <v>2774496.4943567459</v>
      </c>
      <c r="M31">
        <v>1962782.4323072298</v>
      </c>
      <c r="N31">
        <v>1393288.0603561231</v>
      </c>
      <c r="O31">
        <v>999030.02813868655</v>
      </c>
      <c r="P31">
        <v>725120.77017729962</v>
      </c>
      <c r="Q31">
        <v>540016.10191704391</v>
      </c>
      <c r="R31">
        <v>412781.48780806822</v>
      </c>
      <c r="S31">
        <v>314898.45592958323</v>
      </c>
      <c r="T31">
        <v>245941.17240297885</v>
      </c>
      <c r="U31">
        <v>189756.1561457066</v>
      </c>
      <c r="V31">
        <v>133461.46514711389</v>
      </c>
      <c r="W31">
        <v>366034.95515155524</v>
      </c>
      <c r="X31">
        <v>31530.541819607963</v>
      </c>
      <c r="Y31">
        <v>39464.591876493971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6159-83A7-435F-9BA0-094BC0D10CC2}">
  <dimension ref="A1:Y10"/>
  <sheetViews>
    <sheetView topLeftCell="O1" workbookViewId="0">
      <selection activeCell="V12" sqref="V12:Y12"/>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hidden="1">
      <c r="A2" t="s">
        <v>12</v>
      </c>
      <c r="B2" t="s">
        <v>13</v>
      </c>
      <c r="C2" t="s">
        <v>14</v>
      </c>
      <c r="D2" t="s">
        <v>24</v>
      </c>
      <c r="E2" t="s">
        <v>74</v>
      </c>
      <c r="F2" t="s">
        <v>16</v>
      </c>
      <c r="G2" t="s">
        <v>27</v>
      </c>
      <c r="H2" t="s">
        <v>18</v>
      </c>
      <c r="I2">
        <v>99.271343127976678</v>
      </c>
      <c r="J2">
        <v>126.18779618493024</v>
      </c>
      <c r="K2">
        <v>160.4023820397164</v>
      </c>
      <c r="L2">
        <v>203.89391796896891</v>
      </c>
      <c r="M2">
        <v>259.17775818592906</v>
      </c>
      <c r="N2">
        <v>329.45127057937628</v>
      </c>
      <c r="O2">
        <v>1391.0164757795885</v>
      </c>
      <c r="P2">
        <v>2415.9759842487597</v>
      </c>
      <c r="Q2">
        <v>3257.907009062721</v>
      </c>
      <c r="R2">
        <v>3697.1753698352231</v>
      </c>
      <c r="S2">
        <v>4209.6551240698082</v>
      </c>
      <c r="T2">
        <v>4356.0779109939758</v>
      </c>
      <c r="U2">
        <v>4356.0779109939758</v>
      </c>
      <c r="V2">
        <v>4392.6836077250182</v>
      </c>
      <c r="W2">
        <v>4465.8950011871011</v>
      </c>
      <c r="X2">
        <v>4539.1063946491849</v>
      </c>
      <c r="Y2">
        <v>4612.3177881112679</v>
      </c>
    </row>
    <row r="3" spans="1:25" hidden="1">
      <c r="A3" t="s">
        <v>12</v>
      </c>
      <c r="B3" t="s">
        <v>13</v>
      </c>
      <c r="C3" t="s">
        <v>14</v>
      </c>
      <c r="D3" t="s">
        <v>24</v>
      </c>
      <c r="E3" t="s">
        <v>35</v>
      </c>
      <c r="F3" t="s">
        <v>16</v>
      </c>
      <c r="G3" t="s">
        <v>27</v>
      </c>
      <c r="H3" t="s">
        <v>18</v>
      </c>
      <c r="I3">
        <v>9589.353434419656</v>
      </c>
      <c r="J3">
        <v>9980.546870408496</v>
      </c>
      <c r="K3">
        <v>10431.789087882662</v>
      </c>
      <c r="L3">
        <v>10952.297665221897</v>
      </c>
      <c r="M3">
        <v>11552.705092967133</v>
      </c>
      <c r="N3">
        <v>12245.275964967768</v>
      </c>
      <c r="O3">
        <v>20667.937032390495</v>
      </c>
      <c r="P3">
        <v>25350.126883873141</v>
      </c>
      <c r="Q3">
        <v>27808.569926192969</v>
      </c>
      <c r="R3">
        <v>30322.753323887606</v>
      </c>
      <c r="S3">
        <v>33353.268434527679</v>
      </c>
      <c r="T3">
        <v>34124.832301031405</v>
      </c>
      <c r="U3">
        <v>34171.771547662807</v>
      </c>
      <c r="V3">
        <v>34218.710794294217</v>
      </c>
      <c r="W3">
        <v>34594.224767345448</v>
      </c>
      <c r="X3">
        <v>34761.445833469836</v>
      </c>
      <c r="Y3">
        <v>35210.302379382651</v>
      </c>
    </row>
    <row r="4" spans="1:25">
      <c r="A4" t="s">
        <v>12</v>
      </c>
      <c r="B4" t="s">
        <v>13</v>
      </c>
      <c r="C4" t="s">
        <v>14</v>
      </c>
      <c r="D4" t="s">
        <v>23</v>
      </c>
      <c r="E4" t="s">
        <v>20</v>
      </c>
      <c r="F4" t="s">
        <v>16</v>
      </c>
      <c r="G4" t="s">
        <v>27</v>
      </c>
      <c r="H4" t="s">
        <v>18</v>
      </c>
      <c r="I4">
        <v>107.25113548095442</v>
      </c>
      <c r="J4">
        <v>101.40057747577283</v>
      </c>
      <c r="K4">
        <v>95.869167876978693</v>
      </c>
      <c r="L4">
        <v>90.639497113517564</v>
      </c>
      <c r="M4">
        <v>85.695105307826196</v>
      </c>
      <c r="N4">
        <v>81.020430469976887</v>
      </c>
      <c r="O4">
        <v>76.600759517835272</v>
      </c>
      <c r="P4">
        <v>72.422181969072184</v>
      </c>
      <c r="Q4">
        <v>68.471546159280535</v>
      </c>
      <c r="R4">
        <v>64.736417848396783</v>
      </c>
      <c r="S4">
        <v>81.73209835269121</v>
      </c>
      <c r="T4">
        <v>67.485193605196784</v>
      </c>
      <c r="U4">
        <v>71.872239713049595</v>
      </c>
      <c r="V4">
        <v>73.939319082163195</v>
      </c>
      <c r="W4">
        <v>75.879954766463996</v>
      </c>
      <c r="X4">
        <v>55.96507440844799</v>
      </c>
      <c r="Y4">
        <v>43.713780860390393</v>
      </c>
    </row>
    <row r="5" spans="1:25" hidden="1">
      <c r="A5" t="s">
        <v>12</v>
      </c>
      <c r="B5" t="s">
        <v>13</v>
      </c>
      <c r="C5" t="s">
        <v>14</v>
      </c>
      <c r="D5" t="s">
        <v>49</v>
      </c>
      <c r="E5" t="s">
        <v>50</v>
      </c>
      <c r="F5" t="s">
        <v>16</v>
      </c>
      <c r="G5" t="s">
        <v>27</v>
      </c>
      <c r="H5" t="s">
        <v>18</v>
      </c>
      <c r="I5">
        <v>413126.53711874998</v>
      </c>
      <c r="J5">
        <v>511338.52428749995</v>
      </c>
      <c r="K5">
        <v>616310.04093749996</v>
      </c>
      <c r="L5">
        <v>704581.54357500002</v>
      </c>
      <c r="M5">
        <v>827843.55176249996</v>
      </c>
      <c r="N5">
        <v>928838.87459999998</v>
      </c>
      <c r="O5">
        <v>968998.43210624997</v>
      </c>
      <c r="P5">
        <v>992855.59498125</v>
      </c>
      <c r="Q5">
        <v>1053691.3603125</v>
      </c>
      <c r="R5">
        <v>1117310.4613124998</v>
      </c>
      <c r="S5">
        <v>1194448.621275</v>
      </c>
      <c r="T5">
        <v>1320096.3457499999</v>
      </c>
      <c r="U5">
        <v>1469601.2331000001</v>
      </c>
      <c r="V5">
        <v>1510158.4099874999</v>
      </c>
      <c r="W5">
        <v>1649325.1934250002</v>
      </c>
      <c r="X5">
        <v>855915.48007875006</v>
      </c>
      <c r="Y5">
        <v>864504.0587137501</v>
      </c>
    </row>
    <row r="6" spans="1:25">
      <c r="A6" t="s">
        <v>12</v>
      </c>
      <c r="B6" t="s">
        <v>13</v>
      </c>
      <c r="C6" t="s">
        <v>14</v>
      </c>
      <c r="D6" t="s">
        <v>23</v>
      </c>
      <c r="E6" t="s">
        <v>19</v>
      </c>
      <c r="F6" t="s">
        <v>16</v>
      </c>
      <c r="G6" t="s">
        <v>27</v>
      </c>
      <c r="H6" t="s">
        <v>18</v>
      </c>
      <c r="I6">
        <v>7995049.8048659731</v>
      </c>
      <c r="J6">
        <v>5598606.9346100269</v>
      </c>
      <c r="K6">
        <v>3923960.0897896113</v>
      </c>
      <c r="L6">
        <v>2774496.4943567459</v>
      </c>
      <c r="M6">
        <v>1962782.4323072298</v>
      </c>
      <c r="N6">
        <v>1393288.0603561231</v>
      </c>
      <c r="O6">
        <v>999030.02813868655</v>
      </c>
      <c r="P6">
        <v>725120.77017729962</v>
      </c>
      <c r="Q6">
        <v>540016.10191704391</v>
      </c>
      <c r="R6">
        <v>412781.48780806822</v>
      </c>
      <c r="S6">
        <v>314898.45592958323</v>
      </c>
      <c r="T6">
        <v>245941.17240297885</v>
      </c>
      <c r="U6">
        <v>189756.1561457066</v>
      </c>
      <c r="V6">
        <v>133461.46514711389</v>
      </c>
      <c r="W6">
        <v>366034.95515155524</v>
      </c>
      <c r="X6">
        <v>31530.541819607963</v>
      </c>
      <c r="Y6">
        <v>39464.591876493971</v>
      </c>
    </row>
    <row r="7" spans="1:25" hidden="1">
      <c r="A7" t="s">
        <v>12</v>
      </c>
      <c r="B7" t="s">
        <v>13</v>
      </c>
      <c r="C7" t="s">
        <v>14</v>
      </c>
      <c r="D7" t="s">
        <v>15</v>
      </c>
      <c r="E7" t="s">
        <v>73</v>
      </c>
      <c r="F7" t="s">
        <v>16</v>
      </c>
      <c r="G7" t="s">
        <v>27</v>
      </c>
      <c r="H7" t="s">
        <v>18</v>
      </c>
      <c r="I7">
        <v>0</v>
      </c>
      <c r="J7">
        <v>0</v>
      </c>
      <c r="K7">
        <v>0</v>
      </c>
      <c r="L7">
        <v>24675.223715999997</v>
      </c>
      <c r="M7">
        <v>43076.827067999991</v>
      </c>
      <c r="N7">
        <v>40431.691871999996</v>
      </c>
      <c r="O7">
        <v>36361.080359999985</v>
      </c>
      <c r="P7">
        <v>34074.219960000002</v>
      </c>
      <c r="Q7">
        <v>28738.212360000001</v>
      </c>
      <c r="R7">
        <v>26222.665919999999</v>
      </c>
      <c r="S7">
        <v>21344.0304</v>
      </c>
      <c r="T7">
        <v>17532.596399999999</v>
      </c>
      <c r="U7">
        <v>17227.681680000002</v>
      </c>
      <c r="V7">
        <v>16574.285539045712</v>
      </c>
      <c r="W7">
        <v>15549.63351167765</v>
      </c>
      <c r="X7">
        <v>14588.327308460875</v>
      </c>
      <c r="Y7">
        <v>13686.450777052698</v>
      </c>
    </row>
    <row r="8" spans="1:25" hidden="1">
      <c r="A8" t="s">
        <v>12</v>
      </c>
      <c r="B8" t="s">
        <v>13</v>
      </c>
      <c r="C8" t="s">
        <v>14</v>
      </c>
      <c r="D8" t="s">
        <v>15</v>
      </c>
      <c r="E8" t="s">
        <v>22</v>
      </c>
      <c r="F8" t="s">
        <v>16</v>
      </c>
      <c r="G8" t="s">
        <v>27</v>
      </c>
      <c r="H8" t="s">
        <v>18</v>
      </c>
      <c r="I8">
        <v>0</v>
      </c>
      <c r="J8">
        <v>0</v>
      </c>
      <c r="K8">
        <v>0</v>
      </c>
      <c r="L8">
        <v>0</v>
      </c>
      <c r="M8">
        <v>0</v>
      </c>
      <c r="N8">
        <v>0</v>
      </c>
      <c r="O8">
        <v>0</v>
      </c>
      <c r="P8">
        <v>0</v>
      </c>
      <c r="Q8">
        <v>0</v>
      </c>
      <c r="R8">
        <v>0</v>
      </c>
      <c r="S8">
        <v>0</v>
      </c>
      <c r="T8">
        <v>4245.2640000000001</v>
      </c>
      <c r="U8">
        <v>1415.088</v>
      </c>
      <c r="V8">
        <v>2950.4584800000002</v>
      </c>
      <c r="W8">
        <v>13337.204400000002</v>
      </c>
      <c r="X8">
        <v>13393.807919999999</v>
      </c>
      <c r="Y8">
        <v>28563.55128</v>
      </c>
    </row>
    <row r="9" spans="1:25" hidden="1">
      <c r="A9" t="s">
        <v>12</v>
      </c>
      <c r="B9" t="s">
        <v>13</v>
      </c>
      <c r="C9" t="s">
        <v>14</v>
      </c>
      <c r="D9" t="s">
        <v>15</v>
      </c>
      <c r="E9" t="s">
        <v>19</v>
      </c>
      <c r="F9" t="s">
        <v>16</v>
      </c>
      <c r="G9" t="s">
        <v>27</v>
      </c>
      <c r="H9" t="s">
        <v>18</v>
      </c>
      <c r="I9">
        <v>2690857.2374203429</v>
      </c>
      <c r="J9">
        <v>2752069.8837913177</v>
      </c>
      <c r="K9">
        <v>3107095.9145868751</v>
      </c>
      <c r="L9">
        <v>3548604.0544474125</v>
      </c>
      <c r="M9">
        <v>3819225.7931621396</v>
      </c>
      <c r="N9">
        <v>4023999.1041091606</v>
      </c>
      <c r="O9">
        <v>4451152.2105499096</v>
      </c>
      <c r="P9">
        <v>4958931.9713813588</v>
      </c>
      <c r="Q9">
        <v>5389476.448703656</v>
      </c>
      <c r="R9">
        <v>5531256.3580152234</v>
      </c>
      <c r="S9">
        <v>5615077.511000257</v>
      </c>
      <c r="T9">
        <v>5646792.5630905144</v>
      </c>
      <c r="U9">
        <v>5783606.7492333697</v>
      </c>
      <c r="V9">
        <v>5750611.6709664045</v>
      </c>
      <c r="W9">
        <v>5678903.7872977629</v>
      </c>
      <c r="X9">
        <v>5008752.1472681444</v>
      </c>
      <c r="Y9">
        <v>5114511.3786594942</v>
      </c>
    </row>
    <row r="10" spans="1:25" hidden="1">
      <c r="A10" t="s">
        <v>12</v>
      </c>
      <c r="B10" t="s">
        <v>13</v>
      </c>
      <c r="C10" t="s">
        <v>14</v>
      </c>
      <c r="D10" t="s">
        <v>15</v>
      </c>
      <c r="E10" t="s">
        <v>51</v>
      </c>
      <c r="F10" t="s">
        <v>16</v>
      </c>
      <c r="G10" t="s">
        <v>27</v>
      </c>
      <c r="H10" t="s">
        <v>18</v>
      </c>
      <c r="I10">
        <v>1321212.1831970995</v>
      </c>
      <c r="J10">
        <v>1420926.3102308433</v>
      </c>
      <c r="K10">
        <v>1541476.2250029808</v>
      </c>
      <c r="L10">
        <v>1750206.1700251077</v>
      </c>
      <c r="M10">
        <v>1999491.4876094663</v>
      </c>
      <c r="N10">
        <v>2178828.0892149298</v>
      </c>
      <c r="O10">
        <v>2316865.1829817919</v>
      </c>
      <c r="P10">
        <v>2449321.2621758687</v>
      </c>
      <c r="Q10">
        <v>2701512.5768760336</v>
      </c>
      <c r="R10">
        <v>3017385.2071818388</v>
      </c>
      <c r="S10">
        <v>3378483.3817869779</v>
      </c>
      <c r="T10">
        <v>3721538.3617625674</v>
      </c>
      <c r="U10">
        <v>4135727.4150601844</v>
      </c>
      <c r="V10">
        <v>4435871.6010972578</v>
      </c>
      <c r="W10">
        <v>4721731.1346735805</v>
      </c>
      <c r="X10">
        <v>4361929.8875158504</v>
      </c>
      <c r="Y10">
        <v>4506599.5361870266</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5E44-DF01-4F4A-A682-4D1DFEC3DA96}">
  <dimension ref="A1:Y3"/>
  <sheetViews>
    <sheetView workbookViewId="0">
      <selection activeCell="I2" sqref="I2"/>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38</v>
      </c>
      <c r="D2" t="s">
        <v>38</v>
      </c>
      <c r="E2" t="s">
        <v>19</v>
      </c>
      <c r="F2" t="s">
        <v>16</v>
      </c>
      <c r="G2" t="s">
        <v>27</v>
      </c>
      <c r="H2" t="s">
        <v>18</v>
      </c>
      <c r="I2">
        <v>53231.188089018186</v>
      </c>
      <c r="J2">
        <v>52559.497316705143</v>
      </c>
      <c r="K2">
        <v>50098.06086125139</v>
      </c>
      <c r="L2">
        <v>50060.337103044607</v>
      </c>
      <c r="M2">
        <v>57093.660009863066</v>
      </c>
      <c r="N2">
        <v>61867.813269161212</v>
      </c>
      <c r="O2">
        <v>69561.987243501339</v>
      </c>
      <c r="P2">
        <v>68178.147809117407</v>
      </c>
      <c r="Q2">
        <v>53937.526287655441</v>
      </c>
      <c r="R2">
        <v>62105.635807000952</v>
      </c>
      <c r="S2">
        <v>67996.793987531797</v>
      </c>
      <c r="T2">
        <v>65813.767235436797</v>
      </c>
      <c r="U2">
        <v>64003.763839913037</v>
      </c>
      <c r="V2">
        <v>63249.75503208163</v>
      </c>
      <c r="W2">
        <v>61586.807732569068</v>
      </c>
      <c r="X2">
        <v>51550.711236999559</v>
      </c>
      <c r="Y2">
        <v>46978.674199792804</v>
      </c>
    </row>
    <row r="3" spans="1:25">
      <c r="A3" t="s">
        <v>12</v>
      </c>
      <c r="B3" t="s">
        <v>13</v>
      </c>
      <c r="C3" t="s">
        <v>38</v>
      </c>
      <c r="D3" t="s">
        <v>38</v>
      </c>
      <c r="E3" t="s">
        <v>55</v>
      </c>
      <c r="F3" t="s">
        <v>16</v>
      </c>
      <c r="G3" t="s">
        <v>27</v>
      </c>
      <c r="H3" t="s">
        <v>18</v>
      </c>
      <c r="I3">
        <v>20640.40821940676</v>
      </c>
      <c r="J3">
        <v>22790.313394193316</v>
      </c>
      <c r="K3">
        <v>219635.95964149985</v>
      </c>
      <c r="L3">
        <v>315177.95865926432</v>
      </c>
      <c r="M3">
        <v>340690.89156764228</v>
      </c>
      <c r="N3">
        <v>359540.10625907918</v>
      </c>
      <c r="O3">
        <v>398885.37392922671</v>
      </c>
      <c r="P3">
        <v>449056.15518561774</v>
      </c>
      <c r="Q3">
        <v>506456.04995968385</v>
      </c>
      <c r="R3">
        <v>513633.18625263276</v>
      </c>
      <c r="S3">
        <v>509973.53078183386</v>
      </c>
      <c r="T3">
        <v>510423.53324885061</v>
      </c>
      <c r="U3">
        <v>524041.90368670371</v>
      </c>
      <c r="V3">
        <v>522041.43465840555</v>
      </c>
      <c r="W3">
        <v>515933.45593626983</v>
      </c>
      <c r="X3">
        <v>223279.15667898845</v>
      </c>
      <c r="Y3">
        <v>134256.03907411857</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C1F2-48A4-4CA6-B58C-B3F101AF9D77}">
  <dimension ref="A1:Y4"/>
  <sheetViews>
    <sheetView workbookViewId="0">
      <selection sqref="A1:Y4"/>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39</v>
      </c>
      <c r="D2" t="s">
        <v>39</v>
      </c>
      <c r="E2" t="s">
        <v>35</v>
      </c>
      <c r="F2" t="s">
        <v>16</v>
      </c>
      <c r="G2" t="s">
        <v>27</v>
      </c>
      <c r="H2" t="s">
        <v>18</v>
      </c>
      <c r="I2">
        <v>16134.742088392182</v>
      </c>
      <c r="J2">
        <v>19004.554602434921</v>
      </c>
      <c r="K2">
        <v>22384.807495421253</v>
      </c>
      <c r="L2">
        <v>26366.290454545455</v>
      </c>
      <c r="M2">
        <v>59842.59181818182</v>
      </c>
      <c r="N2">
        <v>101317.65545454546</v>
      </c>
      <c r="O2">
        <v>205005.31454545457</v>
      </c>
      <c r="P2">
        <v>194340.29818181819</v>
      </c>
      <c r="Q2">
        <v>102947.03295454546</v>
      </c>
      <c r="R2">
        <v>165900.25454545458</v>
      </c>
      <c r="S2">
        <v>202783.4361363636</v>
      </c>
      <c r="T2">
        <v>201005.93340909091</v>
      </c>
      <c r="U2">
        <v>378163.70522727276</v>
      </c>
      <c r="V2">
        <v>251664.76113636364</v>
      </c>
      <c r="W2">
        <v>251368.51068181812</v>
      </c>
      <c r="X2">
        <v>167974.00772727269</v>
      </c>
      <c r="Y2">
        <v>289288.56886363635</v>
      </c>
    </row>
    <row r="3" spans="1:25">
      <c r="A3" t="s">
        <v>12</v>
      </c>
      <c r="B3" t="s">
        <v>13</v>
      </c>
      <c r="C3" t="s">
        <v>39</v>
      </c>
      <c r="D3" t="s">
        <v>39</v>
      </c>
      <c r="E3" t="s">
        <v>74</v>
      </c>
      <c r="F3" t="s">
        <v>16</v>
      </c>
      <c r="G3" t="s">
        <v>27</v>
      </c>
      <c r="H3" t="s">
        <v>18</v>
      </c>
      <c r="I3">
        <v>1105.4232341038414</v>
      </c>
      <c r="J3">
        <v>1269.9384289329496</v>
      </c>
      <c r="K3">
        <v>1458.9376842509812</v>
      </c>
      <c r="L3">
        <v>1676.0648532512398</v>
      </c>
      <c r="M3">
        <v>3005.8353153348685</v>
      </c>
      <c r="N3">
        <v>1856.1379366583978</v>
      </c>
      <c r="O3">
        <v>2271.6912060595319</v>
      </c>
      <c r="P3">
        <v>4044.7184888377028</v>
      </c>
      <c r="Q3">
        <v>1925.3968148919203</v>
      </c>
      <c r="R3">
        <v>14142.662935285258</v>
      </c>
      <c r="S3">
        <v>2368.6536355864628</v>
      </c>
      <c r="T3">
        <v>2368.6536355864628</v>
      </c>
      <c r="U3">
        <v>3255.1672769755487</v>
      </c>
      <c r="V3">
        <v>4100.1255914245212</v>
      </c>
      <c r="W3">
        <v>8920.5435164776754</v>
      </c>
      <c r="X3">
        <v>7327.5893171066609</v>
      </c>
      <c r="Y3">
        <v>12009.489485692769</v>
      </c>
    </row>
    <row r="4" spans="1:25">
      <c r="A4" t="s">
        <v>12</v>
      </c>
      <c r="B4" t="s">
        <v>13</v>
      </c>
      <c r="C4" t="s">
        <v>39</v>
      </c>
      <c r="D4" t="s">
        <v>39</v>
      </c>
      <c r="E4" t="s">
        <v>32</v>
      </c>
      <c r="F4" t="s">
        <v>16</v>
      </c>
      <c r="G4" t="s">
        <v>27</v>
      </c>
      <c r="H4" t="s">
        <v>18</v>
      </c>
      <c r="I4">
        <v>363585.85014891054</v>
      </c>
      <c r="J4">
        <v>325884.77361731039</v>
      </c>
      <c r="K4">
        <v>292093.01085867319</v>
      </c>
      <c r="L4">
        <v>279773.91649199999</v>
      </c>
      <c r="M4">
        <v>284365.43545200006</v>
      </c>
      <c r="N4">
        <v>246857.47539599999</v>
      </c>
      <c r="O4">
        <v>206380.86083999998</v>
      </c>
      <c r="P4">
        <v>143366.22132000004</v>
      </c>
      <c r="Q4">
        <v>121596.08832</v>
      </c>
      <c r="R4">
        <v>120091.97004</v>
      </c>
      <c r="S4">
        <v>123100.2066</v>
      </c>
      <c r="T4">
        <v>107742.36732</v>
      </c>
      <c r="U4">
        <v>96817.718760000003</v>
      </c>
      <c r="V4">
        <v>87609.100686215985</v>
      </c>
      <c r="W4">
        <v>78524.70587689399</v>
      </c>
      <c r="X4">
        <v>70382.29344617459</v>
      </c>
      <c r="Y4">
        <v>63084.187013823052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B2E7-D601-4EAE-895F-D67203173778}">
  <dimension ref="A1:Y10"/>
  <sheetViews>
    <sheetView workbookViewId="0">
      <selection sqref="A1:Y10"/>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14</v>
      </c>
      <c r="D2" t="s">
        <v>24</v>
      </c>
      <c r="E2" t="s">
        <v>74</v>
      </c>
      <c r="F2" t="s">
        <v>16</v>
      </c>
      <c r="G2" t="s">
        <v>27</v>
      </c>
      <c r="H2" t="s">
        <v>18</v>
      </c>
      <c r="I2">
        <v>99.271343127976678</v>
      </c>
      <c r="J2">
        <v>126.18779618493024</v>
      </c>
      <c r="K2">
        <v>160.4023820397164</v>
      </c>
      <c r="L2">
        <v>203.89391796896891</v>
      </c>
      <c r="M2">
        <v>259.17775818592906</v>
      </c>
      <c r="N2">
        <v>329.45127057937628</v>
      </c>
      <c r="O2">
        <v>1391.0164757795885</v>
      </c>
      <c r="P2">
        <v>2415.9759842487597</v>
      </c>
      <c r="Q2">
        <v>3257.907009062721</v>
      </c>
      <c r="R2">
        <v>3697.1753698352231</v>
      </c>
      <c r="S2">
        <v>4209.6551240698082</v>
      </c>
      <c r="T2">
        <v>4356.0779109939758</v>
      </c>
      <c r="U2">
        <v>4356.0779109939758</v>
      </c>
      <c r="V2">
        <v>4392.6836077250182</v>
      </c>
      <c r="W2">
        <v>4465.8950011871011</v>
      </c>
      <c r="X2">
        <v>4539.1063946491849</v>
      </c>
      <c r="Y2">
        <v>4612.3177881112679</v>
      </c>
    </row>
    <row r="3" spans="1:25">
      <c r="A3" t="s">
        <v>12</v>
      </c>
      <c r="B3" t="s">
        <v>13</v>
      </c>
      <c r="C3" t="s">
        <v>14</v>
      </c>
      <c r="D3" t="s">
        <v>24</v>
      </c>
      <c r="E3" t="s">
        <v>35</v>
      </c>
      <c r="F3" t="s">
        <v>16</v>
      </c>
      <c r="G3" t="s">
        <v>27</v>
      </c>
      <c r="H3" t="s">
        <v>18</v>
      </c>
      <c r="I3">
        <v>9589.353434419656</v>
      </c>
      <c r="J3">
        <v>9980.546870408496</v>
      </c>
      <c r="K3">
        <v>10431.789087882662</v>
      </c>
      <c r="L3">
        <v>10952.297665221897</v>
      </c>
      <c r="M3">
        <v>11552.705092967133</v>
      </c>
      <c r="N3">
        <v>12245.275964967768</v>
      </c>
      <c r="O3">
        <v>20667.937032390495</v>
      </c>
      <c r="P3">
        <v>25350.126883873141</v>
      </c>
      <c r="Q3">
        <v>27808.569926192969</v>
      </c>
      <c r="R3">
        <v>30322.753323887606</v>
      </c>
      <c r="S3">
        <v>33353.268434527679</v>
      </c>
      <c r="T3">
        <v>34124.832301031405</v>
      </c>
      <c r="U3">
        <v>34171.771547662807</v>
      </c>
      <c r="V3">
        <v>34218.710794294217</v>
      </c>
      <c r="W3">
        <v>34594.224767345448</v>
      </c>
      <c r="X3">
        <v>34761.445833469836</v>
      </c>
      <c r="Y3">
        <v>35210.302379382651</v>
      </c>
    </row>
    <row r="4" spans="1:25">
      <c r="A4" t="s">
        <v>12</v>
      </c>
      <c r="B4" t="s">
        <v>13</v>
      </c>
      <c r="C4" t="s">
        <v>14</v>
      </c>
      <c r="D4" t="s">
        <v>23</v>
      </c>
      <c r="E4" t="s">
        <v>20</v>
      </c>
      <c r="F4" t="s">
        <v>16</v>
      </c>
      <c r="G4" t="s">
        <v>27</v>
      </c>
      <c r="H4" t="s">
        <v>18</v>
      </c>
      <c r="I4">
        <v>107.25113548095442</v>
      </c>
      <c r="J4">
        <v>101.40057747577283</v>
      </c>
      <c r="K4">
        <v>95.869167876978693</v>
      </c>
      <c r="L4">
        <v>90.639497113517564</v>
      </c>
      <c r="M4">
        <v>85.695105307826196</v>
      </c>
      <c r="N4">
        <v>81.020430469976887</v>
      </c>
      <c r="O4">
        <v>76.600759517835272</v>
      </c>
      <c r="P4">
        <v>72.422181969072184</v>
      </c>
      <c r="Q4">
        <v>68.471546159280535</v>
      </c>
      <c r="R4">
        <v>64.736417848396783</v>
      </c>
      <c r="S4">
        <v>81.73209835269121</v>
      </c>
      <c r="T4">
        <v>67.485193605196784</v>
      </c>
      <c r="U4">
        <v>71.872239713049595</v>
      </c>
      <c r="V4">
        <v>73.939319082163195</v>
      </c>
      <c r="W4">
        <v>75.879954766463996</v>
      </c>
      <c r="X4">
        <v>55.96507440844799</v>
      </c>
      <c r="Y4">
        <v>43.713780860390393</v>
      </c>
    </row>
    <row r="5" spans="1:25">
      <c r="A5" t="s">
        <v>12</v>
      </c>
      <c r="B5" t="s">
        <v>13</v>
      </c>
      <c r="C5" t="s">
        <v>14</v>
      </c>
      <c r="D5" t="s">
        <v>49</v>
      </c>
      <c r="E5" t="s">
        <v>50</v>
      </c>
      <c r="F5" t="s">
        <v>16</v>
      </c>
      <c r="G5" t="s">
        <v>27</v>
      </c>
      <c r="H5" t="s">
        <v>18</v>
      </c>
      <c r="I5">
        <v>413126.53711874998</v>
      </c>
      <c r="J5">
        <v>511338.52428749995</v>
      </c>
      <c r="K5">
        <v>616310.04093749996</v>
      </c>
      <c r="L5">
        <v>704581.54357500002</v>
      </c>
      <c r="M5">
        <v>827843.55176249996</v>
      </c>
      <c r="N5">
        <v>928838.87459999998</v>
      </c>
      <c r="O5">
        <v>968998.43210624997</v>
      </c>
      <c r="P5">
        <v>992855.59498125</v>
      </c>
      <c r="Q5">
        <v>1053691.3603125</v>
      </c>
      <c r="R5">
        <v>1117310.4613124998</v>
      </c>
      <c r="S5">
        <v>1194448.621275</v>
      </c>
      <c r="T5">
        <v>1320096.3457499999</v>
      </c>
      <c r="U5">
        <v>1469601.2331000001</v>
      </c>
      <c r="V5">
        <v>1510158.4099874999</v>
      </c>
      <c r="W5">
        <v>1649325.1934250002</v>
      </c>
      <c r="X5">
        <v>855915.48007875006</v>
      </c>
      <c r="Y5">
        <v>864504.0587137501</v>
      </c>
    </row>
    <row r="6" spans="1:25">
      <c r="A6" t="s">
        <v>12</v>
      </c>
      <c r="B6" t="s">
        <v>13</v>
      </c>
      <c r="C6" t="s">
        <v>14</v>
      </c>
      <c r="D6" t="s">
        <v>23</v>
      </c>
      <c r="E6" t="s">
        <v>19</v>
      </c>
      <c r="F6" t="s">
        <v>16</v>
      </c>
      <c r="G6" t="s">
        <v>27</v>
      </c>
      <c r="H6" t="s">
        <v>18</v>
      </c>
      <c r="I6">
        <v>7995049.8048659731</v>
      </c>
      <c r="J6">
        <v>5598606.9346100269</v>
      </c>
      <c r="K6">
        <v>3923960.0897896113</v>
      </c>
      <c r="L6">
        <v>2774496.4943567459</v>
      </c>
      <c r="M6">
        <v>1962782.4323072298</v>
      </c>
      <c r="N6">
        <v>1393288.0603561231</v>
      </c>
      <c r="O6">
        <v>999030.02813868655</v>
      </c>
      <c r="P6">
        <v>725120.77017729962</v>
      </c>
      <c r="Q6">
        <v>540016.10191704391</v>
      </c>
      <c r="R6">
        <v>412781.48780806822</v>
      </c>
      <c r="S6">
        <v>314898.45592958323</v>
      </c>
      <c r="T6">
        <v>245941.17240297885</v>
      </c>
      <c r="U6">
        <v>189756.1561457066</v>
      </c>
      <c r="V6">
        <v>133461.46514711389</v>
      </c>
      <c r="W6">
        <v>366034.95515155524</v>
      </c>
      <c r="X6">
        <v>31530.541819607963</v>
      </c>
      <c r="Y6">
        <v>39464.591876493971</v>
      </c>
    </row>
    <row r="7" spans="1:25">
      <c r="A7" t="s">
        <v>12</v>
      </c>
      <c r="B7" t="s">
        <v>13</v>
      </c>
      <c r="C7" t="s">
        <v>14</v>
      </c>
      <c r="D7" t="s">
        <v>15</v>
      </c>
      <c r="E7" t="s">
        <v>73</v>
      </c>
      <c r="F7" t="s">
        <v>16</v>
      </c>
      <c r="G7" t="s">
        <v>27</v>
      </c>
      <c r="H7" t="s">
        <v>18</v>
      </c>
      <c r="I7">
        <v>0</v>
      </c>
      <c r="J7">
        <v>0</v>
      </c>
      <c r="K7">
        <v>0</v>
      </c>
      <c r="L7">
        <v>24675.223715999997</v>
      </c>
      <c r="M7">
        <v>43076.827067999991</v>
      </c>
      <c r="N7">
        <v>40431.691871999996</v>
      </c>
      <c r="O7">
        <v>36361.080359999985</v>
      </c>
      <c r="P7">
        <v>34074.219960000002</v>
      </c>
      <c r="Q7">
        <v>28738.212360000001</v>
      </c>
      <c r="R7">
        <v>26222.665919999999</v>
      </c>
      <c r="S7">
        <v>21344.0304</v>
      </c>
      <c r="T7">
        <v>17532.596399999999</v>
      </c>
      <c r="U7">
        <v>17227.681680000002</v>
      </c>
      <c r="V7">
        <v>16574.285539045712</v>
      </c>
      <c r="W7">
        <v>15549.63351167765</v>
      </c>
      <c r="X7">
        <v>14588.327308460875</v>
      </c>
      <c r="Y7">
        <v>13686.450777052698</v>
      </c>
    </row>
    <row r="8" spans="1:25">
      <c r="A8" t="s">
        <v>12</v>
      </c>
      <c r="B8" t="s">
        <v>13</v>
      </c>
      <c r="C8" t="s">
        <v>14</v>
      </c>
      <c r="D8" t="s">
        <v>15</v>
      </c>
      <c r="E8" t="s">
        <v>22</v>
      </c>
      <c r="F8" t="s">
        <v>16</v>
      </c>
      <c r="G8" t="s">
        <v>27</v>
      </c>
      <c r="H8" t="s">
        <v>18</v>
      </c>
      <c r="I8">
        <v>0</v>
      </c>
      <c r="J8">
        <v>0</v>
      </c>
      <c r="K8">
        <v>0</v>
      </c>
      <c r="L8">
        <v>0</v>
      </c>
      <c r="M8">
        <v>0</v>
      </c>
      <c r="N8">
        <v>0</v>
      </c>
      <c r="O8">
        <v>0</v>
      </c>
      <c r="P8">
        <v>0</v>
      </c>
      <c r="Q8">
        <v>0</v>
      </c>
      <c r="R8">
        <v>0</v>
      </c>
      <c r="S8">
        <v>0</v>
      </c>
      <c r="T8">
        <v>4245.2640000000001</v>
      </c>
      <c r="U8">
        <v>1415.088</v>
      </c>
      <c r="V8">
        <v>2950.4584800000002</v>
      </c>
      <c r="W8">
        <v>13337.204400000002</v>
      </c>
      <c r="X8">
        <v>13393.807919999999</v>
      </c>
      <c r="Y8">
        <v>28563.55128</v>
      </c>
    </row>
    <row r="9" spans="1:25">
      <c r="A9" t="s">
        <v>12</v>
      </c>
      <c r="B9" t="s">
        <v>13</v>
      </c>
      <c r="C9" t="s">
        <v>14</v>
      </c>
      <c r="D9" t="s">
        <v>15</v>
      </c>
      <c r="E9" t="s">
        <v>19</v>
      </c>
      <c r="F9" t="s">
        <v>16</v>
      </c>
      <c r="G9" t="s">
        <v>27</v>
      </c>
      <c r="H9" t="s">
        <v>18</v>
      </c>
      <c r="I9">
        <v>2690857.2374203429</v>
      </c>
      <c r="J9">
        <v>2752069.8837913177</v>
      </c>
      <c r="K9">
        <v>3107095.9145868751</v>
      </c>
      <c r="L9">
        <v>3548604.0544474125</v>
      </c>
      <c r="M9">
        <v>3819225.7931621396</v>
      </c>
      <c r="N9">
        <v>4023999.1041091606</v>
      </c>
      <c r="O9">
        <v>4451152.2105499096</v>
      </c>
      <c r="P9">
        <v>4958931.9713813588</v>
      </c>
      <c r="Q9">
        <v>5389476.448703656</v>
      </c>
      <c r="R9">
        <v>5531256.3580152234</v>
      </c>
      <c r="S9">
        <v>5615077.511000257</v>
      </c>
      <c r="T9">
        <v>5646792.5630905144</v>
      </c>
      <c r="U9">
        <v>5783606.7492333697</v>
      </c>
      <c r="V9">
        <v>5750611.6709664045</v>
      </c>
      <c r="W9">
        <v>5678903.7872977629</v>
      </c>
      <c r="X9">
        <v>5008752.1472681444</v>
      </c>
      <c r="Y9">
        <v>5114511.3786594942</v>
      </c>
    </row>
    <row r="10" spans="1:25">
      <c r="A10" t="s">
        <v>12</v>
      </c>
      <c r="B10" t="s">
        <v>13</v>
      </c>
      <c r="C10" t="s">
        <v>14</v>
      </c>
      <c r="D10" t="s">
        <v>15</v>
      </c>
      <c r="E10" t="s">
        <v>51</v>
      </c>
      <c r="F10" t="s">
        <v>16</v>
      </c>
      <c r="G10" t="s">
        <v>27</v>
      </c>
      <c r="H10" t="s">
        <v>18</v>
      </c>
      <c r="I10">
        <v>1321212.1831970995</v>
      </c>
      <c r="J10">
        <v>1420926.3102308433</v>
      </c>
      <c r="K10">
        <v>1541476.2250029808</v>
      </c>
      <c r="L10">
        <v>1750206.1700251077</v>
      </c>
      <c r="M10">
        <v>1999491.4876094663</v>
      </c>
      <c r="N10">
        <v>2178828.0892149298</v>
      </c>
      <c r="O10">
        <v>2316865.1829817919</v>
      </c>
      <c r="P10">
        <v>2449321.2621758687</v>
      </c>
      <c r="Q10">
        <v>2701512.5768760336</v>
      </c>
      <c r="R10">
        <v>3017385.2071818388</v>
      </c>
      <c r="S10">
        <v>3378483.3817869779</v>
      </c>
      <c r="T10">
        <v>3721538.3617625674</v>
      </c>
      <c r="U10">
        <v>4135727.4150601844</v>
      </c>
      <c r="V10">
        <v>4435871.6010972578</v>
      </c>
      <c r="W10">
        <v>4721731.1346735805</v>
      </c>
      <c r="X10">
        <v>4361929.8875158504</v>
      </c>
      <c r="Y10">
        <v>4506599.5361870266</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A85D-8F9D-4107-A81A-FE79F334DF39}">
  <dimension ref="A1:Y3"/>
  <sheetViews>
    <sheetView topLeftCell="E1" workbookViewId="0">
      <selection activeCell="I2" sqref="I2:Y3"/>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38</v>
      </c>
      <c r="D2" t="s">
        <v>38</v>
      </c>
      <c r="E2" t="s">
        <v>19</v>
      </c>
      <c r="F2" t="s">
        <v>16</v>
      </c>
      <c r="G2" t="s">
        <v>27</v>
      </c>
      <c r="H2" t="s">
        <v>18</v>
      </c>
      <c r="I2">
        <v>53231.188089018186</v>
      </c>
      <c r="J2">
        <v>52559.497316705143</v>
      </c>
      <c r="K2">
        <v>50098.06086125139</v>
      </c>
      <c r="L2">
        <v>50060.337103044607</v>
      </c>
      <c r="M2">
        <v>57093.660009863066</v>
      </c>
      <c r="N2">
        <v>61867.813269161212</v>
      </c>
      <c r="O2">
        <v>69561.987243501339</v>
      </c>
      <c r="P2">
        <v>68178.147809117407</v>
      </c>
      <c r="Q2">
        <v>53937.526287655441</v>
      </c>
      <c r="R2">
        <v>62105.635807000952</v>
      </c>
      <c r="S2">
        <v>67996.793987531797</v>
      </c>
      <c r="T2">
        <v>65813.767235436797</v>
      </c>
      <c r="U2">
        <v>64003.763839913037</v>
      </c>
      <c r="V2">
        <v>63249.75503208163</v>
      </c>
      <c r="W2">
        <v>61586.807732569068</v>
      </c>
      <c r="X2">
        <v>51550.711236999559</v>
      </c>
      <c r="Y2">
        <v>46978.674199792804</v>
      </c>
    </row>
    <row r="3" spans="1:25">
      <c r="A3" t="s">
        <v>12</v>
      </c>
      <c r="B3" t="s">
        <v>13</v>
      </c>
      <c r="C3" t="s">
        <v>38</v>
      </c>
      <c r="D3" t="s">
        <v>38</v>
      </c>
      <c r="E3" t="s">
        <v>55</v>
      </c>
      <c r="F3" t="s">
        <v>16</v>
      </c>
      <c r="G3" t="s">
        <v>27</v>
      </c>
      <c r="H3" t="s">
        <v>18</v>
      </c>
      <c r="I3">
        <v>20640.40821940676</v>
      </c>
      <c r="J3">
        <v>22790.313394193316</v>
      </c>
      <c r="K3">
        <v>219635.95964149985</v>
      </c>
      <c r="L3">
        <v>315177.95865926432</v>
      </c>
      <c r="M3">
        <v>340690.89156764228</v>
      </c>
      <c r="N3">
        <v>359540.10625907918</v>
      </c>
      <c r="O3">
        <v>398885.37392922671</v>
      </c>
      <c r="P3">
        <v>449056.15518561774</v>
      </c>
      <c r="Q3">
        <v>506456.04995968385</v>
      </c>
      <c r="R3">
        <v>513633.18625263276</v>
      </c>
      <c r="S3">
        <v>509973.53078183386</v>
      </c>
      <c r="T3">
        <v>510423.53324885061</v>
      </c>
      <c r="U3">
        <v>524041.90368670371</v>
      </c>
      <c r="V3">
        <v>522041.43465840555</v>
      </c>
      <c r="W3">
        <v>515933.45593626983</v>
      </c>
      <c r="X3">
        <v>223279.15667898845</v>
      </c>
      <c r="Y3">
        <v>134256.03907411857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401D-2E29-4E38-B083-5BDD4CD37592}">
  <dimension ref="A1:AC8"/>
  <sheetViews>
    <sheetView workbookViewId="0">
      <selection activeCell="A6" sqref="A6:XFD6"/>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45</v>
      </c>
      <c r="D2" t="s">
        <v>45</v>
      </c>
      <c r="F2" t="s">
        <v>36</v>
      </c>
      <c r="H2" t="s">
        <v>16</v>
      </c>
      <c r="I2" t="s">
        <v>27</v>
      </c>
      <c r="J2" t="s">
        <v>18</v>
      </c>
      <c r="M2">
        <v>0</v>
      </c>
      <c r="N2">
        <v>0</v>
      </c>
      <c r="O2">
        <v>0</v>
      </c>
      <c r="P2">
        <v>0</v>
      </c>
      <c r="Q2">
        <v>0</v>
      </c>
      <c r="R2">
        <v>0</v>
      </c>
      <c r="S2">
        <v>0</v>
      </c>
      <c r="T2">
        <v>0</v>
      </c>
      <c r="U2">
        <v>0</v>
      </c>
      <c r="V2">
        <v>0</v>
      </c>
      <c r="W2">
        <v>0</v>
      </c>
      <c r="X2">
        <v>0</v>
      </c>
      <c r="Y2">
        <v>0</v>
      </c>
      <c r="Z2">
        <v>0</v>
      </c>
      <c r="AA2">
        <v>0</v>
      </c>
      <c r="AB2">
        <v>0</v>
      </c>
      <c r="AC2">
        <v>0</v>
      </c>
    </row>
    <row r="3" spans="1:29">
      <c r="A3" t="s">
        <v>12</v>
      </c>
      <c r="B3" t="s">
        <v>13</v>
      </c>
      <c r="C3" t="s">
        <v>45</v>
      </c>
      <c r="D3" t="s">
        <v>45</v>
      </c>
      <c r="F3" t="s">
        <v>69</v>
      </c>
      <c r="H3" t="s">
        <v>16</v>
      </c>
      <c r="I3" t="s">
        <v>27</v>
      </c>
      <c r="J3" t="s">
        <v>18</v>
      </c>
      <c r="M3">
        <v>194814.94988999999</v>
      </c>
      <c r="N3">
        <v>446938.61840833328</v>
      </c>
      <c r="O3">
        <v>776564.24902833323</v>
      </c>
      <c r="P3">
        <v>946826.18515833328</v>
      </c>
      <c r="Q3">
        <v>1160661.5505833332</v>
      </c>
      <c r="R3">
        <v>1169026.7206918665</v>
      </c>
      <c r="S3">
        <v>569386.52931297489</v>
      </c>
      <c r="T3">
        <v>622563.59594485839</v>
      </c>
      <c r="U3">
        <v>629761.83185666648</v>
      </c>
      <c r="V3">
        <v>562987.01231666666</v>
      </c>
      <c r="W3">
        <v>181734.4549533333</v>
      </c>
      <c r="X3">
        <v>19662.777126666668</v>
      </c>
      <c r="Y3">
        <v>31529.82869602706</v>
      </c>
      <c r="Z3">
        <v>12595.040506881825</v>
      </c>
      <c r="AA3">
        <v>2805.0536819468994</v>
      </c>
      <c r="AB3">
        <v>2064.6530393326902</v>
      </c>
      <c r="AC3">
        <v>1519.6829209582345</v>
      </c>
    </row>
    <row r="4" spans="1:29">
      <c r="A4" t="s">
        <v>12</v>
      </c>
      <c r="B4" t="s">
        <v>13</v>
      </c>
      <c r="C4" t="s">
        <v>45</v>
      </c>
      <c r="D4" t="s">
        <v>45</v>
      </c>
      <c r="F4" t="s">
        <v>92</v>
      </c>
      <c r="H4" t="s">
        <v>16</v>
      </c>
      <c r="I4" t="s">
        <v>27</v>
      </c>
      <c r="J4" t="s">
        <v>18</v>
      </c>
      <c r="M4">
        <v>134727.48252115384</v>
      </c>
      <c r="N4">
        <v>186616.32677322114</v>
      </c>
      <c r="O4">
        <v>148035.33957288461</v>
      </c>
      <c r="P4">
        <v>135277.98302192308</v>
      </c>
      <c r="Q4">
        <v>187142.80134778845</v>
      </c>
      <c r="R4">
        <v>225412.66756716344</v>
      </c>
      <c r="S4">
        <v>118388.68355545674</v>
      </c>
      <c r="T4">
        <v>25761.051739399034</v>
      </c>
      <c r="U4">
        <v>100150.79283360578</v>
      </c>
      <c r="V4">
        <v>136854.01041576924</v>
      </c>
      <c r="W4">
        <v>100441.48464807693</v>
      </c>
      <c r="X4">
        <v>41002.471337019233</v>
      </c>
      <c r="Y4">
        <v>7140.7840097596145</v>
      </c>
      <c r="Z4">
        <v>1057.5780438461538</v>
      </c>
      <c r="AA4">
        <v>2249.4855569711535</v>
      </c>
      <c r="AB4">
        <v>4177.7175683653841</v>
      </c>
      <c r="AC4">
        <v>3941.303599805718</v>
      </c>
    </row>
    <row r="5" spans="1:29">
      <c r="A5" t="s">
        <v>12</v>
      </c>
      <c r="B5" t="s">
        <v>13</v>
      </c>
      <c r="C5" t="s">
        <v>45</v>
      </c>
      <c r="D5" t="s">
        <v>45</v>
      </c>
      <c r="F5" t="s">
        <v>68</v>
      </c>
      <c r="H5" t="s">
        <v>16</v>
      </c>
      <c r="I5" t="s">
        <v>27</v>
      </c>
      <c r="J5" t="s">
        <v>18</v>
      </c>
      <c r="M5">
        <v>0</v>
      </c>
      <c r="N5">
        <v>0</v>
      </c>
      <c r="O5">
        <v>0</v>
      </c>
      <c r="P5">
        <v>0</v>
      </c>
      <c r="Q5">
        <v>0</v>
      </c>
      <c r="R5">
        <v>0</v>
      </c>
      <c r="S5">
        <v>0</v>
      </c>
      <c r="T5">
        <v>0</v>
      </c>
      <c r="U5">
        <v>0</v>
      </c>
      <c r="V5">
        <v>0</v>
      </c>
      <c r="W5">
        <v>0</v>
      </c>
      <c r="X5">
        <v>0</v>
      </c>
      <c r="Y5">
        <v>0</v>
      </c>
      <c r="Z5">
        <v>0</v>
      </c>
      <c r="AA5">
        <v>0</v>
      </c>
      <c r="AB5">
        <v>0</v>
      </c>
      <c r="AC5">
        <v>0</v>
      </c>
    </row>
    <row r="6" spans="1:29">
      <c r="A6" t="s">
        <v>12</v>
      </c>
      <c r="B6" t="s">
        <v>13</v>
      </c>
      <c r="C6" t="s">
        <v>45</v>
      </c>
      <c r="D6" t="s">
        <v>45</v>
      </c>
      <c r="F6" t="s">
        <v>93</v>
      </c>
      <c r="H6" t="s">
        <v>16</v>
      </c>
      <c r="I6" t="s">
        <v>27</v>
      </c>
      <c r="J6" t="s">
        <v>18</v>
      </c>
      <c r="M6">
        <v>5500.3052249999992</v>
      </c>
      <c r="N6">
        <v>10099.635749999999</v>
      </c>
      <c r="O6">
        <v>10961.638670454546</v>
      </c>
      <c r="P6">
        <v>11499.317120454547</v>
      </c>
      <c r="Q6">
        <v>9010.9491803181809</v>
      </c>
      <c r="R6">
        <v>6847.4473523181814</v>
      </c>
      <c r="S6">
        <v>4295.9583400909087</v>
      </c>
      <c r="T6">
        <v>1580.2319301744471</v>
      </c>
      <c r="U6">
        <v>5593.9231874078623</v>
      </c>
      <c r="V6">
        <v>3892.3042505528256</v>
      </c>
      <c r="W6">
        <v>3306.5850040540545</v>
      </c>
      <c r="X6">
        <v>1910.8311606265354</v>
      </c>
      <c r="Y6">
        <v>456.45005012285009</v>
      </c>
      <c r="Z6">
        <v>145.3185</v>
      </c>
      <c r="AA6">
        <v>365.27786590909091</v>
      </c>
      <c r="AB6">
        <v>153.24496363636362</v>
      </c>
      <c r="AC6">
        <v>46.377087197151887</v>
      </c>
    </row>
    <row r="7" spans="1:29">
      <c r="A7" t="s">
        <v>12</v>
      </c>
      <c r="B7" t="s">
        <v>13</v>
      </c>
      <c r="C7" t="s">
        <v>45</v>
      </c>
      <c r="D7" t="s">
        <v>45</v>
      </c>
      <c r="F7" t="s">
        <v>21</v>
      </c>
      <c r="H7" t="s">
        <v>16</v>
      </c>
      <c r="I7" t="s">
        <v>27</v>
      </c>
      <c r="J7" t="s">
        <v>18</v>
      </c>
      <c r="M7">
        <v>0</v>
      </c>
      <c r="N7">
        <v>0</v>
      </c>
      <c r="O7">
        <v>0</v>
      </c>
      <c r="P7">
        <v>0</v>
      </c>
      <c r="Q7">
        <v>0</v>
      </c>
      <c r="R7">
        <v>0</v>
      </c>
      <c r="S7">
        <v>0</v>
      </c>
      <c r="T7">
        <v>0</v>
      </c>
      <c r="U7">
        <v>0</v>
      </c>
      <c r="V7">
        <v>0</v>
      </c>
      <c r="W7">
        <v>0</v>
      </c>
      <c r="X7">
        <v>0</v>
      </c>
      <c r="Y7">
        <v>0</v>
      </c>
      <c r="Z7">
        <v>0</v>
      </c>
      <c r="AA7">
        <v>0</v>
      </c>
      <c r="AB7">
        <v>0</v>
      </c>
      <c r="AC7">
        <v>0</v>
      </c>
    </row>
    <row r="8" spans="1:29">
      <c r="A8" t="s">
        <v>12</v>
      </c>
      <c r="B8" t="s">
        <v>13</v>
      </c>
      <c r="C8" t="s">
        <v>45</v>
      </c>
      <c r="D8" t="s">
        <v>45</v>
      </c>
      <c r="F8" t="s">
        <v>33</v>
      </c>
      <c r="H8" t="s">
        <v>16</v>
      </c>
      <c r="I8" t="s">
        <v>27</v>
      </c>
      <c r="J8" t="s">
        <v>18</v>
      </c>
      <c r="M8">
        <v>0</v>
      </c>
      <c r="N8">
        <v>0</v>
      </c>
      <c r="O8">
        <v>0</v>
      </c>
      <c r="P8">
        <v>0</v>
      </c>
      <c r="Q8">
        <v>0</v>
      </c>
      <c r="R8">
        <v>0</v>
      </c>
      <c r="S8">
        <v>0</v>
      </c>
      <c r="T8">
        <v>0</v>
      </c>
      <c r="U8">
        <v>0</v>
      </c>
      <c r="V8">
        <v>0</v>
      </c>
      <c r="W8">
        <v>0</v>
      </c>
      <c r="X8">
        <v>0</v>
      </c>
      <c r="Y8">
        <v>0</v>
      </c>
      <c r="Z8">
        <v>0</v>
      </c>
      <c r="AA8">
        <v>0</v>
      </c>
      <c r="AB8">
        <v>0</v>
      </c>
      <c r="AC8">
        <v>0</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E2FCC-4E1A-4D8A-90C6-B8312E4AD0B0}">
  <dimension ref="A1:Y4"/>
  <sheetViews>
    <sheetView topLeftCell="E1" workbookViewId="0">
      <selection activeCell="I2" sqref="I2:Y4"/>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67</v>
      </c>
      <c r="D2" t="s">
        <v>67</v>
      </c>
      <c r="E2" t="s">
        <v>60</v>
      </c>
      <c r="F2" t="s">
        <v>16</v>
      </c>
      <c r="G2" t="s">
        <v>27</v>
      </c>
      <c r="H2" t="s">
        <v>18</v>
      </c>
      <c r="I2">
        <v>301775.37259945832</v>
      </c>
      <c r="J2">
        <v>313231.1483778751</v>
      </c>
      <c r="K2">
        <v>285289.52268483333</v>
      </c>
      <c r="L2">
        <v>299245.79774483334</v>
      </c>
      <c r="M2">
        <v>333351.44492270838</v>
      </c>
      <c r="N2">
        <v>330676.49220287509</v>
      </c>
      <c r="O2">
        <v>303904.1199114375</v>
      </c>
      <c r="P2">
        <v>266981.46507115418</v>
      </c>
      <c r="Q2">
        <v>257043.0188401833</v>
      </c>
      <c r="R2">
        <v>405713.90037815005</v>
      </c>
      <c r="S2">
        <v>563484.60554749996</v>
      </c>
      <c r="T2">
        <v>532930.33193400002</v>
      </c>
      <c r="U2">
        <v>537944.62218770001</v>
      </c>
      <c r="V2">
        <v>531683.57136197342</v>
      </c>
      <c r="W2">
        <v>535682.12723972916</v>
      </c>
      <c r="X2">
        <v>225685.22099741042</v>
      </c>
      <c r="Y2">
        <v>171683.61608898503</v>
      </c>
    </row>
    <row r="3" spans="1:25">
      <c r="A3" t="s">
        <v>12</v>
      </c>
      <c r="B3" t="s">
        <v>13</v>
      </c>
      <c r="C3" t="s">
        <v>67</v>
      </c>
      <c r="D3" t="s">
        <v>67</v>
      </c>
      <c r="E3" t="s">
        <v>8</v>
      </c>
      <c r="F3" t="s">
        <v>16</v>
      </c>
      <c r="G3" t="s">
        <v>27</v>
      </c>
      <c r="H3" t="s">
        <v>18</v>
      </c>
      <c r="I3">
        <v>62668.222718515193</v>
      </c>
      <c r="J3">
        <v>62364.45153907199</v>
      </c>
      <c r="K3">
        <v>66167.301266688009</v>
      </c>
      <c r="L3">
        <v>66898.179292415996</v>
      </c>
      <c r="M3">
        <v>66601.260094464014</v>
      </c>
      <c r="N3">
        <v>101854.70486668797</v>
      </c>
      <c r="O3">
        <v>105229.30575110401</v>
      </c>
      <c r="P3">
        <v>94060.575920447998</v>
      </c>
      <c r="Q3">
        <v>88972.979663231978</v>
      </c>
      <c r="R3">
        <v>134698.53614784</v>
      </c>
      <c r="S3">
        <v>150195.434287104</v>
      </c>
      <c r="T3">
        <v>155916.83883225601</v>
      </c>
      <c r="U3">
        <v>157275.81516134398</v>
      </c>
      <c r="V3">
        <v>151919.849629056</v>
      </c>
      <c r="W3">
        <v>349793.65512576001</v>
      </c>
      <c r="X3">
        <v>384204.30617456633</v>
      </c>
      <c r="Y3">
        <v>453771.33225780481</v>
      </c>
    </row>
    <row r="4" spans="1:25">
      <c r="A4" t="s">
        <v>12</v>
      </c>
      <c r="B4" t="s">
        <v>13</v>
      </c>
      <c r="C4" t="s">
        <v>67</v>
      </c>
      <c r="D4" t="s">
        <v>67</v>
      </c>
      <c r="E4" t="s">
        <v>35</v>
      </c>
      <c r="F4" t="s">
        <v>16</v>
      </c>
      <c r="G4" t="s">
        <v>27</v>
      </c>
      <c r="H4" t="s">
        <v>18</v>
      </c>
      <c r="I4">
        <v>39123.255982945906</v>
      </c>
      <c r="J4">
        <v>23672.109526465909</v>
      </c>
      <c r="K4">
        <v>26776.134484240902</v>
      </c>
      <c r="L4">
        <v>62049.145368047721</v>
      </c>
      <c r="M4">
        <v>38188.913116868178</v>
      </c>
      <c r="N4">
        <v>23170.448927229543</v>
      </c>
      <c r="O4">
        <v>79591.589447594321</v>
      </c>
      <c r="P4">
        <v>156282.9535558534</v>
      </c>
      <c r="Q4">
        <v>188060.01713873181</v>
      </c>
      <c r="R4">
        <v>229509.72415063635</v>
      </c>
      <c r="S4">
        <v>120492.60517908409</v>
      </c>
      <c r="T4">
        <v>27622.686745452273</v>
      </c>
      <c r="U4">
        <v>6772.4180896909083</v>
      </c>
      <c r="V4">
        <v>22292.542878565902</v>
      </c>
      <c r="W4">
        <v>42703.858509995451</v>
      </c>
      <c r="X4">
        <v>44901.759010399772</v>
      </c>
      <c r="Y4">
        <v>43117.728504365448</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B4202-100A-4C26-BB25-57A5E7FBC5E7}">
  <dimension ref="A1:Y3"/>
  <sheetViews>
    <sheetView topLeftCell="E1" workbookViewId="0">
      <selection activeCell="I2" sqref="I2:Y3"/>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37</v>
      </c>
      <c r="D2" t="s">
        <v>37</v>
      </c>
      <c r="E2" t="s">
        <v>31</v>
      </c>
      <c r="F2" t="s">
        <v>16</v>
      </c>
      <c r="G2" t="s">
        <v>27</v>
      </c>
      <c r="H2" t="s">
        <v>18</v>
      </c>
      <c r="I2">
        <v>133852.15948122274</v>
      </c>
      <c r="J2">
        <v>132259.33257531933</v>
      </c>
      <c r="K2">
        <v>123031.01141591949</v>
      </c>
      <c r="L2">
        <v>123935.66356495884</v>
      </c>
      <c r="M2">
        <v>116730.13477818694</v>
      </c>
      <c r="N2">
        <v>126538.04648668054</v>
      </c>
      <c r="O2">
        <v>132285.16634016982</v>
      </c>
      <c r="P2">
        <v>145528.22818340312</v>
      </c>
      <c r="Q2">
        <v>135925.83542077956</v>
      </c>
      <c r="R2">
        <v>126121.01270850842</v>
      </c>
      <c r="S2">
        <v>160671.73545757256</v>
      </c>
      <c r="T2">
        <v>200790.37745003006</v>
      </c>
      <c r="U2">
        <v>239334.05818764362</v>
      </c>
      <c r="V2">
        <v>272880.46280270541</v>
      </c>
      <c r="W2">
        <v>300301.81983856304</v>
      </c>
      <c r="X2">
        <v>241230.10346803357</v>
      </c>
      <c r="Y2">
        <v>251888.34041770108</v>
      </c>
    </row>
    <row r="3" spans="1:25">
      <c r="A3" t="s">
        <v>12</v>
      </c>
      <c r="B3" t="s">
        <v>13</v>
      </c>
      <c r="C3" t="s">
        <v>37</v>
      </c>
      <c r="D3" t="s">
        <v>37</v>
      </c>
      <c r="E3" t="s">
        <v>19</v>
      </c>
      <c r="F3" t="s">
        <v>16</v>
      </c>
      <c r="G3" t="s">
        <v>27</v>
      </c>
      <c r="H3" t="s">
        <v>18</v>
      </c>
      <c r="I3">
        <v>515849.72696748289</v>
      </c>
      <c r="J3">
        <v>527601.96257679409</v>
      </c>
      <c r="K3">
        <v>539621.94096970384</v>
      </c>
      <c r="L3">
        <v>530102.73407999997</v>
      </c>
      <c r="M3">
        <v>562248.13056000008</v>
      </c>
      <c r="N3">
        <v>595979.17440000002</v>
      </c>
      <c r="O3">
        <v>645470.59199999995</v>
      </c>
      <c r="P3">
        <v>658363.98719999997</v>
      </c>
      <c r="Q3">
        <v>489308.35199999996</v>
      </c>
      <c r="R3">
        <v>491951.09759999992</v>
      </c>
      <c r="S3">
        <v>624008.2943999999</v>
      </c>
      <c r="T3">
        <v>654279.74399999983</v>
      </c>
      <c r="U3">
        <v>672778.96319999988</v>
      </c>
      <c r="V3">
        <v>691360.83048043889</v>
      </c>
      <c r="W3">
        <v>707111.610108878</v>
      </c>
      <c r="X3">
        <v>297539.75217341317</v>
      </c>
      <c r="Y3">
        <v>169933.86733019818</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70B48-D090-468E-92C3-72F67F459EE0}">
  <dimension ref="A1:Y4"/>
  <sheetViews>
    <sheetView topLeftCell="E1" workbookViewId="0">
      <selection activeCell="I2" sqref="I2:Y4"/>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39</v>
      </c>
      <c r="D2" t="s">
        <v>39</v>
      </c>
      <c r="E2" t="s">
        <v>35</v>
      </c>
      <c r="F2" t="s">
        <v>16</v>
      </c>
      <c r="G2" t="s">
        <v>27</v>
      </c>
      <c r="H2" t="s">
        <v>18</v>
      </c>
      <c r="I2">
        <v>16134.742088392182</v>
      </c>
      <c r="J2">
        <v>19004.554602434921</v>
      </c>
      <c r="K2">
        <v>22384.807495421253</v>
      </c>
      <c r="L2">
        <v>26366.290454545455</v>
      </c>
      <c r="M2">
        <v>59842.59181818182</v>
      </c>
      <c r="N2">
        <v>101317.65545454546</v>
      </c>
      <c r="O2">
        <v>205005.31454545457</v>
      </c>
      <c r="P2">
        <v>194340.29818181819</v>
      </c>
      <c r="Q2">
        <v>102947.03295454546</v>
      </c>
      <c r="R2">
        <v>165900.25454545458</v>
      </c>
      <c r="S2">
        <v>202783.4361363636</v>
      </c>
      <c r="T2">
        <v>201005.93340909091</v>
      </c>
      <c r="U2">
        <v>378163.70522727276</v>
      </c>
      <c r="V2">
        <v>251664.76113636364</v>
      </c>
      <c r="W2">
        <v>251368.51068181812</v>
      </c>
      <c r="X2">
        <v>167974.00772727269</v>
      </c>
      <c r="Y2">
        <v>289288.56886363635</v>
      </c>
    </row>
    <row r="3" spans="1:25">
      <c r="A3" t="s">
        <v>12</v>
      </c>
      <c r="B3" t="s">
        <v>13</v>
      </c>
      <c r="C3" t="s">
        <v>39</v>
      </c>
      <c r="D3" t="s">
        <v>39</v>
      </c>
      <c r="E3" t="s">
        <v>74</v>
      </c>
      <c r="F3" t="s">
        <v>16</v>
      </c>
      <c r="G3" t="s">
        <v>27</v>
      </c>
      <c r="H3" t="s">
        <v>18</v>
      </c>
      <c r="I3">
        <v>1105.4232341038414</v>
      </c>
      <c r="J3">
        <v>1269.9384289329496</v>
      </c>
      <c r="K3">
        <v>1458.9376842509812</v>
      </c>
      <c r="L3">
        <v>1676.0648532512398</v>
      </c>
      <c r="M3">
        <v>3005.8353153348685</v>
      </c>
      <c r="N3">
        <v>1856.1379366583978</v>
      </c>
      <c r="O3">
        <v>2271.6912060595319</v>
      </c>
      <c r="P3">
        <v>4044.7184888377028</v>
      </c>
      <c r="Q3">
        <v>1925.3968148919203</v>
      </c>
      <c r="R3">
        <v>14142.662935285258</v>
      </c>
      <c r="S3">
        <v>2368.6536355864628</v>
      </c>
      <c r="T3">
        <v>2368.6536355864628</v>
      </c>
      <c r="U3">
        <v>3255.1672769755487</v>
      </c>
      <c r="V3">
        <v>4100.1255914245212</v>
      </c>
      <c r="W3">
        <v>8920.5435164776754</v>
      </c>
      <c r="X3">
        <v>7327.5893171066609</v>
      </c>
      <c r="Y3">
        <v>12009.489485692769</v>
      </c>
    </row>
    <row r="4" spans="1:25">
      <c r="A4" t="s">
        <v>12</v>
      </c>
      <c r="B4" t="s">
        <v>13</v>
      </c>
      <c r="C4" t="s">
        <v>39</v>
      </c>
      <c r="D4" t="s">
        <v>39</v>
      </c>
      <c r="E4" t="s">
        <v>32</v>
      </c>
      <c r="F4" t="s">
        <v>16</v>
      </c>
      <c r="G4" t="s">
        <v>27</v>
      </c>
      <c r="H4" t="s">
        <v>18</v>
      </c>
      <c r="I4">
        <v>363585.85014891054</v>
      </c>
      <c r="J4">
        <v>325884.77361731039</v>
      </c>
      <c r="K4">
        <v>292093.01085867319</v>
      </c>
      <c r="L4">
        <v>279773.91649199999</v>
      </c>
      <c r="M4">
        <v>284365.43545200006</v>
      </c>
      <c r="N4">
        <v>246857.47539599999</v>
      </c>
      <c r="O4">
        <v>206380.86083999998</v>
      </c>
      <c r="P4">
        <v>143366.22132000004</v>
      </c>
      <c r="Q4">
        <v>121596.08832</v>
      </c>
      <c r="R4">
        <v>120091.97004</v>
      </c>
      <c r="S4">
        <v>123100.2066</v>
      </c>
      <c r="T4">
        <v>107742.36732</v>
      </c>
      <c r="U4">
        <v>96817.718760000003</v>
      </c>
      <c r="V4">
        <v>87609.100686215985</v>
      </c>
      <c r="W4">
        <v>78524.70587689399</v>
      </c>
      <c r="X4">
        <v>70382.29344617459</v>
      </c>
      <c r="Y4">
        <v>63084.187013823052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6AB8-1B5F-4889-BBA1-5D425C33D1A9}">
  <dimension ref="A1:Y6"/>
  <sheetViews>
    <sheetView topLeftCell="E1" workbookViewId="0">
      <selection activeCell="I2" sqref="I2:Y6"/>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44</v>
      </c>
      <c r="D2" t="s">
        <v>44</v>
      </c>
      <c r="E2" t="s">
        <v>36</v>
      </c>
      <c r="F2" t="s">
        <v>16</v>
      </c>
      <c r="G2" t="s">
        <v>27</v>
      </c>
      <c r="H2" t="s">
        <v>18</v>
      </c>
      <c r="I2">
        <v>0</v>
      </c>
      <c r="J2">
        <v>0</v>
      </c>
      <c r="K2">
        <v>0</v>
      </c>
      <c r="L2">
        <v>0</v>
      </c>
      <c r="M2">
        <v>0</v>
      </c>
      <c r="N2">
        <v>0</v>
      </c>
      <c r="O2">
        <v>0</v>
      </c>
      <c r="P2">
        <v>0</v>
      </c>
      <c r="Q2">
        <v>202.14699999999999</v>
      </c>
      <c r="R2">
        <v>269.52999999999997</v>
      </c>
      <c r="S2">
        <v>471.67700000000002</v>
      </c>
      <c r="T2">
        <v>463344.27899999998</v>
      </c>
      <c r="U2">
        <v>624831.70200000005</v>
      </c>
      <c r="V2">
        <v>623628.53200000001</v>
      </c>
      <c r="W2">
        <v>622425.36300000001</v>
      </c>
      <c r="X2">
        <v>622425.36300000001</v>
      </c>
      <c r="Y2">
        <v>622425.36300000001</v>
      </c>
    </row>
    <row r="3" spans="1:25">
      <c r="A3" t="s">
        <v>12</v>
      </c>
      <c r="B3" t="s">
        <v>13</v>
      </c>
      <c r="C3" t="s">
        <v>44</v>
      </c>
      <c r="D3" t="s">
        <v>44</v>
      </c>
      <c r="E3" t="s">
        <v>95</v>
      </c>
      <c r="F3" t="s">
        <v>16</v>
      </c>
      <c r="G3" t="s">
        <v>27</v>
      </c>
      <c r="H3" t="s">
        <v>18</v>
      </c>
      <c r="I3">
        <v>808484.20700000005</v>
      </c>
      <c r="J3">
        <v>804703.86300000001</v>
      </c>
      <c r="K3">
        <v>800941.19400000002</v>
      </c>
      <c r="L3">
        <v>813015.32700000005</v>
      </c>
      <c r="M3">
        <v>895865.14599999995</v>
      </c>
      <c r="N3">
        <v>898950.07299999997</v>
      </c>
      <c r="O3">
        <v>906680.11399999994</v>
      </c>
      <c r="P3">
        <v>1022769.401</v>
      </c>
      <c r="Q3">
        <v>781447.74300000002</v>
      </c>
      <c r="R3">
        <v>682835.15300000005</v>
      </c>
      <c r="S3">
        <v>859487.09400000004</v>
      </c>
      <c r="T3">
        <v>950482.87199999997</v>
      </c>
      <c r="U3">
        <v>812771.71400000004</v>
      </c>
      <c r="V3">
        <v>760695.11600000004</v>
      </c>
      <c r="W3">
        <v>757138.22600000002</v>
      </c>
      <c r="X3">
        <v>753597.96799999999</v>
      </c>
      <c r="Y3">
        <v>750074.26300000004</v>
      </c>
    </row>
    <row r="4" spans="1:25">
      <c r="A4" t="s">
        <v>12</v>
      </c>
      <c r="B4" t="s">
        <v>13</v>
      </c>
      <c r="C4" t="s">
        <v>44</v>
      </c>
      <c r="D4" t="s">
        <v>44</v>
      </c>
      <c r="E4" t="s">
        <v>20</v>
      </c>
      <c r="F4" t="s">
        <v>16</v>
      </c>
      <c r="G4" t="s">
        <v>27</v>
      </c>
      <c r="H4" t="s">
        <v>18</v>
      </c>
      <c r="I4">
        <v>4995.6080000000002</v>
      </c>
      <c r="J4">
        <v>3169.9780000000001</v>
      </c>
      <c r="K4">
        <v>2011.518</v>
      </c>
      <c r="L4">
        <v>5139.1890000000003</v>
      </c>
      <c r="M4">
        <v>4827.4809999999998</v>
      </c>
      <c r="N4">
        <v>2285.86</v>
      </c>
      <c r="O4">
        <v>639.40099999999995</v>
      </c>
      <c r="P4">
        <v>319.70100000000002</v>
      </c>
      <c r="Q4">
        <v>319.70100000000002</v>
      </c>
      <c r="R4">
        <v>319.70100000000002</v>
      </c>
      <c r="S4">
        <v>319.70100000000002</v>
      </c>
      <c r="T4">
        <v>799.25199999999995</v>
      </c>
      <c r="U4">
        <v>2157.98</v>
      </c>
      <c r="V4">
        <v>1856.6030000000001</v>
      </c>
      <c r="W4">
        <v>1178.1130000000001</v>
      </c>
      <c r="X4">
        <v>747.57500000000005</v>
      </c>
      <c r="Y4">
        <v>474.37599999999998</v>
      </c>
    </row>
    <row r="5" spans="1:25">
      <c r="A5" t="s">
        <v>12</v>
      </c>
      <c r="B5" t="s">
        <v>13</v>
      </c>
      <c r="C5" t="s">
        <v>44</v>
      </c>
      <c r="D5" t="s">
        <v>44</v>
      </c>
      <c r="E5" t="s">
        <v>56</v>
      </c>
      <c r="F5" t="s">
        <v>16</v>
      </c>
      <c r="G5" t="s">
        <v>27</v>
      </c>
      <c r="H5" t="s">
        <v>18</v>
      </c>
      <c r="I5">
        <v>221014.47200000001</v>
      </c>
      <c r="J5">
        <v>229966.41500000001</v>
      </c>
      <c r="K5">
        <v>239280.946</v>
      </c>
      <c r="L5">
        <v>215016.989</v>
      </c>
      <c r="M5">
        <v>262434.625</v>
      </c>
      <c r="N5">
        <v>296165.94400000002</v>
      </c>
      <c r="O5">
        <v>266497.484</v>
      </c>
      <c r="P5">
        <v>196804.073</v>
      </c>
      <c r="Q5">
        <v>74077.285999999993</v>
      </c>
      <c r="R5">
        <v>33894.324000000001</v>
      </c>
      <c r="S5">
        <v>214461.87299999999</v>
      </c>
      <c r="T5">
        <v>323957.53700000001</v>
      </c>
      <c r="U5">
        <v>354603.99699999997</v>
      </c>
      <c r="V5">
        <v>370329.95500000002</v>
      </c>
      <c r="W5">
        <v>385329.75300000003</v>
      </c>
      <c r="X5">
        <v>400937.10200000001</v>
      </c>
      <c r="Y5">
        <v>417176.609</v>
      </c>
    </row>
    <row r="6" spans="1:25">
      <c r="A6" t="s">
        <v>12</v>
      </c>
      <c r="B6" t="s">
        <v>13</v>
      </c>
      <c r="C6" t="s">
        <v>44</v>
      </c>
      <c r="D6" t="s">
        <v>44</v>
      </c>
      <c r="E6" t="s">
        <v>94</v>
      </c>
      <c r="F6" t="s">
        <v>16</v>
      </c>
      <c r="G6" t="s">
        <v>27</v>
      </c>
      <c r="H6" t="s">
        <v>18</v>
      </c>
      <c r="I6">
        <v>1077018.375</v>
      </c>
      <c r="J6">
        <v>824894.70600000001</v>
      </c>
      <c r="K6">
        <v>495269.076</v>
      </c>
      <c r="L6">
        <v>832108.397</v>
      </c>
      <c r="M6">
        <v>876886.92099999997</v>
      </c>
      <c r="N6">
        <v>723872.299</v>
      </c>
      <c r="O6">
        <v>543163.39300000004</v>
      </c>
      <c r="P6">
        <v>562406.97199999995</v>
      </c>
      <c r="Q6">
        <v>338291.88799999998</v>
      </c>
      <c r="R6">
        <v>86484.96</v>
      </c>
      <c r="S6">
        <v>19357.285</v>
      </c>
      <c r="T6">
        <v>3961.328</v>
      </c>
      <c r="U6">
        <v>0</v>
      </c>
      <c r="V6">
        <v>5795.8760000000002</v>
      </c>
      <c r="W6">
        <v>5754.3879999999999</v>
      </c>
      <c r="X6">
        <v>1274.143</v>
      </c>
      <c r="Y6">
        <v>1523.4010000000001</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5998-2D92-47C9-8F3D-7E99DF3BC648}">
  <dimension ref="A1:Y4"/>
  <sheetViews>
    <sheetView topLeftCell="E1" workbookViewId="0">
      <selection activeCell="I2" sqref="I2:Y4"/>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45</v>
      </c>
      <c r="D2" t="s">
        <v>45</v>
      </c>
      <c r="E2" t="s">
        <v>69</v>
      </c>
      <c r="F2" t="s">
        <v>16</v>
      </c>
      <c r="G2" t="s">
        <v>27</v>
      </c>
      <c r="H2" t="s">
        <v>18</v>
      </c>
      <c r="I2">
        <v>194814.94988999999</v>
      </c>
      <c r="J2">
        <v>446938.61840833328</v>
      </c>
      <c r="K2">
        <v>776564.24902833323</v>
      </c>
      <c r="L2">
        <v>946826.18515833328</v>
      </c>
      <c r="M2">
        <v>1160661.5505833332</v>
      </c>
      <c r="N2">
        <v>962604.84151571628</v>
      </c>
      <c r="O2">
        <v>500579.46714920818</v>
      </c>
      <c r="P2">
        <v>622563.67290984141</v>
      </c>
      <c r="Q2">
        <v>629761.83185666648</v>
      </c>
      <c r="R2">
        <v>562987.01231666666</v>
      </c>
      <c r="S2">
        <v>181734.4549533333</v>
      </c>
      <c r="T2">
        <v>19662.777126666668</v>
      </c>
      <c r="U2">
        <v>29260.90258666666</v>
      </c>
      <c r="V2">
        <v>9474.6262636666652</v>
      </c>
      <c r="W2">
        <v>86.319188999999994</v>
      </c>
      <c r="X2">
        <v>29581.905770999998</v>
      </c>
      <c r="Y2">
        <v>9860.6352569999981</v>
      </c>
    </row>
    <row r="3" spans="1:25">
      <c r="A3" t="s">
        <v>12</v>
      </c>
      <c r="B3" t="s">
        <v>13</v>
      </c>
      <c r="C3" t="s">
        <v>45</v>
      </c>
      <c r="D3" t="s">
        <v>45</v>
      </c>
      <c r="E3" t="s">
        <v>72</v>
      </c>
      <c r="F3" t="s">
        <v>16</v>
      </c>
      <c r="G3" t="s">
        <v>27</v>
      </c>
      <c r="H3" t="s">
        <v>18</v>
      </c>
      <c r="I3">
        <v>134468.88850479847</v>
      </c>
      <c r="J3">
        <v>186258.13804620921</v>
      </c>
      <c r="K3">
        <v>147751.20264472169</v>
      </c>
      <c r="L3">
        <v>135018.33238272555</v>
      </c>
      <c r="M3">
        <v>186783.60211295585</v>
      </c>
      <c r="N3">
        <v>224980.01369467366</v>
      </c>
      <c r="O3">
        <v>118161.44999776872</v>
      </c>
      <c r="P3">
        <v>25711.606342586369</v>
      </c>
      <c r="Q3">
        <v>99958.564824328219</v>
      </c>
      <c r="R3">
        <v>136591.33477197695</v>
      </c>
      <c r="S3">
        <v>100248.6986890595</v>
      </c>
      <c r="T3">
        <v>40923.771775911708</v>
      </c>
      <c r="U3">
        <v>7127.0780903550867</v>
      </c>
      <c r="V3">
        <v>1055.5481435700574</v>
      </c>
      <c r="W3">
        <v>2245.1679263435703</v>
      </c>
      <c r="X3">
        <v>4169.6989166026879</v>
      </c>
      <c r="Y3">
        <v>4679.0292708253355</v>
      </c>
    </row>
    <row r="4" spans="1:25">
      <c r="A4" t="s">
        <v>12</v>
      </c>
      <c r="B4" t="s">
        <v>13</v>
      </c>
      <c r="C4" t="s">
        <v>45</v>
      </c>
      <c r="D4" t="s">
        <v>45</v>
      </c>
      <c r="E4" t="s">
        <v>56</v>
      </c>
      <c r="F4" t="s">
        <v>16</v>
      </c>
      <c r="G4" t="s">
        <v>27</v>
      </c>
      <c r="H4" t="s">
        <v>18</v>
      </c>
      <c r="I4">
        <v>6587.6178743181808</v>
      </c>
      <c r="J4">
        <v>11310.865447500002</v>
      </c>
      <c r="K4">
        <v>12103.934555863636</v>
      </c>
      <c r="L4">
        <v>12617.576004886363</v>
      </c>
      <c r="M4">
        <v>9794.4801107727271</v>
      </c>
      <c r="N4">
        <v>7015.534619113635</v>
      </c>
      <c r="O4">
        <v>4295.9583400909087</v>
      </c>
      <c r="P4">
        <v>1427.692171868182</v>
      </c>
      <c r="Q4">
        <v>5308.8461196340913</v>
      </c>
      <c r="R4">
        <v>3587.6502100840903</v>
      </c>
      <c r="S4">
        <v>2677.2040465772725</v>
      </c>
      <c r="T4">
        <v>1315.8458067272725</v>
      </c>
      <c r="U4">
        <v>351.71629422652705</v>
      </c>
      <c r="V4">
        <v>182.00834849880715</v>
      </c>
      <c r="W4">
        <v>373.94612357039233</v>
      </c>
      <c r="X4">
        <v>170.36018024318182</v>
      </c>
      <c r="Y4">
        <v>63.832472202272733</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919-0F24-4228-AD59-4A70C12F7A67}">
  <dimension ref="A1:Y3"/>
  <sheetViews>
    <sheetView topLeftCell="E1" workbookViewId="0">
      <selection activeCell="I2" sqref="I2:Y3"/>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30</v>
      </c>
      <c r="D2" t="s">
        <v>30</v>
      </c>
      <c r="E2" t="s">
        <v>31</v>
      </c>
      <c r="F2" t="s">
        <v>16</v>
      </c>
      <c r="G2" t="s">
        <v>27</v>
      </c>
      <c r="H2" t="s">
        <v>18</v>
      </c>
      <c r="I2">
        <v>1324908.6772444274</v>
      </c>
      <c r="J2">
        <v>1500677.314603053</v>
      </c>
      <c r="K2">
        <v>1610073.317832588</v>
      </c>
      <c r="L2">
        <v>1631358.7700760001</v>
      </c>
      <c r="M2">
        <v>1736045.4023640002</v>
      </c>
      <c r="N2">
        <v>1932942.4016279997</v>
      </c>
      <c r="O2">
        <v>2035388.6893200001</v>
      </c>
      <c r="P2">
        <v>2086291.21848</v>
      </c>
      <c r="Q2">
        <v>2098086.6723600002</v>
      </c>
      <c r="R2">
        <v>2224036.7872800003</v>
      </c>
      <c r="S2">
        <v>2393289.6758400002</v>
      </c>
      <c r="T2">
        <v>2623103.1162000005</v>
      </c>
      <c r="U2">
        <v>2887907.0975999995</v>
      </c>
      <c r="V2">
        <v>2787866.0755373053</v>
      </c>
      <c r="W2">
        <v>2833130.2819629996</v>
      </c>
      <c r="X2">
        <v>3037457.9482152197</v>
      </c>
      <c r="Y2">
        <v>3149590.558111141</v>
      </c>
    </row>
    <row r="3" spans="1:25">
      <c r="A3" t="s">
        <v>12</v>
      </c>
      <c r="B3" t="s">
        <v>13</v>
      </c>
      <c r="C3" t="s">
        <v>30</v>
      </c>
      <c r="D3" t="s">
        <v>30</v>
      </c>
      <c r="E3" t="s">
        <v>32</v>
      </c>
      <c r="F3" t="s">
        <v>16</v>
      </c>
      <c r="G3" t="s">
        <v>27</v>
      </c>
      <c r="H3" t="s">
        <v>18</v>
      </c>
      <c r="I3">
        <v>413579.73038456042</v>
      </c>
      <c r="J3">
        <v>410984.87222549424</v>
      </c>
      <c r="K3">
        <v>422102.7490052451</v>
      </c>
      <c r="L3">
        <v>419633.167296</v>
      </c>
      <c r="M3">
        <v>426552.11138399999</v>
      </c>
      <c r="N3">
        <v>370290.17129999993</v>
      </c>
      <c r="O3">
        <v>309452.54508000007</v>
      </c>
      <c r="P3">
        <v>215009.74992000003</v>
      </c>
      <c r="Q3">
        <v>182156.64012</v>
      </c>
      <c r="R3">
        <v>180177.53711999996</v>
      </c>
      <c r="S3">
        <v>184689.89195999998</v>
      </c>
      <c r="T3">
        <v>161732.29716000002</v>
      </c>
      <c r="U3">
        <v>126979.24847999998</v>
      </c>
      <c r="V3">
        <v>87241.410741609347</v>
      </c>
      <c r="W3">
        <v>102407.02721698555</v>
      </c>
      <c r="X3">
        <v>69650.095970185212</v>
      </c>
      <c r="Y3">
        <v>38283.05503082522</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9EE35-2B5E-4866-964F-31507933BE8B}">
  <dimension ref="A1:Y10"/>
  <sheetViews>
    <sheetView workbookViewId="0">
      <selection activeCell="Q26" sqref="Q26"/>
    </sheetView>
  </sheetViews>
  <sheetFormatPr defaultRowHeight="14.5"/>
  <cols>
    <col min="6" max="6" width="27.08984375" customWidth="1"/>
  </cols>
  <sheetData>
    <row r="1" spans="1:25">
      <c r="A1" t="s">
        <v>0</v>
      </c>
      <c r="B1" t="s">
        <v>1</v>
      </c>
      <c r="C1" t="s">
        <v>2</v>
      </c>
      <c r="D1" t="s">
        <v>3</v>
      </c>
      <c r="E1" t="s">
        <v>4</v>
      </c>
      <c r="F1" t="s">
        <v>7</v>
      </c>
      <c r="G1" t="s">
        <v>8</v>
      </c>
      <c r="H1" t="s">
        <v>9</v>
      </c>
      <c r="I1" t="s">
        <v>75</v>
      </c>
      <c r="J1" t="s">
        <v>76</v>
      </c>
      <c r="K1" t="s">
        <v>77</v>
      </c>
      <c r="L1" t="s">
        <v>78</v>
      </c>
      <c r="M1" t="s">
        <v>79</v>
      </c>
      <c r="N1" t="s">
        <v>80</v>
      </c>
      <c r="O1" t="s">
        <v>81</v>
      </c>
      <c r="P1" t="s">
        <v>82</v>
      </c>
      <c r="Q1" t="s">
        <v>83</v>
      </c>
      <c r="R1" t="s">
        <v>84</v>
      </c>
      <c r="S1" t="s">
        <v>85</v>
      </c>
      <c r="T1" t="s">
        <v>86</v>
      </c>
      <c r="U1" t="s">
        <v>87</v>
      </c>
      <c r="V1" t="s">
        <v>88</v>
      </c>
      <c r="W1" t="s">
        <v>89</v>
      </c>
      <c r="X1" t="s">
        <v>90</v>
      </c>
      <c r="Y1" t="s">
        <v>91</v>
      </c>
    </row>
    <row r="2" spans="1:25">
      <c r="A2" t="s">
        <v>12</v>
      </c>
      <c r="B2" t="s">
        <v>13</v>
      </c>
      <c r="C2" t="s">
        <v>14</v>
      </c>
      <c r="D2" t="s">
        <v>24</v>
      </c>
      <c r="E2" t="s">
        <v>74</v>
      </c>
      <c r="F2" t="s">
        <v>16</v>
      </c>
      <c r="G2" t="s">
        <v>27</v>
      </c>
      <c r="H2" t="s">
        <v>18</v>
      </c>
      <c r="I2">
        <v>99.271343127976678</v>
      </c>
      <c r="J2">
        <v>126.18779618493024</v>
      </c>
      <c r="K2">
        <v>160.4023820397164</v>
      </c>
      <c r="L2">
        <v>203.89391796896891</v>
      </c>
      <c r="M2">
        <v>259.17775818592906</v>
      </c>
      <c r="N2">
        <v>329.45127057937628</v>
      </c>
      <c r="O2">
        <v>1391.0164757795885</v>
      </c>
      <c r="P2">
        <v>2415.9759842487597</v>
      </c>
      <c r="Q2">
        <v>3257.907009062721</v>
      </c>
      <c r="R2">
        <v>3697.1753698352231</v>
      </c>
      <c r="S2">
        <v>4209.6551240698082</v>
      </c>
      <c r="T2">
        <v>4356.0779109939758</v>
      </c>
      <c r="U2">
        <v>4356.0779109939758</v>
      </c>
      <c r="V2">
        <v>4392.6836077250182</v>
      </c>
      <c r="W2">
        <v>4465.8950011871011</v>
      </c>
      <c r="X2">
        <v>4539.1063946491849</v>
      </c>
      <c r="Y2">
        <v>4612.3177881112679</v>
      </c>
    </row>
    <row r="3" spans="1:25">
      <c r="A3" t="s">
        <v>12</v>
      </c>
      <c r="B3" t="s">
        <v>13</v>
      </c>
      <c r="C3" t="s">
        <v>14</v>
      </c>
      <c r="D3" t="s">
        <v>24</v>
      </c>
      <c r="E3" t="s">
        <v>35</v>
      </c>
      <c r="F3" t="s">
        <v>16</v>
      </c>
      <c r="G3" t="s">
        <v>27</v>
      </c>
      <c r="H3" t="s">
        <v>18</v>
      </c>
      <c r="I3">
        <v>9589.353434419656</v>
      </c>
      <c r="J3">
        <v>9980.546870408496</v>
      </c>
      <c r="K3">
        <v>10431.789087882662</v>
      </c>
      <c r="L3">
        <v>10952.297665221897</v>
      </c>
      <c r="M3">
        <v>11552.705092967133</v>
      </c>
      <c r="N3">
        <v>12245.275964967768</v>
      </c>
      <c r="O3">
        <v>20667.937032390495</v>
      </c>
      <c r="P3">
        <v>25350.126883873141</v>
      </c>
      <c r="Q3">
        <v>27808.569926192969</v>
      </c>
      <c r="R3">
        <v>30322.753323887606</v>
      </c>
      <c r="S3">
        <v>33353.268434527679</v>
      </c>
      <c r="T3">
        <v>34124.832301031405</v>
      </c>
      <c r="U3">
        <v>34171.771547662807</v>
      </c>
      <c r="V3">
        <v>34218.710794294217</v>
      </c>
      <c r="W3">
        <v>34594.224767345448</v>
      </c>
      <c r="X3">
        <v>34761.445833469836</v>
      </c>
      <c r="Y3">
        <v>35210.302379382651</v>
      </c>
    </row>
    <row r="4" spans="1:25">
      <c r="A4" t="s">
        <v>12</v>
      </c>
      <c r="B4" t="s">
        <v>13</v>
      </c>
      <c r="C4" t="s">
        <v>14</v>
      </c>
      <c r="D4" t="s">
        <v>23</v>
      </c>
      <c r="E4" t="s">
        <v>20</v>
      </c>
      <c r="F4" t="s">
        <v>16</v>
      </c>
      <c r="G4" t="s">
        <v>27</v>
      </c>
      <c r="H4" t="s">
        <v>18</v>
      </c>
      <c r="I4">
        <v>107.25113548095442</v>
      </c>
      <c r="J4">
        <v>101.40057747577283</v>
      </c>
      <c r="K4">
        <v>95.869167876978693</v>
      </c>
      <c r="L4">
        <v>90.639497113517564</v>
      </c>
      <c r="M4">
        <v>85.695105307826196</v>
      </c>
      <c r="N4">
        <v>81.020430469976887</v>
      </c>
      <c r="O4">
        <v>76.600759517835272</v>
      </c>
      <c r="P4">
        <v>72.422181969072184</v>
      </c>
      <c r="Q4">
        <v>68.471546159280535</v>
      </c>
      <c r="R4">
        <v>64.736417848396783</v>
      </c>
      <c r="S4">
        <v>81.73209835269121</v>
      </c>
      <c r="T4">
        <v>67.485193605196784</v>
      </c>
      <c r="U4">
        <v>71.872239713049595</v>
      </c>
      <c r="V4">
        <v>73.939319082163195</v>
      </c>
      <c r="W4">
        <v>75.879954766463996</v>
      </c>
      <c r="X4">
        <v>55.96507440844799</v>
      </c>
      <c r="Y4">
        <v>43.713780860390393</v>
      </c>
    </row>
    <row r="5" spans="1:25">
      <c r="A5" t="s">
        <v>12</v>
      </c>
      <c r="B5" t="s">
        <v>13</v>
      </c>
      <c r="C5" t="s">
        <v>14</v>
      </c>
      <c r="D5" t="s">
        <v>49</v>
      </c>
      <c r="E5" t="s">
        <v>50</v>
      </c>
      <c r="F5" t="s">
        <v>16</v>
      </c>
      <c r="G5" t="s">
        <v>27</v>
      </c>
      <c r="H5" t="s">
        <v>18</v>
      </c>
      <c r="I5">
        <v>413126.53711874998</v>
      </c>
      <c r="J5">
        <v>511338.52428749995</v>
      </c>
      <c r="K5">
        <v>616310.04093749996</v>
      </c>
      <c r="L5">
        <v>704581.54357500002</v>
      </c>
      <c r="M5">
        <v>827843.55176249996</v>
      </c>
      <c r="N5">
        <v>928838.87459999998</v>
      </c>
      <c r="O5">
        <v>968998.43210624997</v>
      </c>
      <c r="P5">
        <v>992855.59498125</v>
      </c>
      <c r="Q5">
        <v>1053691.3603125</v>
      </c>
      <c r="R5">
        <v>1117310.4613124998</v>
      </c>
      <c r="S5">
        <v>1194448.621275</v>
      </c>
      <c r="T5">
        <v>1320096.3457499999</v>
      </c>
      <c r="U5">
        <v>1469601.2331000001</v>
      </c>
      <c r="V5">
        <v>1510158.4099874999</v>
      </c>
      <c r="W5">
        <v>1649325.1934250002</v>
      </c>
      <c r="X5">
        <v>855915.48007875006</v>
      </c>
      <c r="Y5">
        <v>864504.0587137501</v>
      </c>
    </row>
    <row r="6" spans="1:25">
      <c r="A6" t="s">
        <v>12</v>
      </c>
      <c r="B6" t="s">
        <v>13</v>
      </c>
      <c r="C6" t="s">
        <v>14</v>
      </c>
      <c r="D6" t="s">
        <v>23</v>
      </c>
      <c r="E6" t="s">
        <v>19</v>
      </c>
      <c r="F6" t="s">
        <v>16</v>
      </c>
      <c r="G6" t="s">
        <v>27</v>
      </c>
      <c r="H6" t="s">
        <v>18</v>
      </c>
      <c r="I6">
        <v>7995049.8048659731</v>
      </c>
      <c r="J6">
        <v>5598606.9346100269</v>
      </c>
      <c r="K6">
        <v>3923960.0897896113</v>
      </c>
      <c r="L6">
        <v>2774496.4943567459</v>
      </c>
      <c r="M6">
        <v>1962782.4323072298</v>
      </c>
      <c r="N6">
        <v>1393288.0603561231</v>
      </c>
      <c r="O6">
        <v>999030.02813868655</v>
      </c>
      <c r="P6">
        <v>725120.77017729962</v>
      </c>
      <c r="Q6">
        <v>540016.10191704391</v>
      </c>
      <c r="R6">
        <v>412781.48780806822</v>
      </c>
      <c r="S6">
        <v>314898.45592958323</v>
      </c>
      <c r="T6">
        <v>245941.17240297885</v>
      </c>
      <c r="U6">
        <v>189756.1561457066</v>
      </c>
      <c r="V6">
        <v>133461.46514711389</v>
      </c>
      <c r="W6">
        <v>366034.95515155524</v>
      </c>
      <c r="X6">
        <v>31530.541819607963</v>
      </c>
      <c r="Y6">
        <v>39464.591876493971</v>
      </c>
    </row>
    <row r="7" spans="1:25">
      <c r="A7" t="s">
        <v>12</v>
      </c>
      <c r="B7" t="s">
        <v>13</v>
      </c>
      <c r="C7" t="s">
        <v>14</v>
      </c>
      <c r="D7" t="s">
        <v>15</v>
      </c>
      <c r="E7" t="s">
        <v>73</v>
      </c>
      <c r="F7" t="s">
        <v>16</v>
      </c>
      <c r="G7" t="s">
        <v>27</v>
      </c>
      <c r="H7" t="s">
        <v>18</v>
      </c>
      <c r="I7">
        <v>0</v>
      </c>
      <c r="J7">
        <v>0</v>
      </c>
      <c r="K7">
        <v>0</v>
      </c>
      <c r="L7">
        <v>24675.223715999997</v>
      </c>
      <c r="M7">
        <v>43076.827067999991</v>
      </c>
      <c r="N7">
        <v>40431.691871999996</v>
      </c>
      <c r="O7">
        <v>36361.080359999985</v>
      </c>
      <c r="P7">
        <v>34074.219960000002</v>
      </c>
      <c r="Q7">
        <v>28738.212360000001</v>
      </c>
      <c r="R7">
        <v>26222.665919999999</v>
      </c>
      <c r="S7">
        <v>21344.0304</v>
      </c>
      <c r="T7">
        <v>17532.596399999999</v>
      </c>
      <c r="U7">
        <v>17227.681680000002</v>
      </c>
      <c r="V7">
        <v>16574.285539045712</v>
      </c>
      <c r="W7">
        <v>15549.63351167765</v>
      </c>
      <c r="X7">
        <v>14588.327308460875</v>
      </c>
      <c r="Y7">
        <v>13686.450777052698</v>
      </c>
    </row>
    <row r="8" spans="1:25">
      <c r="A8" t="s">
        <v>12</v>
      </c>
      <c r="B8" t="s">
        <v>13</v>
      </c>
      <c r="C8" t="s">
        <v>14</v>
      </c>
      <c r="D8" t="s">
        <v>15</v>
      </c>
      <c r="E8" t="s">
        <v>22</v>
      </c>
      <c r="F8" t="s">
        <v>16</v>
      </c>
      <c r="G8" t="s">
        <v>27</v>
      </c>
      <c r="H8" t="s">
        <v>18</v>
      </c>
      <c r="I8">
        <v>0</v>
      </c>
      <c r="J8">
        <v>0</v>
      </c>
      <c r="K8">
        <v>0</v>
      </c>
      <c r="L8">
        <v>0</v>
      </c>
      <c r="M8">
        <v>0</v>
      </c>
      <c r="N8">
        <v>0</v>
      </c>
      <c r="O8">
        <v>0</v>
      </c>
      <c r="P8">
        <v>0</v>
      </c>
      <c r="Q8">
        <v>0</v>
      </c>
      <c r="R8">
        <v>0</v>
      </c>
      <c r="S8">
        <v>0</v>
      </c>
      <c r="T8">
        <v>4245.2640000000001</v>
      </c>
      <c r="U8">
        <v>1415.088</v>
      </c>
      <c r="V8">
        <v>2950.4584800000002</v>
      </c>
      <c r="W8">
        <v>13337.204400000002</v>
      </c>
      <c r="X8">
        <v>13393.807919999999</v>
      </c>
      <c r="Y8">
        <v>28563.55128</v>
      </c>
    </row>
    <row r="9" spans="1:25">
      <c r="A9" t="s">
        <v>12</v>
      </c>
      <c r="B9" t="s">
        <v>13</v>
      </c>
      <c r="C9" t="s">
        <v>14</v>
      </c>
      <c r="D9" t="s">
        <v>15</v>
      </c>
      <c r="E9" t="s">
        <v>19</v>
      </c>
      <c r="F9" t="s">
        <v>16</v>
      </c>
      <c r="G9" t="s">
        <v>27</v>
      </c>
      <c r="H9" t="s">
        <v>18</v>
      </c>
      <c r="I9">
        <v>2690857.2374203429</v>
      </c>
      <c r="J9">
        <v>2752069.8837913177</v>
      </c>
      <c r="K9">
        <v>3107095.9145868751</v>
      </c>
      <c r="L9">
        <v>3548604.0544474125</v>
      </c>
      <c r="M9">
        <v>3819225.7931621396</v>
      </c>
      <c r="N9">
        <v>4023999.1041091606</v>
      </c>
      <c r="O9">
        <v>4451152.2105499096</v>
      </c>
      <c r="P9">
        <v>4958931.9713813588</v>
      </c>
      <c r="Q9">
        <v>5389476.448703656</v>
      </c>
      <c r="R9">
        <v>5531256.3580152234</v>
      </c>
      <c r="S9">
        <v>5615077.511000257</v>
      </c>
      <c r="T9">
        <v>5646792.5630905144</v>
      </c>
      <c r="U9">
        <v>5783606.7492333697</v>
      </c>
      <c r="V9">
        <v>5750611.6709664045</v>
      </c>
      <c r="W9">
        <v>5678903.7872977629</v>
      </c>
      <c r="X9">
        <v>5008752.1472681444</v>
      </c>
      <c r="Y9">
        <v>5114511.3786594942</v>
      </c>
    </row>
    <row r="10" spans="1:25">
      <c r="A10" t="s">
        <v>12</v>
      </c>
      <c r="B10" t="s">
        <v>13</v>
      </c>
      <c r="C10" t="s">
        <v>14</v>
      </c>
      <c r="D10" t="s">
        <v>15</v>
      </c>
      <c r="E10" t="s">
        <v>51</v>
      </c>
      <c r="F10" t="s">
        <v>16</v>
      </c>
      <c r="G10" t="s">
        <v>27</v>
      </c>
      <c r="H10" t="s">
        <v>18</v>
      </c>
      <c r="I10">
        <v>1321212.1831970995</v>
      </c>
      <c r="J10">
        <v>1420926.3102308433</v>
      </c>
      <c r="K10">
        <v>1541476.2250029808</v>
      </c>
      <c r="L10">
        <v>1750206.1700251077</v>
      </c>
      <c r="M10">
        <v>1999491.4876094663</v>
      </c>
      <c r="N10">
        <v>2178828.0892149298</v>
      </c>
      <c r="O10">
        <v>2316865.1829817919</v>
      </c>
      <c r="P10">
        <v>2449321.2621758687</v>
      </c>
      <c r="Q10">
        <v>2701512.5768760336</v>
      </c>
      <c r="R10">
        <v>3017385.2071818388</v>
      </c>
      <c r="S10">
        <v>3378483.3817869779</v>
      </c>
      <c r="T10">
        <v>3721538.3617625674</v>
      </c>
      <c r="U10">
        <v>4135727.4150601844</v>
      </c>
      <c r="V10">
        <v>4435871.6010972578</v>
      </c>
      <c r="W10">
        <v>4721731.1346735805</v>
      </c>
      <c r="X10">
        <v>4361929.8875158504</v>
      </c>
      <c r="Y10">
        <v>4506599.5361870266</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54B5-BBF7-4EB1-A4A2-C7CB27CBCC51}">
  <dimension ref="A1:Y12"/>
  <sheetViews>
    <sheetView workbookViewId="0">
      <selection activeCell="B29" sqref="B29"/>
    </sheetView>
  </sheetViews>
  <sheetFormatPr defaultRowHeight="14.5"/>
  <cols>
    <col min="1" max="1" width="9" bestFit="1" customWidth="1"/>
    <col min="2" max="2" width="23.1796875" bestFit="1" customWidth="1"/>
    <col min="3" max="3" width="9" bestFit="1" customWidth="1"/>
    <col min="4" max="4" width="21.54296875" bestFit="1" customWidth="1"/>
    <col min="5" max="5" width="10.81640625" bestFit="1" customWidth="1"/>
    <col min="6" max="6" width="27.90625" bestFit="1" customWidth="1"/>
    <col min="7" max="7" width="15.36328125" bestFit="1" customWidth="1"/>
    <col min="8" max="25" width="9" bestFit="1" customWidth="1"/>
  </cols>
  <sheetData>
    <row r="1" spans="1:25">
      <c r="A1" s="28" t="s">
        <v>555</v>
      </c>
    </row>
    <row r="3" spans="1:25">
      <c r="A3" t="s">
        <v>0</v>
      </c>
      <c r="B3" t="s">
        <v>1</v>
      </c>
      <c r="C3" t="s">
        <v>2</v>
      </c>
      <c r="D3" t="s">
        <v>3</v>
      </c>
      <c r="E3" t="s">
        <v>4</v>
      </c>
      <c r="F3" t="s">
        <v>7</v>
      </c>
      <c r="G3" t="s">
        <v>8</v>
      </c>
      <c r="H3" t="s">
        <v>9</v>
      </c>
      <c r="I3" t="s">
        <v>75</v>
      </c>
      <c r="J3" t="s">
        <v>76</v>
      </c>
      <c r="K3" t="s">
        <v>77</v>
      </c>
      <c r="L3" t="s">
        <v>78</v>
      </c>
      <c r="M3" t="s">
        <v>79</v>
      </c>
      <c r="N3" t="s">
        <v>80</v>
      </c>
      <c r="O3" t="s">
        <v>81</v>
      </c>
      <c r="P3" t="s">
        <v>82</v>
      </c>
      <c r="Q3" t="s">
        <v>83</v>
      </c>
      <c r="R3" t="s">
        <v>84</v>
      </c>
      <c r="S3" t="s">
        <v>85</v>
      </c>
      <c r="T3" t="s">
        <v>86</v>
      </c>
      <c r="U3" t="s">
        <v>87</v>
      </c>
      <c r="V3" t="s">
        <v>88</v>
      </c>
      <c r="W3" t="s">
        <v>89</v>
      </c>
      <c r="X3" t="s">
        <v>90</v>
      </c>
      <c r="Y3" t="s">
        <v>91</v>
      </c>
    </row>
    <row r="4" spans="1:25">
      <c r="A4" t="s">
        <v>12</v>
      </c>
      <c r="B4" t="s">
        <v>13</v>
      </c>
      <c r="C4" t="s">
        <v>14</v>
      </c>
      <c r="D4" t="s">
        <v>309</v>
      </c>
      <c r="E4" t="s">
        <v>74</v>
      </c>
      <c r="F4" t="s">
        <v>16</v>
      </c>
      <c r="G4" t="s">
        <v>29</v>
      </c>
      <c r="H4" t="s">
        <v>18</v>
      </c>
      <c r="I4">
        <v>106.44699830031627</v>
      </c>
      <c r="J4">
        <v>133.14587142523612</v>
      </c>
      <c r="K4">
        <v>166.54131502675577</v>
      </c>
      <c r="L4">
        <v>208.31295265820842</v>
      </c>
      <c r="M4">
        <v>260.56168848077994</v>
      </c>
      <c r="N4">
        <v>325.91537222051727</v>
      </c>
      <c r="O4">
        <v>1376.0871271532951</v>
      </c>
      <c r="P4">
        <v>2390.0460629504605</v>
      </c>
      <c r="Q4">
        <v>3222.9409030695601</v>
      </c>
      <c r="R4">
        <v>3657.4947326969173</v>
      </c>
      <c r="S4">
        <v>4164.4742005954995</v>
      </c>
      <c r="T4">
        <v>4309.3254771379516</v>
      </c>
      <c r="U4">
        <v>4309.3254771379516</v>
      </c>
      <c r="V4">
        <v>4345.5382962735648</v>
      </c>
      <c r="W4">
        <v>4417.9639345447904</v>
      </c>
      <c r="X4">
        <v>4490.389572816016</v>
      </c>
      <c r="Y4">
        <v>4562.8152110872425</v>
      </c>
    </row>
    <row r="5" spans="1:25">
      <c r="A5" t="s">
        <v>12</v>
      </c>
      <c r="B5" t="s">
        <v>13</v>
      </c>
      <c r="C5" t="s">
        <v>14</v>
      </c>
      <c r="D5" t="s">
        <v>309</v>
      </c>
      <c r="E5" t="s">
        <v>35</v>
      </c>
      <c r="F5" t="s">
        <v>16</v>
      </c>
      <c r="G5" t="s">
        <v>29</v>
      </c>
      <c r="H5" t="s">
        <v>18</v>
      </c>
      <c r="I5">
        <v>9543.4082730159025</v>
      </c>
      <c r="J5">
        <v>9932.7273964476444</v>
      </c>
      <c r="K5">
        <v>10381.807591564848</v>
      </c>
      <c r="L5">
        <v>10899.822272859741</v>
      </c>
      <c r="M5">
        <v>11497.352987762508</v>
      </c>
      <c r="N5">
        <v>12186.605567167588</v>
      </c>
      <c r="O5">
        <v>20568.911408887314</v>
      </c>
      <c r="P5">
        <v>25228.667634378326</v>
      </c>
      <c r="Q5">
        <v>27675.331617436881</v>
      </c>
      <c r="R5">
        <v>30177.468888894153</v>
      </c>
      <c r="S5">
        <v>33193.463989728865</v>
      </c>
      <c r="T5">
        <v>33961.331087037222</v>
      </c>
      <c r="U5">
        <v>34008.045435162443</v>
      </c>
      <c r="V5">
        <v>34054.759783287671</v>
      </c>
      <c r="W5">
        <v>34428.47456828945</v>
      </c>
      <c r="X5">
        <v>34594.894433485562</v>
      </c>
      <c r="Y5">
        <v>35041.600387433013</v>
      </c>
    </row>
    <row r="6" spans="1:25">
      <c r="A6" t="s">
        <v>12</v>
      </c>
      <c r="B6" t="s">
        <v>13</v>
      </c>
      <c r="C6" t="s">
        <v>14</v>
      </c>
      <c r="D6" t="s">
        <v>23</v>
      </c>
      <c r="E6" t="s">
        <v>20</v>
      </c>
      <c r="F6" t="s">
        <v>16</v>
      </c>
      <c r="G6" t="s">
        <v>29</v>
      </c>
      <c r="H6" t="s">
        <v>18</v>
      </c>
      <c r="I6">
        <v>106.95974225418594</v>
      </c>
      <c r="J6">
        <v>101.12507977279419</v>
      </c>
      <c r="K6">
        <v>95.608698595697817</v>
      </c>
      <c r="L6">
        <v>90.393236452330711</v>
      </c>
      <c r="M6">
        <v>85.462278185372583</v>
      </c>
      <c r="N6">
        <v>80.800304085645877</v>
      </c>
      <c r="O6">
        <v>76.392641045348029</v>
      </c>
      <c r="P6">
        <v>72.225416375878709</v>
      </c>
      <c r="Q6">
        <v>68.285514144908774</v>
      </c>
      <c r="R6">
        <v>64.560533895264868</v>
      </c>
      <c r="S6">
        <v>81.51003842052593</v>
      </c>
      <c r="T6">
        <v>67.301841436144855</v>
      </c>
      <c r="U6">
        <v>71.676968271389356</v>
      </c>
      <c r="V6">
        <v>73.738431542131124</v>
      </c>
      <c r="W6">
        <v>75.673794665992403</v>
      </c>
      <c r="X6">
        <v>55.813021532316796</v>
      </c>
      <c r="Y6">
        <v>43.595013822614632</v>
      </c>
    </row>
    <row r="7" spans="1:25">
      <c r="A7" t="s">
        <v>12</v>
      </c>
      <c r="B7" t="s">
        <v>13</v>
      </c>
      <c r="C7" t="s">
        <v>14</v>
      </c>
      <c r="D7" t="s">
        <v>23</v>
      </c>
      <c r="E7" t="s">
        <v>19</v>
      </c>
      <c r="F7" t="s">
        <v>16</v>
      </c>
      <c r="G7" t="s">
        <v>29</v>
      </c>
      <c r="H7" t="s">
        <v>18</v>
      </c>
      <c r="I7">
        <v>7776816.5193882193</v>
      </c>
      <c r="J7">
        <v>5445787.0754147954</v>
      </c>
      <c r="K7">
        <v>3816851.4759124117</v>
      </c>
      <c r="L7">
        <v>2698763.6971524726</v>
      </c>
      <c r="M7">
        <v>1909206.223361074</v>
      </c>
      <c r="N7">
        <v>1355256.798706773</v>
      </c>
      <c r="O7">
        <v>971760.45375793113</v>
      </c>
      <c r="P7">
        <v>705327.8368115013</v>
      </c>
      <c r="Q7">
        <v>525275.79497605155</v>
      </c>
      <c r="R7">
        <v>401514.18335501489</v>
      </c>
      <c r="S7">
        <v>306302.97168537509</v>
      </c>
      <c r="T7">
        <v>239227.94967169751</v>
      </c>
      <c r="U7">
        <v>184576.56247136786</v>
      </c>
      <c r="V7">
        <v>129818.49421702628</v>
      </c>
      <c r="W7">
        <v>356043.64642777364</v>
      </c>
      <c r="X7">
        <v>30669.882548917893</v>
      </c>
      <c r="Y7">
        <v>38387.364372544689</v>
      </c>
    </row>
    <row r="8" spans="1:25">
      <c r="A8" t="s">
        <v>12</v>
      </c>
      <c r="B8" t="s">
        <v>13</v>
      </c>
      <c r="C8" t="s">
        <v>14</v>
      </c>
      <c r="D8" t="s">
        <v>15</v>
      </c>
      <c r="E8" t="s">
        <v>73</v>
      </c>
      <c r="F8" t="s">
        <v>16</v>
      </c>
      <c r="G8" t="s">
        <v>29</v>
      </c>
      <c r="H8" t="s">
        <v>18</v>
      </c>
      <c r="I8">
        <v>0</v>
      </c>
      <c r="J8">
        <v>0</v>
      </c>
      <c r="K8">
        <v>0</v>
      </c>
      <c r="L8">
        <v>24298.634114039996</v>
      </c>
      <c r="M8">
        <v>42419.394926919995</v>
      </c>
      <c r="N8">
        <v>39814.629391679999</v>
      </c>
      <c r="O8">
        <v>35806.142948399989</v>
      </c>
      <c r="P8">
        <v>33554.184272400002</v>
      </c>
      <c r="Q8">
        <v>28299.614028400003</v>
      </c>
      <c r="R8">
        <v>25822.459484799998</v>
      </c>
      <c r="S8">
        <v>21018.280976000002</v>
      </c>
      <c r="T8">
        <v>17265.016515999996</v>
      </c>
      <c r="U8">
        <v>16964.7553592</v>
      </c>
      <c r="V8">
        <v>16321.331253169337</v>
      </c>
      <c r="W8">
        <v>15312.317312960089</v>
      </c>
      <c r="X8">
        <v>14365.682422335967</v>
      </c>
      <c r="Y8">
        <v>13477.570196690085</v>
      </c>
    </row>
    <row r="9" spans="1:25">
      <c r="A9" t="s">
        <v>12</v>
      </c>
      <c r="B9" t="s">
        <v>13</v>
      </c>
      <c r="C9" t="s">
        <v>14</v>
      </c>
      <c r="D9" t="s">
        <v>49</v>
      </c>
      <c r="E9" t="s">
        <v>50</v>
      </c>
      <c r="F9" t="s">
        <v>16</v>
      </c>
      <c r="G9" t="s">
        <v>29</v>
      </c>
      <c r="H9" t="s">
        <v>18</v>
      </c>
      <c r="I9">
        <v>412199.77236637502</v>
      </c>
      <c r="J9">
        <v>510191.44106175</v>
      </c>
      <c r="K9">
        <v>614927.47561874997</v>
      </c>
      <c r="L9">
        <v>703000.95922349999</v>
      </c>
      <c r="M9">
        <v>825986.45434724994</v>
      </c>
      <c r="N9">
        <v>926755.21486800013</v>
      </c>
      <c r="O9">
        <v>966824.68263412488</v>
      </c>
      <c r="P9">
        <v>990628.326851625</v>
      </c>
      <c r="Q9">
        <v>1051327.61960625</v>
      </c>
      <c r="R9">
        <v>1114804.00418625</v>
      </c>
      <c r="S9">
        <v>1191769.1204895</v>
      </c>
      <c r="T9">
        <v>1317134.980035</v>
      </c>
      <c r="U9">
        <v>1466304.483798</v>
      </c>
      <c r="V9">
        <v>1506770.6789677502</v>
      </c>
      <c r="W9">
        <v>1645625.2702365003</v>
      </c>
      <c r="X9">
        <v>853995.40904317505</v>
      </c>
      <c r="Y9">
        <v>862564.72096147505</v>
      </c>
    </row>
    <row r="10" spans="1:25">
      <c r="A10" t="s">
        <v>12</v>
      </c>
      <c r="B10" t="s">
        <v>13</v>
      </c>
      <c r="C10" t="s">
        <v>14</v>
      </c>
      <c r="D10" t="s">
        <v>15</v>
      </c>
      <c r="E10" t="s">
        <v>22</v>
      </c>
      <c r="F10" t="s">
        <v>16</v>
      </c>
      <c r="G10" t="s">
        <v>29</v>
      </c>
      <c r="H10" t="s">
        <v>18</v>
      </c>
      <c r="I10">
        <v>0</v>
      </c>
      <c r="J10">
        <v>0</v>
      </c>
      <c r="K10">
        <v>0</v>
      </c>
      <c r="L10">
        <v>0</v>
      </c>
      <c r="M10">
        <v>0</v>
      </c>
      <c r="N10">
        <v>0</v>
      </c>
      <c r="O10">
        <v>0</v>
      </c>
      <c r="P10">
        <v>0</v>
      </c>
      <c r="Q10">
        <v>0</v>
      </c>
      <c r="R10">
        <v>0</v>
      </c>
      <c r="S10">
        <v>0</v>
      </c>
      <c r="T10">
        <v>4125.1651200000006</v>
      </c>
      <c r="U10">
        <v>1375.0550400000002</v>
      </c>
      <c r="V10">
        <v>2866.9897584000005</v>
      </c>
      <c r="W10">
        <v>12959.893752</v>
      </c>
      <c r="X10">
        <v>13014.8959536</v>
      </c>
      <c r="Y10">
        <v>27755.485982399998</v>
      </c>
    </row>
    <row r="11" spans="1:25">
      <c r="A11" t="s">
        <v>12</v>
      </c>
      <c r="B11" t="s">
        <v>13</v>
      </c>
      <c r="C11" t="s">
        <v>14</v>
      </c>
      <c r="D11" t="s">
        <v>15</v>
      </c>
      <c r="E11" t="s">
        <v>19</v>
      </c>
      <c r="F11" t="s">
        <v>16</v>
      </c>
      <c r="G11" t="s">
        <v>29</v>
      </c>
      <c r="H11" t="s">
        <v>18</v>
      </c>
      <c r="I11">
        <v>2677964.6194838746</v>
      </c>
      <c r="J11">
        <v>2738883.979666505</v>
      </c>
      <c r="K11">
        <v>3092208.9856329132</v>
      </c>
      <c r="L11">
        <v>3531601.741710207</v>
      </c>
      <c r="M11">
        <v>3800926.8591720364</v>
      </c>
      <c r="N11">
        <v>4004719.046325156</v>
      </c>
      <c r="O11">
        <v>4429825.5477936557</v>
      </c>
      <c r="P11">
        <v>4935172.3997508511</v>
      </c>
      <c r="Q11">
        <v>5363654.0231344188</v>
      </c>
      <c r="R11">
        <v>5504754.6269159857</v>
      </c>
      <c r="S11">
        <v>5588174.1703004045</v>
      </c>
      <c r="T11">
        <v>5619737.2670792658</v>
      </c>
      <c r="U11">
        <v>5755895.9398021968</v>
      </c>
      <c r="V11">
        <v>5723058.9497949751</v>
      </c>
      <c r="W11">
        <v>5651694.6378083667</v>
      </c>
      <c r="X11">
        <v>4984753.873827558</v>
      </c>
      <c r="Y11">
        <v>5090006.3844071822</v>
      </c>
    </row>
    <row r="12" spans="1:25">
      <c r="A12" t="s">
        <v>12</v>
      </c>
      <c r="B12" t="s">
        <v>13</v>
      </c>
      <c r="C12" t="s">
        <v>14</v>
      </c>
      <c r="D12" t="s">
        <v>15</v>
      </c>
      <c r="E12" t="s">
        <v>51</v>
      </c>
      <c r="F12" t="s">
        <v>16</v>
      </c>
      <c r="G12" t="s">
        <v>29</v>
      </c>
      <c r="H12" t="s">
        <v>18</v>
      </c>
      <c r="I12">
        <v>1307032.0224041075</v>
      </c>
      <c r="J12">
        <v>1405675.9486232856</v>
      </c>
      <c r="K12">
        <v>1524932.0385300531</v>
      </c>
      <c r="L12">
        <v>1731421.7497575113</v>
      </c>
      <c r="M12">
        <v>1978031.5653054563</v>
      </c>
      <c r="N12">
        <v>2155443.4027593508</v>
      </c>
      <c r="O12">
        <v>2291998.9871896314</v>
      </c>
      <c r="P12">
        <v>2423033.4563464494</v>
      </c>
      <c r="Q12">
        <v>2672518.0798440017</v>
      </c>
      <c r="R12">
        <v>2985000.5471276925</v>
      </c>
      <c r="S12">
        <v>3342223.1669634483</v>
      </c>
      <c r="T12">
        <v>3681596.2441843119</v>
      </c>
      <c r="U12">
        <v>4091339.9347694502</v>
      </c>
      <c r="V12">
        <v>4388262.7663010061</v>
      </c>
      <c r="W12">
        <v>4671054.2581184991</v>
      </c>
      <c r="X12">
        <v>4315114.6462099003</v>
      </c>
      <c r="Y12">
        <v>4458231.6003887672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E2BA-A4D8-4ECB-AE50-3C54FF42C5DB}">
  <dimension ref="A1:T19"/>
  <sheetViews>
    <sheetView tabSelected="1" workbookViewId="0">
      <selection activeCell="C21" sqref="C21"/>
    </sheetView>
  </sheetViews>
  <sheetFormatPr defaultRowHeight="14.5"/>
  <cols>
    <col min="1" max="1" width="28.1796875" bestFit="1" customWidth="1"/>
    <col min="2" max="2" width="18.54296875" bestFit="1" customWidth="1"/>
    <col min="3" max="20" width="13.453125" bestFit="1" customWidth="1"/>
  </cols>
  <sheetData>
    <row r="1" spans="1:20">
      <c r="A1" s="16" t="s">
        <v>7</v>
      </c>
      <c r="B1" t="s">
        <v>98</v>
      </c>
    </row>
    <row r="2" spans="1:20">
      <c r="A2" s="16" t="s">
        <v>8</v>
      </c>
      <c r="B2" t="s">
        <v>27</v>
      </c>
    </row>
    <row r="4" spans="1:20">
      <c r="A4" s="16" t="s">
        <v>96</v>
      </c>
      <c r="B4" t="s">
        <v>99</v>
      </c>
      <c r="C4" t="s">
        <v>100</v>
      </c>
      <c r="D4" t="s">
        <v>101</v>
      </c>
      <c r="E4" t="s">
        <v>102</v>
      </c>
      <c r="F4" t="s">
        <v>103</v>
      </c>
      <c r="G4" t="s">
        <v>104</v>
      </c>
      <c r="H4" t="s">
        <v>106</v>
      </c>
      <c r="I4" t="s">
        <v>105</v>
      </c>
      <c r="J4" t="s">
        <v>107</v>
      </c>
      <c r="K4" t="s">
        <v>108</v>
      </c>
      <c r="L4" t="s">
        <v>109</v>
      </c>
      <c r="M4" t="s">
        <v>110</v>
      </c>
      <c r="N4" t="s">
        <v>111</v>
      </c>
      <c r="O4" t="s">
        <v>112</v>
      </c>
      <c r="P4" t="s">
        <v>113</v>
      </c>
      <c r="Q4" t="s">
        <v>114</v>
      </c>
      <c r="R4" t="s">
        <v>115</v>
      </c>
      <c r="S4" t="s">
        <v>556</v>
      </c>
      <c r="T4" t="s">
        <v>557</v>
      </c>
    </row>
    <row r="5" spans="1:20">
      <c r="A5" s="17" t="s">
        <v>13</v>
      </c>
      <c r="B5" s="669">
        <v>18129000.899977386</v>
      </c>
      <c r="C5" s="669">
        <v>16195406.81840774</v>
      </c>
      <c r="D5" s="669">
        <v>15332636.231991228</v>
      </c>
      <c r="E5" s="669">
        <v>15579709.263303731</v>
      </c>
      <c r="F5" s="669">
        <v>16085997.082857523</v>
      </c>
      <c r="G5" s="669">
        <v>15946290.247824825</v>
      </c>
      <c r="H5" s="669">
        <v>15626933.598430924</v>
      </c>
      <c r="I5" s="669">
        <v>16100661.146405052</v>
      </c>
      <c r="J5" s="669">
        <v>15899828.665900603</v>
      </c>
      <c r="K5" s="669">
        <v>16313309.050311424</v>
      </c>
      <c r="L5" s="669">
        <v>17057061.749346219</v>
      </c>
      <c r="M5" s="669">
        <v>18064642.351922322</v>
      </c>
      <c r="N5" s="669">
        <v>19232635.97134326</v>
      </c>
      <c r="O5" s="669">
        <v>19189257.081608735</v>
      </c>
      <c r="P5" s="669">
        <v>20090664.03346695</v>
      </c>
      <c r="Q5" s="669">
        <v>17089349.299156033</v>
      </c>
      <c r="R5" s="669">
        <v>17363444.628617991</v>
      </c>
      <c r="S5" s="669">
        <v>19829034.408524148</v>
      </c>
      <c r="T5" s="669">
        <v>20635142.652551182</v>
      </c>
    </row>
    <row r="6" spans="1:20">
      <c r="A6" s="19" t="s">
        <v>38</v>
      </c>
      <c r="B6" s="669">
        <v>79061.385219668009</v>
      </c>
      <c r="C6" s="669">
        <v>78147.32497203516</v>
      </c>
      <c r="D6" s="669">
        <v>270285.36230666353</v>
      </c>
      <c r="E6" s="669">
        <v>365238.29576230893</v>
      </c>
      <c r="F6" s="669">
        <v>397784.55157750536</v>
      </c>
      <c r="G6" s="669">
        <v>421407.9195282404</v>
      </c>
      <c r="H6" s="669">
        <v>468447.36117272807</v>
      </c>
      <c r="I6" s="669">
        <v>517234.30299473513</v>
      </c>
      <c r="J6" s="669">
        <v>560393.57624733925</v>
      </c>
      <c r="K6" s="669">
        <v>575738.82205963368</v>
      </c>
      <c r="L6" s="669">
        <v>577970.3247693656</v>
      </c>
      <c r="M6" s="669">
        <v>576237.30048428744</v>
      </c>
      <c r="N6" s="669">
        <v>588045.66752661671</v>
      </c>
      <c r="O6" s="669">
        <v>585291.18969048723</v>
      </c>
      <c r="P6" s="669">
        <v>577520.26366883889</v>
      </c>
      <c r="Q6" s="669">
        <v>230000.08020289254</v>
      </c>
      <c r="R6" s="669">
        <v>115754.04608455328</v>
      </c>
      <c r="S6" s="669">
        <v>112662.53328879508</v>
      </c>
      <c r="T6" s="669">
        <v>116768.04458090884</v>
      </c>
    </row>
    <row r="7" spans="1:20">
      <c r="A7" s="19" t="s">
        <v>67</v>
      </c>
      <c r="B7" s="669">
        <v>403566.85130091943</v>
      </c>
      <c r="C7" s="669">
        <v>399267.70944341295</v>
      </c>
      <c r="D7" s="669">
        <v>378232.95843576221</v>
      </c>
      <c r="E7" s="669">
        <v>428193.12240529706</v>
      </c>
      <c r="F7" s="669">
        <v>438141.61813404056</v>
      </c>
      <c r="G7" s="669">
        <v>455701.64599679265</v>
      </c>
      <c r="H7" s="669">
        <v>488725.01511013584</v>
      </c>
      <c r="I7" s="669">
        <v>517324.99454745557</v>
      </c>
      <c r="J7" s="669">
        <v>534076.01564214705</v>
      </c>
      <c r="K7" s="669">
        <v>769922.16067662637</v>
      </c>
      <c r="L7" s="669">
        <v>834172.64501368802</v>
      </c>
      <c r="M7" s="669">
        <v>716469.85751170828</v>
      </c>
      <c r="N7" s="669">
        <v>701992.85543873487</v>
      </c>
      <c r="O7" s="669">
        <v>705895.9638695952</v>
      </c>
      <c r="P7" s="669">
        <v>928179.64087548456</v>
      </c>
      <c r="Q7" s="669">
        <v>654791.28618237656</v>
      </c>
      <c r="R7" s="669">
        <v>668572.67685115524</v>
      </c>
      <c r="S7" s="669">
        <v>729296.13704289938</v>
      </c>
      <c r="T7" s="669">
        <v>782456.33248774207</v>
      </c>
    </row>
    <row r="8" spans="1:20">
      <c r="A8" s="19" t="s">
        <v>37</v>
      </c>
      <c r="B8" s="669">
        <v>649701.88644870557</v>
      </c>
      <c r="C8" s="669">
        <v>659861.29515211342</v>
      </c>
      <c r="D8" s="669">
        <v>662652.95238562336</v>
      </c>
      <c r="E8" s="669">
        <v>654038.39764495881</v>
      </c>
      <c r="F8" s="669">
        <v>678978.26533818699</v>
      </c>
      <c r="G8" s="669">
        <v>722517.22088668053</v>
      </c>
      <c r="H8" s="669">
        <v>777755.75834016979</v>
      </c>
      <c r="I8" s="669">
        <v>803892.21538340312</v>
      </c>
      <c r="J8" s="669">
        <v>625234.18742077949</v>
      </c>
      <c r="K8" s="669">
        <v>618072.11030850839</v>
      </c>
      <c r="L8" s="669">
        <v>784680.0298575724</v>
      </c>
      <c r="M8" s="669">
        <v>855070.1214500299</v>
      </c>
      <c r="N8" s="669">
        <v>912113.02138764353</v>
      </c>
      <c r="O8" s="669">
        <v>964241.29328314424</v>
      </c>
      <c r="P8" s="669">
        <v>1007413.429947441</v>
      </c>
      <c r="Q8" s="669">
        <v>641957.04565685289</v>
      </c>
      <c r="R8" s="669">
        <v>559827.48464963364</v>
      </c>
      <c r="S8" s="669">
        <v>657543.58276456525</v>
      </c>
      <c r="T8" s="669">
        <v>686673.30806832912</v>
      </c>
    </row>
    <row r="9" spans="1:20">
      <c r="A9" s="19" t="s">
        <v>39</v>
      </c>
      <c r="B9" s="669">
        <v>380748.28241738235</v>
      </c>
      <c r="C9" s="669">
        <v>346067.52835533046</v>
      </c>
      <c r="D9" s="669">
        <v>315828.4947858568</v>
      </c>
      <c r="E9" s="669">
        <v>307688.51808358077</v>
      </c>
      <c r="F9" s="669">
        <v>346919.44809016929</v>
      </c>
      <c r="G9" s="669">
        <v>349514.75549606764</v>
      </c>
      <c r="H9" s="669">
        <v>412604.47282678564</v>
      </c>
      <c r="I9" s="669">
        <v>340763.20342950977</v>
      </c>
      <c r="J9" s="669">
        <v>225943.91831179336</v>
      </c>
      <c r="K9" s="669">
        <v>299351.1234785752</v>
      </c>
      <c r="L9" s="669">
        <v>327210.99823156529</v>
      </c>
      <c r="M9" s="669">
        <v>310084.89966065623</v>
      </c>
      <c r="N9" s="669">
        <v>476288.22336201824</v>
      </c>
      <c r="O9" s="669">
        <v>342088.16136092442</v>
      </c>
      <c r="P9" s="669">
        <v>337556.38637389475</v>
      </c>
      <c r="Q9" s="669">
        <v>244851.29475166553</v>
      </c>
      <c r="R9" s="669">
        <v>362944.92354451853</v>
      </c>
      <c r="S9" s="669">
        <v>327791.05687864695</v>
      </c>
      <c r="T9" s="669">
        <v>369832.27405233227</v>
      </c>
    </row>
    <row r="10" spans="1:20">
      <c r="A10" s="19" t="s">
        <v>44</v>
      </c>
      <c r="B10" s="669">
        <v>2111512.6616648827</v>
      </c>
      <c r="C10" s="669">
        <v>1862734.9609983466</v>
      </c>
      <c r="D10" s="669">
        <v>1537502.7342943805</v>
      </c>
      <c r="E10" s="669">
        <v>1865279.9022400025</v>
      </c>
      <c r="F10" s="669">
        <v>2040014.1724987398</v>
      </c>
      <c r="G10" s="669">
        <v>1921274.1753413109</v>
      </c>
      <c r="H10" s="669">
        <v>1716980.3926897098</v>
      </c>
      <c r="I10" s="669">
        <v>1782300.1464997828</v>
      </c>
      <c r="J10" s="669">
        <v>1194338.7643472655</v>
      </c>
      <c r="K10" s="669">
        <v>803803.66674014984</v>
      </c>
      <c r="L10" s="669">
        <v>1108491.1699362881</v>
      </c>
      <c r="M10" s="669">
        <v>1765347.6659346435</v>
      </c>
      <c r="N10" s="669">
        <v>1866636.115659371</v>
      </c>
      <c r="O10" s="669">
        <v>1817607.5794315087</v>
      </c>
      <c r="P10" s="669">
        <v>1817733.6619995167</v>
      </c>
      <c r="Q10" s="669">
        <v>1851252.8740956546</v>
      </c>
      <c r="R10" s="669">
        <v>1846672.4859039688</v>
      </c>
      <c r="S10" s="669">
        <v>1863569.6923165899</v>
      </c>
      <c r="T10" s="669">
        <v>1890254.9781352556</v>
      </c>
    </row>
    <row r="11" spans="1:20">
      <c r="A11" s="19" t="s">
        <v>45</v>
      </c>
      <c r="B11" s="669">
        <v>335871.45626911661</v>
      </c>
      <c r="C11" s="669">
        <v>644507.62190204253</v>
      </c>
      <c r="D11" s="669">
        <v>936419.38622891856</v>
      </c>
      <c r="E11" s="669">
        <v>1094462.0935459451</v>
      </c>
      <c r="F11" s="669">
        <v>1357239.6328070618</v>
      </c>
      <c r="G11" s="669">
        <v>1194600.3898295036</v>
      </c>
      <c r="H11" s="669">
        <v>623036.87548706785</v>
      </c>
      <c r="I11" s="669">
        <v>649702.97142429592</v>
      </c>
      <c r="J11" s="669">
        <v>735029.24280062877</v>
      </c>
      <c r="K11" s="669">
        <v>703165.99729872763</v>
      </c>
      <c r="L11" s="669">
        <v>284660.35768897011</v>
      </c>
      <c r="M11" s="669">
        <v>61902.394709305649</v>
      </c>
      <c r="N11" s="669">
        <v>36739.696971248275</v>
      </c>
      <c r="O11" s="669">
        <v>10712.182755735528</v>
      </c>
      <c r="P11" s="669">
        <v>2705.4332389139627</v>
      </c>
      <c r="Q11" s="669">
        <v>33921.964867845869</v>
      </c>
      <c r="R11" s="669">
        <v>14603.497000027608</v>
      </c>
      <c r="S11" s="669">
        <v>1247.8397947260517</v>
      </c>
      <c r="T11" s="669">
        <v>945.93619404412857</v>
      </c>
    </row>
    <row r="12" spans="1:20">
      <c r="A12" s="19" t="s">
        <v>30</v>
      </c>
      <c r="B12" s="669">
        <v>1738488.4076289879</v>
      </c>
      <c r="C12" s="669">
        <v>1911662.1868285472</v>
      </c>
      <c r="D12" s="669">
        <v>2032176.066837833</v>
      </c>
      <c r="E12" s="669">
        <v>2050991.9373720002</v>
      </c>
      <c r="F12" s="669">
        <v>2162597.5137480004</v>
      </c>
      <c r="G12" s="669">
        <v>2303232.5729279998</v>
      </c>
      <c r="H12" s="669">
        <v>2344841.2344000004</v>
      </c>
      <c r="I12" s="669">
        <v>2301300.9684000001</v>
      </c>
      <c r="J12" s="669">
        <v>2280243.3124800003</v>
      </c>
      <c r="K12" s="669">
        <v>2404214.3244000003</v>
      </c>
      <c r="L12" s="669">
        <v>2577979.5678000003</v>
      </c>
      <c r="M12" s="669">
        <v>2784835.4133600006</v>
      </c>
      <c r="N12" s="669">
        <v>3014886.3460799996</v>
      </c>
      <c r="O12" s="669">
        <v>2875107.4862789148</v>
      </c>
      <c r="P12" s="669">
        <v>2935537.309179985</v>
      </c>
      <c r="Q12" s="669">
        <v>3107108.0441854047</v>
      </c>
      <c r="R12" s="669">
        <v>3187873.6131419661</v>
      </c>
      <c r="S12" s="669">
        <v>3214059.7623851867</v>
      </c>
      <c r="T12" s="669">
        <v>3195041.6380853765</v>
      </c>
    </row>
    <row r="13" spans="1:20">
      <c r="A13" s="19" t="s">
        <v>14</v>
      </c>
      <c r="B13" s="669">
        <v>12430049.969027726</v>
      </c>
      <c r="C13" s="669">
        <v>10293158.190755913</v>
      </c>
      <c r="D13" s="669">
        <v>9199538.2767161895</v>
      </c>
      <c r="E13" s="669">
        <v>8813816.9962496385</v>
      </c>
      <c r="F13" s="669">
        <v>8664321.8806638177</v>
      </c>
      <c r="G13" s="669">
        <v>8578041.56781823</v>
      </c>
      <c r="H13" s="669">
        <v>8794542.4884043261</v>
      </c>
      <c r="I13" s="669">
        <v>9188142.3437258694</v>
      </c>
      <c r="J13" s="669">
        <v>9744569.6486506499</v>
      </c>
      <c r="K13" s="669">
        <v>10139040.845349202</v>
      </c>
      <c r="L13" s="669">
        <v>10561896.656048769</v>
      </c>
      <c r="M13" s="669">
        <v>10994694.698811689</v>
      </c>
      <c r="N13" s="669">
        <v>11635934.044917628</v>
      </c>
      <c r="O13" s="669">
        <v>11888313.224938424</v>
      </c>
      <c r="P13" s="669">
        <v>12484017.908182876</v>
      </c>
      <c r="Q13" s="669">
        <v>10325466.709213343</v>
      </c>
      <c r="R13" s="669">
        <v>10607195.901442168</v>
      </c>
      <c r="S13" s="669">
        <v>12922863.804052737</v>
      </c>
      <c r="T13" s="669">
        <v>13593170.140947193</v>
      </c>
    </row>
    <row r="14" spans="1:20">
      <c r="A14" s="17" t="s">
        <v>40</v>
      </c>
      <c r="B14" s="669">
        <v>10.198732353600001</v>
      </c>
      <c r="C14" s="669">
        <v>10.704038184</v>
      </c>
      <c r="D14" s="669">
        <v>11.406285542400001</v>
      </c>
      <c r="E14" s="669">
        <v>11.124889809600001</v>
      </c>
      <c r="F14" s="669">
        <v>11.1295028544</v>
      </c>
      <c r="G14" s="669">
        <v>12.054950611200001</v>
      </c>
      <c r="H14" s="669">
        <v>13.170242904000002</v>
      </c>
      <c r="I14" s="669">
        <v>14.118401035200002</v>
      </c>
      <c r="J14" s="669">
        <v>14.534639616000002</v>
      </c>
      <c r="K14" s="669">
        <v>14.674095508800004</v>
      </c>
      <c r="L14" s="669">
        <v>15.078269203200001</v>
      </c>
      <c r="M14" s="669">
        <v>16.384115731200001</v>
      </c>
      <c r="N14" s="669">
        <v>19.199137608000001</v>
      </c>
      <c r="O14" s="669">
        <v>22.0886779008</v>
      </c>
      <c r="P14" s="669">
        <v>23.276714361600007</v>
      </c>
      <c r="Q14" s="669">
        <v>19.9996783056</v>
      </c>
      <c r="R14" s="669">
        <v>21.109293004800005</v>
      </c>
      <c r="S14" s="669">
        <v>22.516271668800005</v>
      </c>
      <c r="T14" s="669">
        <v>24.115223966400002</v>
      </c>
    </row>
    <row r="15" spans="1:20">
      <c r="A15" s="19" t="s">
        <v>41</v>
      </c>
      <c r="B15" s="669">
        <v>10.198732353600001</v>
      </c>
      <c r="C15" s="669">
        <v>10.704038184</v>
      </c>
      <c r="D15" s="669">
        <v>11.406285542400001</v>
      </c>
      <c r="E15" s="669">
        <v>11.124889809600001</v>
      </c>
      <c r="F15" s="669">
        <v>11.1295028544</v>
      </c>
      <c r="G15" s="669">
        <v>12.054950611200001</v>
      </c>
      <c r="H15" s="669">
        <v>13.170242904000002</v>
      </c>
      <c r="I15" s="669">
        <v>14.118401035200002</v>
      </c>
      <c r="J15" s="669">
        <v>14.534639616000002</v>
      </c>
      <c r="K15" s="669">
        <v>14.674095508800004</v>
      </c>
      <c r="L15" s="669">
        <v>15.078269203200001</v>
      </c>
      <c r="M15" s="669">
        <v>16.384115731200001</v>
      </c>
      <c r="N15" s="669">
        <v>19.199137608000001</v>
      </c>
      <c r="O15" s="669">
        <v>22.0886779008</v>
      </c>
      <c r="P15" s="669">
        <v>23.276714361600007</v>
      </c>
      <c r="Q15" s="669">
        <v>19.9996783056</v>
      </c>
      <c r="R15" s="669">
        <v>21.109293004800005</v>
      </c>
      <c r="S15" s="669">
        <v>22.516271668800005</v>
      </c>
      <c r="T15" s="669">
        <v>24.115223966400002</v>
      </c>
    </row>
    <row r="16" spans="1:20">
      <c r="A16" s="17" t="s">
        <v>97</v>
      </c>
      <c r="B16" s="669">
        <v>18129011.09870974</v>
      </c>
      <c r="C16" s="669">
        <v>16195417.522445925</v>
      </c>
      <c r="D16" s="669">
        <v>15332647.638276771</v>
      </c>
      <c r="E16" s="669">
        <v>15579720.38819354</v>
      </c>
      <c r="F16" s="669">
        <v>16086008.212360378</v>
      </c>
      <c r="G16" s="669">
        <v>15946302.302775437</v>
      </c>
      <c r="H16" s="669">
        <v>15626946.768673828</v>
      </c>
      <c r="I16" s="669">
        <v>16100675.264806088</v>
      </c>
      <c r="J16" s="669">
        <v>15899843.200540219</v>
      </c>
      <c r="K16" s="669">
        <v>16313323.724406933</v>
      </c>
      <c r="L16" s="669">
        <v>17057076.827615421</v>
      </c>
      <c r="M16" s="669">
        <v>18064658.736038052</v>
      </c>
      <c r="N16" s="669">
        <v>19232655.17048087</v>
      </c>
      <c r="O16" s="669">
        <v>19189279.170286637</v>
      </c>
      <c r="P16" s="669">
        <v>20090687.310181312</v>
      </c>
      <c r="Q16" s="669">
        <v>17089369.298834339</v>
      </c>
      <c r="R16" s="669">
        <v>17363465.737910997</v>
      </c>
      <c r="S16" s="669">
        <v>19829056.924795818</v>
      </c>
      <c r="T16" s="669">
        <v>20635166.767775148</v>
      </c>
    </row>
    <row r="18" spans="2:20">
      <c r="B18" s="848"/>
      <c r="C18" s="848"/>
      <c r="D18" s="848"/>
      <c r="E18" s="848"/>
      <c r="F18" s="848"/>
      <c r="G18" s="848"/>
      <c r="H18" s="848"/>
      <c r="I18" s="848"/>
      <c r="J18" s="848"/>
      <c r="K18" s="848"/>
      <c r="L18" s="848"/>
      <c r="M18" s="848"/>
      <c r="N18" s="848"/>
      <c r="O18" s="848"/>
      <c r="P18" s="848"/>
      <c r="Q18" s="848"/>
      <c r="R18" s="848"/>
      <c r="S18" s="848"/>
      <c r="T18" s="848"/>
    </row>
    <row r="19" spans="2:20">
      <c r="B19" s="669"/>
      <c r="C19" s="669"/>
      <c r="D19" s="669"/>
      <c r="E19" s="669"/>
      <c r="F19" s="669"/>
      <c r="G19" s="669"/>
      <c r="H19" s="669"/>
      <c r="I19" s="669"/>
      <c r="J19" s="669"/>
      <c r="K19" s="669"/>
      <c r="L19" s="669"/>
      <c r="M19" s="669"/>
      <c r="N19" s="669"/>
      <c r="O19" s="669"/>
      <c r="P19" s="669"/>
      <c r="Q19" s="669"/>
      <c r="R19" s="669"/>
      <c r="S19" s="669"/>
      <c r="T19" s="66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52E9-D997-4D59-A3D5-15DA54B65F39}">
  <dimension ref="A1:AA189"/>
  <sheetViews>
    <sheetView workbookViewId="0">
      <pane xSplit="8" ySplit="1" topLeftCell="W2" activePane="bottomRight" state="frozen"/>
      <selection pane="topRight" activeCell="K1" sqref="K1"/>
      <selection pane="bottomLeft" activeCell="A2" sqref="A2"/>
      <selection pane="bottomRight" activeCell="D22" sqref="D22"/>
    </sheetView>
  </sheetViews>
  <sheetFormatPr defaultColWidth="8.90625" defaultRowHeight="13"/>
  <cols>
    <col min="1" max="1" width="11" style="9" customWidth="1"/>
    <col min="2" max="2" width="23.08984375" style="9" customWidth="1"/>
    <col min="3" max="3" width="17.6328125" style="9" customWidth="1"/>
    <col min="4" max="4" width="24.36328125" style="9" customWidth="1"/>
    <col min="5" max="5" width="11.54296875" style="9" customWidth="1"/>
    <col min="6" max="6" width="8.90625" style="9"/>
    <col min="7" max="7" width="17.6328125" style="9" customWidth="1"/>
    <col min="8" max="8" width="8.90625" style="9"/>
    <col min="9" max="18" width="11.81640625" style="9" customWidth="1"/>
    <col min="19" max="25" width="11.81640625" style="18" customWidth="1"/>
    <col min="26" max="27" width="10.453125" style="9" bestFit="1" customWidth="1"/>
    <col min="28" max="16384" width="8.90625" style="9"/>
  </cols>
  <sheetData>
    <row r="1" spans="1:27" ht="16" customHeight="1">
      <c r="A1" s="6" t="s">
        <v>0</v>
      </c>
      <c r="B1" s="6" t="s">
        <v>1</v>
      </c>
      <c r="C1" s="6" t="s">
        <v>2</v>
      </c>
      <c r="D1" s="6" t="s">
        <v>3</v>
      </c>
      <c r="E1" s="6" t="s">
        <v>4</v>
      </c>
      <c r="F1" s="6" t="s">
        <v>7</v>
      </c>
      <c r="G1" s="6" t="s">
        <v>8</v>
      </c>
      <c r="H1" s="6" t="s">
        <v>9</v>
      </c>
      <c r="I1" s="8">
        <v>2005</v>
      </c>
      <c r="J1" s="8">
        <v>2006</v>
      </c>
      <c r="K1" s="8">
        <v>2007</v>
      </c>
      <c r="L1" s="8">
        <v>2008</v>
      </c>
      <c r="M1" s="8">
        <v>2009</v>
      </c>
      <c r="N1" s="8">
        <v>2010</v>
      </c>
      <c r="O1" s="8">
        <v>2011</v>
      </c>
      <c r="P1" s="8">
        <v>2012</v>
      </c>
      <c r="Q1" s="8">
        <v>2013</v>
      </c>
      <c r="R1" s="8">
        <v>2014</v>
      </c>
      <c r="S1" s="8">
        <v>2015</v>
      </c>
      <c r="T1" s="8">
        <v>2016</v>
      </c>
      <c r="U1" s="8">
        <v>2017</v>
      </c>
      <c r="V1" s="8">
        <v>2018</v>
      </c>
      <c r="W1" s="8">
        <v>2019</v>
      </c>
      <c r="X1" s="8">
        <v>2020</v>
      </c>
      <c r="Y1" s="8">
        <v>2021</v>
      </c>
      <c r="Z1" s="8">
        <v>2022</v>
      </c>
      <c r="AA1" s="8">
        <v>2023</v>
      </c>
    </row>
    <row r="2" spans="1:27" ht="16" customHeight="1">
      <c r="A2" s="7" t="s">
        <v>12</v>
      </c>
      <c r="B2" s="7" t="s">
        <v>13</v>
      </c>
      <c r="C2" s="7" t="s">
        <v>14</v>
      </c>
      <c r="D2" s="2" t="s">
        <v>49</v>
      </c>
      <c r="E2" s="2" t="s">
        <v>50</v>
      </c>
      <c r="F2" s="7" t="s">
        <v>16</v>
      </c>
      <c r="G2" s="3" t="s">
        <v>17</v>
      </c>
      <c r="H2" s="7" t="s">
        <v>18</v>
      </c>
      <c r="I2" s="10">
        <f>'Civil Aviation_Estimates'!G27</f>
        <v>409515.35625000001</v>
      </c>
      <c r="J2" s="10">
        <f>'Civil Aviation_Estimates'!H27</f>
        <v>506868.86249999999</v>
      </c>
      <c r="K2" s="10">
        <f>'Civil Aviation_Estimates'!I27</f>
        <v>610922.8125</v>
      </c>
      <c r="L2" s="10">
        <f>'Civil Aviation_Estimates'!J27</f>
        <v>698422.72499999998</v>
      </c>
      <c r="M2" s="10">
        <f>'Civil Aviation_Estimates'!K27</f>
        <v>820607.28749999998</v>
      </c>
      <c r="N2" s="10">
        <f>'Civil Aviation_Estimates'!L27</f>
        <v>920719.8</v>
      </c>
      <c r="O2" s="10">
        <f>'Civil Aviation_Estimates'!M27</f>
        <v>960528.31874999998</v>
      </c>
      <c r="P2" s="10">
        <f>'Civil Aviation_Estimates'!N27</f>
        <v>984176.94374999998</v>
      </c>
      <c r="Q2" s="10">
        <f>'Civil Aviation_Estimates'!O27</f>
        <v>1044480.9375</v>
      </c>
      <c r="R2" s="10">
        <f>'Civil Aviation_Estimates'!P27</f>
        <v>1107543.9375</v>
      </c>
      <c r="S2" s="10">
        <f>'Civil Aviation_Estimates'!Q27</f>
        <v>1184007.825</v>
      </c>
      <c r="T2" s="10">
        <f>'Civil Aviation_Estimates'!R27</f>
        <v>1308557.25</v>
      </c>
      <c r="U2" s="10">
        <f>'Civil Aviation_Estimates'!S27</f>
        <v>1456755.3</v>
      </c>
      <c r="V2" s="10">
        <f>'Civil Aviation_Estimates'!T27</f>
        <v>1496957.9625000001</v>
      </c>
      <c r="W2" s="10">
        <f>'Civil Aviation_Estimates'!U27</f>
        <v>1634908.2750000001</v>
      </c>
      <c r="X2" s="10">
        <f>'Civil Aviation_Estimates'!V27</f>
        <v>848433.83625000005</v>
      </c>
      <c r="Y2" s="10">
        <f>'Civil Aviation_Estimates'!W27</f>
        <v>856947.34125000006</v>
      </c>
      <c r="Z2" s="10">
        <f>'Civil Aviation_Estimates'!X27</f>
        <v>1412217.0562500001</v>
      </c>
      <c r="AA2" s="10">
        <f>'Civil Aviation_Estimates'!Y27</f>
        <v>1678815.8887499999</v>
      </c>
    </row>
    <row r="3" spans="1:27" ht="16" customHeight="1">
      <c r="A3" s="7" t="s">
        <v>12</v>
      </c>
      <c r="B3" s="7" t="s">
        <v>13</v>
      </c>
      <c r="C3" s="7" t="s">
        <v>14</v>
      </c>
      <c r="D3" s="2" t="s">
        <v>49</v>
      </c>
      <c r="E3" s="2" t="s">
        <v>50</v>
      </c>
      <c r="F3" s="7" t="s">
        <v>16</v>
      </c>
      <c r="G3" s="3" t="s">
        <v>25</v>
      </c>
      <c r="H3" s="7" t="s">
        <v>18</v>
      </c>
      <c r="I3" s="10">
        <f>'Civil Aviation_Estimates'!G28</f>
        <v>2.8637437500000003</v>
      </c>
      <c r="J3" s="10">
        <f>'Civil Aviation_Estimates'!H28</f>
        <v>3.5445375000000001</v>
      </c>
      <c r="K3" s="10">
        <f>'Civil Aviation_Estimates'!I28</f>
        <v>4.2721875000000002</v>
      </c>
      <c r="L3" s="10">
        <f>'Civil Aviation_Estimates'!J28</f>
        <v>4.8840750000000002</v>
      </c>
      <c r="M3" s="10">
        <f>'Civil Aviation_Estimates'!K28</f>
        <v>5.7385124999999997</v>
      </c>
      <c r="N3" s="10">
        <f>'Civil Aviation_Estimates'!L28</f>
        <v>6.4386000000000001</v>
      </c>
      <c r="O3" s="10">
        <f>'Civil Aviation_Estimates'!M28</f>
        <v>6.7169812499999999</v>
      </c>
      <c r="P3" s="10">
        <f>'Civil Aviation_Estimates'!N28</f>
        <v>6.88235625</v>
      </c>
      <c r="Q3" s="10">
        <f>'Civil Aviation_Estimates'!O28</f>
        <v>7.3040625000000006</v>
      </c>
      <c r="R3" s="10">
        <f>'Civil Aviation_Estimates'!P28</f>
        <v>7.7450625000000004</v>
      </c>
      <c r="S3" s="10">
        <f>'Civil Aviation_Estimates'!Q28</f>
        <v>8.279774999999999</v>
      </c>
      <c r="T3" s="10">
        <f>'Civil Aviation_Estimates'!R28</f>
        <v>9.1507500000000004</v>
      </c>
      <c r="U3" s="10">
        <f>'Civil Aviation_Estimates'!S28</f>
        <v>10.187100000000001</v>
      </c>
      <c r="V3" s="10">
        <f>'Civil Aviation_Estimates'!T28</f>
        <v>10.468237500000001</v>
      </c>
      <c r="W3" s="10">
        <f>'Civil Aviation_Estimates'!U28</f>
        <v>11.432925000000001</v>
      </c>
      <c r="X3" s="10">
        <f>'Civil Aviation_Estimates'!V28</f>
        <v>5.9331037499999999</v>
      </c>
      <c r="Y3" s="10">
        <f>'Civil Aviation_Estimates'!W28</f>
        <v>5.9926387500000002</v>
      </c>
      <c r="Z3" s="10">
        <f>'Civil Aviation_Estimates'!X28</f>
        <v>9.8756437500000018</v>
      </c>
      <c r="AA3" s="10">
        <f>'Civil Aviation_Estimates'!Y28</f>
        <v>11.739971249999998</v>
      </c>
    </row>
    <row r="4" spans="1:27" ht="16" customHeight="1">
      <c r="A4" s="7" t="s">
        <v>12</v>
      </c>
      <c r="B4" s="7" t="s">
        <v>13</v>
      </c>
      <c r="C4" s="7" t="s">
        <v>14</v>
      </c>
      <c r="D4" s="2" t="s">
        <v>49</v>
      </c>
      <c r="E4" s="2" t="s">
        <v>50</v>
      </c>
      <c r="F4" s="7" t="s">
        <v>16</v>
      </c>
      <c r="G4" s="3" t="s">
        <v>26</v>
      </c>
      <c r="H4" s="7" t="s">
        <v>18</v>
      </c>
      <c r="I4" s="10">
        <f>'Civil Aviation_Estimates'!G29</f>
        <v>11.454975000000001</v>
      </c>
      <c r="J4" s="10">
        <f>'Civil Aviation_Estimates'!H29</f>
        <v>14.17815</v>
      </c>
      <c r="K4" s="10">
        <f>'Civil Aviation_Estimates'!I29</f>
        <v>17.088750000000001</v>
      </c>
      <c r="L4" s="10">
        <f>'Civil Aviation_Estimates'!J29</f>
        <v>19.536300000000001</v>
      </c>
      <c r="M4" s="10">
        <f>'Civil Aviation_Estimates'!K29</f>
        <v>22.954049999999999</v>
      </c>
      <c r="N4" s="10">
        <f>'Civil Aviation_Estimates'!L29</f>
        <v>25.7544</v>
      </c>
      <c r="O4" s="10">
        <f>'Civil Aviation_Estimates'!M29</f>
        <v>26.867925</v>
      </c>
      <c r="P4" s="10">
        <f>'Civil Aviation_Estimates'!N29</f>
        <v>27.529425</v>
      </c>
      <c r="Q4" s="10">
        <f>'Civil Aviation_Estimates'!O29</f>
        <v>29.216250000000002</v>
      </c>
      <c r="R4" s="10">
        <f>'Civil Aviation_Estimates'!P29</f>
        <v>30.980250000000002</v>
      </c>
      <c r="S4" s="10">
        <f>'Civil Aviation_Estimates'!Q29</f>
        <v>33.119099999999996</v>
      </c>
      <c r="T4" s="10">
        <f>'Civil Aviation_Estimates'!R29</f>
        <v>36.603000000000002</v>
      </c>
      <c r="U4" s="10">
        <f>'Civil Aviation_Estimates'!S29</f>
        <v>40.748400000000004</v>
      </c>
      <c r="V4" s="10">
        <f>'Civil Aviation_Estimates'!T29</f>
        <v>41.872950000000003</v>
      </c>
      <c r="W4" s="10">
        <f>'Civil Aviation_Estimates'!U29</f>
        <v>45.731700000000004</v>
      </c>
      <c r="X4" s="10">
        <f>'Civil Aviation_Estimates'!V29</f>
        <v>23.732415</v>
      </c>
      <c r="Y4" s="10">
        <f>'Civil Aviation_Estimates'!W29</f>
        <v>23.970555000000001</v>
      </c>
      <c r="Z4" s="10">
        <f>'Civil Aviation_Estimates'!X29</f>
        <v>39.502575000000007</v>
      </c>
      <c r="AA4" s="10">
        <f>'Civil Aviation_Estimates'!Y29</f>
        <v>46.959884999999993</v>
      </c>
    </row>
    <row r="5" spans="1:27" ht="16" customHeight="1">
      <c r="A5" s="7" t="s">
        <v>12</v>
      </c>
      <c r="B5" s="7" t="s">
        <v>13</v>
      </c>
      <c r="C5" s="7" t="s">
        <v>14</v>
      </c>
      <c r="D5" s="2" t="s">
        <v>49</v>
      </c>
      <c r="E5" s="2" t="s">
        <v>50</v>
      </c>
      <c r="F5" s="7" t="s">
        <v>16</v>
      </c>
      <c r="G5" s="3" t="s">
        <v>27</v>
      </c>
      <c r="H5" s="7" t="s">
        <v>18</v>
      </c>
      <c r="I5" s="10">
        <f>'Civil Aviation_Estimates'!G30</f>
        <v>413126.53711874998</v>
      </c>
      <c r="J5" s="10">
        <f>'Civil Aviation_Estimates'!H30</f>
        <v>511338.52428749995</v>
      </c>
      <c r="K5" s="10">
        <f>'Civil Aviation_Estimates'!I30</f>
        <v>616310.04093749996</v>
      </c>
      <c r="L5" s="10">
        <f>'Civil Aviation_Estimates'!J30</f>
        <v>704581.54357500002</v>
      </c>
      <c r="M5" s="10">
        <f>'Civil Aviation_Estimates'!K30</f>
        <v>827843.55176249996</v>
      </c>
      <c r="N5" s="10">
        <f>'Civil Aviation_Estimates'!L30</f>
        <v>928838.87459999998</v>
      </c>
      <c r="O5" s="10">
        <f>'Civil Aviation_Estimates'!M30</f>
        <v>968998.43210624997</v>
      </c>
      <c r="P5" s="10">
        <f>'Civil Aviation_Estimates'!N30</f>
        <v>992855.59498125</v>
      </c>
      <c r="Q5" s="10">
        <f>'Civil Aviation_Estimates'!O30</f>
        <v>1053691.3603125</v>
      </c>
      <c r="R5" s="10">
        <f>'Civil Aviation_Estimates'!P30</f>
        <v>1117310.4613124998</v>
      </c>
      <c r="S5" s="10">
        <f>'Civil Aviation_Estimates'!Q30</f>
        <v>1194448.621275</v>
      </c>
      <c r="T5" s="10">
        <f>'Civil Aviation_Estimates'!R30</f>
        <v>1320096.3457499999</v>
      </c>
      <c r="U5" s="10">
        <f>'Civil Aviation_Estimates'!S30</f>
        <v>1469601.2331000001</v>
      </c>
      <c r="V5" s="10">
        <f>'Civil Aviation_Estimates'!T30</f>
        <v>1510158.4099874999</v>
      </c>
      <c r="W5" s="10">
        <f>'Civil Aviation_Estimates'!U30</f>
        <v>1649325.1934250002</v>
      </c>
      <c r="X5" s="10">
        <f>'Civil Aviation_Estimates'!V30</f>
        <v>855915.48007875006</v>
      </c>
      <c r="Y5" s="10">
        <f>'Civil Aviation_Estimates'!W30</f>
        <v>864504.0587137501</v>
      </c>
      <c r="Z5" s="10">
        <f>'Civil Aviation_Estimates'!X30</f>
        <v>1424670.2430187501</v>
      </c>
      <c r="AA5" s="10">
        <f>'Civil Aviation_Estimates'!Y30</f>
        <v>1693619.9924962497</v>
      </c>
    </row>
    <row r="6" spans="1:27" ht="16" customHeight="1">
      <c r="A6" s="7" t="s">
        <v>12</v>
      </c>
      <c r="B6" s="7" t="s">
        <v>13</v>
      </c>
      <c r="C6" s="7" t="s">
        <v>14</v>
      </c>
      <c r="D6" s="2" t="s">
        <v>49</v>
      </c>
      <c r="E6" s="2" t="s">
        <v>50</v>
      </c>
      <c r="F6" s="7" t="s">
        <v>16</v>
      </c>
      <c r="G6" s="3" t="s">
        <v>28</v>
      </c>
      <c r="H6" s="7" t="s">
        <v>18</v>
      </c>
      <c r="I6" s="10">
        <f>'Civil Aviation_Estimates'!G31</f>
        <v>412722.462875625</v>
      </c>
      <c r="J6" s="10">
        <f>'Civil Aviation_Estimates'!H31</f>
        <v>510838.39004624996</v>
      </c>
      <c r="K6" s="10">
        <f>'Civil Aviation_Estimates'!I31</f>
        <v>615707.23528124997</v>
      </c>
      <c r="L6" s="10">
        <f>'Civil Aviation_Estimates'!J31</f>
        <v>703892.40059249999</v>
      </c>
      <c r="M6" s="10">
        <f>'Civil Aviation_Estimates'!K31</f>
        <v>827033.84764874994</v>
      </c>
      <c r="N6" s="10">
        <f>'Civil Aviation_Estimates'!L31</f>
        <v>927930.38814000005</v>
      </c>
      <c r="O6" s="10">
        <f>'Civil Aviation_Estimates'!M31</f>
        <v>968050.66605187498</v>
      </c>
      <c r="P6" s="10">
        <f>'Civil Aviation_Estimates'!N31</f>
        <v>991884.49451437499</v>
      </c>
      <c r="Q6" s="10">
        <f>'Civil Aviation_Estimates'!O31</f>
        <v>1052660.7570937499</v>
      </c>
      <c r="R6" s="10">
        <f>'Civil Aviation_Estimates'!P31</f>
        <v>1116217.63299375</v>
      </c>
      <c r="S6" s="10">
        <f>'Civil Aviation_Estimates'!Q31</f>
        <v>1193280.3450224998</v>
      </c>
      <c r="T6" s="10">
        <f>'Civil Aviation_Estimates'!R31</f>
        <v>1318805.1749249999</v>
      </c>
      <c r="U6" s="10">
        <f>'Civil Aviation_Estimates'!S31</f>
        <v>1468163.83329</v>
      </c>
      <c r="V6" s="10">
        <f>'Civil Aviation_Estimates'!T31</f>
        <v>1508681.3416762501</v>
      </c>
      <c r="W6" s="10">
        <f>'Civil Aviation_Estimates'!U31</f>
        <v>1647712.0077075001</v>
      </c>
      <c r="X6" s="10">
        <f>'Civil Aviation_Estimates'!V31</f>
        <v>855078.31913962506</v>
      </c>
      <c r="Y6" s="10">
        <f>'Civil Aviation_Estimates'!W31</f>
        <v>863658.49738612503</v>
      </c>
      <c r="Z6" s="10">
        <f>'Civil Aviation_Estimates'!X31</f>
        <v>1423276.7896856251</v>
      </c>
      <c r="AA6" s="10">
        <f>'Civil Aviation_Estimates'!Y31</f>
        <v>1691963.4825528748</v>
      </c>
    </row>
    <row r="7" spans="1:27" ht="16" customHeight="1">
      <c r="A7" s="7" t="s">
        <v>12</v>
      </c>
      <c r="B7" s="7" t="s">
        <v>13</v>
      </c>
      <c r="C7" s="7" t="s">
        <v>14</v>
      </c>
      <c r="D7" s="2" t="s">
        <v>49</v>
      </c>
      <c r="E7" s="2" t="s">
        <v>50</v>
      </c>
      <c r="F7" s="7" t="s">
        <v>16</v>
      </c>
      <c r="G7" s="3" t="s">
        <v>29</v>
      </c>
      <c r="H7" s="7" t="s">
        <v>18</v>
      </c>
      <c r="I7" s="10">
        <f>'Civil Aviation_Estimates'!G32</f>
        <v>412199.77236637502</v>
      </c>
      <c r="J7" s="10">
        <f>'Civil Aviation_Estimates'!H32</f>
        <v>510191.44106175</v>
      </c>
      <c r="K7" s="10">
        <f>'Civil Aviation_Estimates'!I32</f>
        <v>614927.47561874997</v>
      </c>
      <c r="L7" s="10">
        <f>'Civil Aviation_Estimates'!J32</f>
        <v>703000.95922349999</v>
      </c>
      <c r="M7" s="10">
        <f>'Civil Aviation_Estimates'!K32</f>
        <v>825986.45434724994</v>
      </c>
      <c r="N7" s="10">
        <f>'Civil Aviation_Estimates'!L32</f>
        <v>926755.21486800013</v>
      </c>
      <c r="O7" s="10">
        <f>'Civil Aviation_Estimates'!M32</f>
        <v>966824.68263412488</v>
      </c>
      <c r="P7" s="10">
        <f>'Civil Aviation_Estimates'!N32</f>
        <v>990628.326851625</v>
      </c>
      <c r="Q7" s="10">
        <f>'Civil Aviation_Estimates'!O32</f>
        <v>1051327.61960625</v>
      </c>
      <c r="R7" s="10">
        <f>'Civil Aviation_Estimates'!P32</f>
        <v>1114804.00418625</v>
      </c>
      <c r="S7" s="10">
        <f>'Civil Aviation_Estimates'!Q32</f>
        <v>1191769.1204895</v>
      </c>
      <c r="T7" s="10">
        <f>'Civil Aviation_Estimates'!R32</f>
        <v>1317134.980035</v>
      </c>
      <c r="U7" s="10">
        <f>'Civil Aviation_Estimates'!S32</f>
        <v>1466304.483798</v>
      </c>
      <c r="V7" s="10">
        <f>'Civil Aviation_Estimates'!T32</f>
        <v>1506770.6789677502</v>
      </c>
      <c r="W7" s="10">
        <f>'Civil Aviation_Estimates'!U32</f>
        <v>1645625.2702365003</v>
      </c>
      <c r="X7" s="10">
        <f>'Civil Aviation_Estimates'!V32</f>
        <v>853995.40904317505</v>
      </c>
      <c r="Y7" s="10">
        <f>'Civil Aviation_Estimates'!W32</f>
        <v>862564.72096147505</v>
      </c>
      <c r="Z7" s="10">
        <f>'Civil Aviation_Estimates'!X32</f>
        <v>1421474.2871883751</v>
      </c>
      <c r="AA7" s="10">
        <f>'Civil Aviation_Estimates'!Y32</f>
        <v>1689820.703000325</v>
      </c>
    </row>
    <row r="8" spans="1:27" ht="16" customHeight="1">
      <c r="A8" s="7" t="s">
        <v>12</v>
      </c>
      <c r="B8" s="7" t="s">
        <v>13</v>
      </c>
      <c r="C8" s="7" t="s">
        <v>14</v>
      </c>
      <c r="D8" s="7" t="s">
        <v>15</v>
      </c>
      <c r="E8" s="3" t="s">
        <v>51</v>
      </c>
      <c r="F8" s="7" t="s">
        <v>16</v>
      </c>
      <c r="G8" s="3" t="s">
        <v>17</v>
      </c>
      <c r="H8" s="7" t="s">
        <v>18</v>
      </c>
      <c r="I8" s="10">
        <f>'Road Transport_Estimates'!E25</f>
        <v>1289850.0288167782</v>
      </c>
      <c r="J8" s="10">
        <f>'Road Transport_Estimates'!F25</f>
        <v>1387197.2008029504</v>
      </c>
      <c r="K8" s="10">
        <f>'Road Transport_Estimates'!G25</f>
        <v>1504885.5729056359</v>
      </c>
      <c r="L8" s="10">
        <f>'Road Transport_Estimates'!H25</f>
        <v>1708660.8097871377</v>
      </c>
      <c r="M8" s="10">
        <f>'Road Transport_Estimates'!I25</f>
        <v>1952028.7397525676</v>
      </c>
      <c r="N8" s="10">
        <f>'Road Transport_Estimates'!J25</f>
        <v>2127108.3550411304</v>
      </c>
      <c r="O8" s="10">
        <f>'Road Transport_Estimates'!K25</f>
        <v>2261868.8058130331</v>
      </c>
      <c r="P8" s="10">
        <f>'Road Transport_Estimates'!L25</f>
        <v>2391180.7208394404</v>
      </c>
      <c r="Q8" s="10">
        <f>'Road Transport_Estimates'!M25</f>
        <v>2637385.6670776801</v>
      </c>
      <c r="R8" s="10">
        <f>'Road Transport_Estimates'!N25</f>
        <v>2945760.2994675133</v>
      </c>
      <c r="S8" s="10">
        <f>'Road Transport_Estimates'!O25</f>
        <v>3298286.9389002966</v>
      </c>
      <c r="T8" s="10">
        <f>'Road Transport_Estimates'!P25</f>
        <v>3633198.6823997451</v>
      </c>
      <c r="U8" s="10">
        <f>'Road Transport_Estimates'!Q25</f>
        <v>4037555.9606067589</v>
      </c>
      <c r="V8" s="10">
        <f>'Road Transport_Estimates'!R25</f>
        <v>4330575.5012473054</v>
      </c>
      <c r="W8" s="10">
        <f>'Road Transport_Estimates'!S25</f>
        <v>4609649.4700694392</v>
      </c>
      <c r="X8" s="10">
        <f>'Road Transport_Estimates'!T25</f>
        <v>4258388.9723863974</v>
      </c>
      <c r="Y8" s="10">
        <f>'Road Transport_Estimates'!U25</f>
        <v>4399624.5383920679</v>
      </c>
      <c r="Z8" s="10">
        <f>'Road Transport_Estimates'!V25</f>
        <v>5064515.1346315928</v>
      </c>
      <c r="AA8" s="10">
        <f>'Road Transport_Estimates'!W25</f>
        <v>5354259.0600438984</v>
      </c>
    </row>
    <row r="9" spans="1:27" ht="16" customHeight="1">
      <c r="A9" s="7" t="s">
        <v>12</v>
      </c>
      <c r="B9" s="7" t="s">
        <v>13</v>
      </c>
      <c r="C9" s="7" t="s">
        <v>14</v>
      </c>
      <c r="D9" s="7" t="s">
        <v>15</v>
      </c>
      <c r="E9" s="3" t="s">
        <v>51</v>
      </c>
      <c r="F9" s="7" t="s">
        <v>16</v>
      </c>
      <c r="G9" s="3" t="s">
        <v>25</v>
      </c>
      <c r="H9" s="7" t="s">
        <v>18</v>
      </c>
      <c r="I9" s="10">
        <f>'Road Transport_Estimates'!E26</f>
        <v>614.21429943656108</v>
      </c>
      <c r="J9" s="10">
        <f>'Road Transport_Estimates'!F26</f>
        <v>660.57009562045255</v>
      </c>
      <c r="K9" s="10">
        <f>'Road Transport_Estimates'!G26</f>
        <v>716.61217757411248</v>
      </c>
      <c r="L9" s="10">
        <f>'Road Transport_Estimates'!H26</f>
        <v>813.6480046605418</v>
      </c>
      <c r="M9" s="10">
        <f>'Road Transport_Estimates'!I26</f>
        <v>929.53749512027036</v>
      </c>
      <c r="N9" s="10">
        <f>'Road Transport_Estimates'!J26</f>
        <v>1012.9087404957764</v>
      </c>
      <c r="O9" s="10">
        <f>'Road Transport_Estimates'!K26</f>
        <v>1077.0803837204919</v>
      </c>
      <c r="P9" s="10">
        <f>'Road Transport_Estimates'!L26</f>
        <v>1138.6574861140191</v>
      </c>
      <c r="Q9" s="10">
        <f>'Road Transport_Estimates'!M26</f>
        <v>1255.8979367036573</v>
      </c>
      <c r="R9" s="10">
        <f>'Road Transport_Estimates'!N26</f>
        <v>1402.7429997464351</v>
      </c>
      <c r="S9" s="10">
        <f>'Road Transport_Estimates'!O26</f>
        <v>1570.6128280477603</v>
      </c>
      <c r="T9" s="10">
        <f>'Road Transport_Estimates'!P26</f>
        <v>1730.0946106665453</v>
      </c>
      <c r="U9" s="10">
        <f>'Road Transport_Estimates'!Q26</f>
        <v>1922.645695527028</v>
      </c>
      <c r="V9" s="10">
        <f>'Road Transport_Estimates'!R26</f>
        <v>2062.1788101177649</v>
      </c>
      <c r="W9" s="10">
        <f>'Road Transport_Estimates'!S26</f>
        <v>2195.0711762235424</v>
      </c>
      <c r="X9" s="10">
        <f>'Road Transport_Estimates'!T26</f>
        <v>2027.8042725649511</v>
      </c>
      <c r="Y9" s="10">
        <f>'Road Transport_Estimates'!U26</f>
        <v>2095.0593039962232</v>
      </c>
      <c r="Z9" s="10">
        <f>'Road Transport_Estimates'!V26</f>
        <v>2411.6738736340917</v>
      </c>
      <c r="AA9" s="10">
        <f>'Road Transport_Estimates'!W26</f>
        <v>2549.647171449476</v>
      </c>
    </row>
    <row r="10" spans="1:27" ht="16" customHeight="1">
      <c r="A10" s="7" t="s">
        <v>12</v>
      </c>
      <c r="B10" s="7" t="s">
        <v>13</v>
      </c>
      <c r="C10" s="7" t="s">
        <v>14</v>
      </c>
      <c r="D10" s="7" t="s">
        <v>15</v>
      </c>
      <c r="E10" s="3" t="s">
        <v>51</v>
      </c>
      <c r="F10" s="7" t="s">
        <v>16</v>
      </c>
      <c r="G10" s="3" t="s">
        <v>26</v>
      </c>
      <c r="H10" s="7" t="s">
        <v>18</v>
      </c>
      <c r="I10" s="10">
        <f>'Road Transport_Estimates'!E27</f>
        <v>59.560174490818049</v>
      </c>
      <c r="J10" s="10">
        <f>'Road Transport_Estimates'!F27</f>
        <v>64.055281999559043</v>
      </c>
      <c r="K10" s="10">
        <f>'Road Transport_Estimates'!G27</f>
        <v>69.489665704156366</v>
      </c>
      <c r="L10" s="10">
        <f>'Road Transport_Estimates'!H27</f>
        <v>78.899200451931335</v>
      </c>
      <c r="M10" s="10">
        <f>'Road Transport_Estimates'!I27</f>
        <v>90.136969223783808</v>
      </c>
      <c r="N10" s="10">
        <f>'Road Transport_Estimates'!J27</f>
        <v>98.221453623832872</v>
      </c>
      <c r="O10" s="10">
        <f>'Road Transport_Estimates'!K27</f>
        <v>104.44415842138105</v>
      </c>
      <c r="P10" s="10">
        <f>'Road Transport_Estimates'!L27</f>
        <v>110.41527138075337</v>
      </c>
      <c r="Q10" s="10">
        <f>'Road Transport_Estimates'!M27</f>
        <v>121.78404234702131</v>
      </c>
      <c r="R10" s="10">
        <f>'Road Transport_Estimates'!N27</f>
        <v>136.02356361177553</v>
      </c>
      <c r="S10" s="10">
        <f>'Road Transport_Estimates'!O27</f>
        <v>152.30184999251011</v>
      </c>
      <c r="T10" s="10">
        <f>'Road Transport_Estimates'!P27</f>
        <v>167.76675012524078</v>
      </c>
      <c r="U10" s="10">
        <f>'Road Transport_Estimates'!Q27</f>
        <v>186.43837047534819</v>
      </c>
      <c r="V10" s="10">
        <f>'Road Transport_Estimates'!R27</f>
        <v>199.96885431444994</v>
      </c>
      <c r="W10" s="10">
        <f>'Road Transport_Estimates'!S27</f>
        <v>212.85538678531321</v>
      </c>
      <c r="X10" s="10">
        <f>'Road Transport_Estimates'!T27</f>
        <v>196.63556582448012</v>
      </c>
      <c r="Y10" s="10">
        <f>'Road Transport_Estimates'!U27</f>
        <v>203.157265842058</v>
      </c>
      <c r="Z10" s="10">
        <f>'Road Transport_Estimates'!V27</f>
        <v>233.85928471603313</v>
      </c>
      <c r="AA10" s="10">
        <f>'Road Transport_Estimates'!W27</f>
        <v>247.2385135951007</v>
      </c>
    </row>
    <row r="11" spans="1:27" ht="16" customHeight="1">
      <c r="A11" s="7" t="s">
        <v>12</v>
      </c>
      <c r="B11" s="7" t="s">
        <v>13</v>
      </c>
      <c r="C11" s="7" t="s">
        <v>14</v>
      </c>
      <c r="D11" s="7" t="s">
        <v>15</v>
      </c>
      <c r="E11" s="3" t="s">
        <v>51</v>
      </c>
      <c r="F11" s="7" t="s">
        <v>16</v>
      </c>
      <c r="G11" s="3" t="s">
        <v>27</v>
      </c>
      <c r="H11" s="7" t="s">
        <v>18</v>
      </c>
      <c r="I11" s="10">
        <f>'Road Transport_Estimates'!E28</f>
        <v>1321212.1831970995</v>
      </c>
      <c r="J11" s="10">
        <f>'Road Transport_Estimates'!F28</f>
        <v>1420926.3102308433</v>
      </c>
      <c r="K11" s="10">
        <f>'Road Transport_Estimates'!G28</f>
        <v>1541476.2250029808</v>
      </c>
      <c r="L11" s="10">
        <f>'Road Transport_Estimates'!H28</f>
        <v>1750206.1700251077</v>
      </c>
      <c r="M11" s="10">
        <f>'Road Transport_Estimates'!I28</f>
        <v>1999491.4876094663</v>
      </c>
      <c r="N11" s="10">
        <f>'Road Transport_Estimates'!J28</f>
        <v>2178828.0892149298</v>
      </c>
      <c r="O11" s="10">
        <f>'Road Transport_Estimates'!K28</f>
        <v>2316865.1829817919</v>
      </c>
      <c r="P11" s="10">
        <f>'Road Transport_Estimates'!L28</f>
        <v>2449321.2621758687</v>
      </c>
      <c r="Q11" s="10">
        <f>'Road Transport_Estimates'!M28</f>
        <v>2701512.5768760336</v>
      </c>
      <c r="R11" s="10">
        <f>'Road Transport_Estimates'!N28</f>
        <v>3017385.2071818388</v>
      </c>
      <c r="S11" s="10">
        <f>'Road Transport_Estimates'!O28</f>
        <v>3378483.3817869779</v>
      </c>
      <c r="T11" s="10">
        <f>'Road Transport_Estimates'!P28</f>
        <v>3721538.3617625674</v>
      </c>
      <c r="U11" s="10">
        <f>'Road Transport_Estimates'!Q28</f>
        <v>4135727.4150601844</v>
      </c>
      <c r="V11" s="10">
        <f>'Road Transport_Estimates'!R28</f>
        <v>4435871.6010972578</v>
      </c>
      <c r="W11" s="10">
        <f>'Road Transport_Estimates'!S28</f>
        <v>4721731.1346735805</v>
      </c>
      <c r="X11" s="10">
        <f>'Road Transport_Estimates'!T28</f>
        <v>4361929.8875158504</v>
      </c>
      <c r="Y11" s="10">
        <f>'Road Transport_Estimates'!U28</f>
        <v>4506599.5361870266</v>
      </c>
      <c r="Z11" s="10">
        <f>'Road Transport_Estimates'!V28</f>
        <v>5187656.6642398788</v>
      </c>
      <c r="AA11" s="10">
        <f>'Road Transport_Estimates'!W28</f>
        <v>5484445.5898588188</v>
      </c>
    </row>
    <row r="12" spans="1:27" ht="16" customHeight="1">
      <c r="A12" s="7" t="s">
        <v>12</v>
      </c>
      <c r="B12" s="7" t="s">
        <v>13</v>
      </c>
      <c r="C12" s="7" t="s">
        <v>14</v>
      </c>
      <c r="D12" s="7" t="s">
        <v>15</v>
      </c>
      <c r="E12" s="3" t="s">
        <v>51</v>
      </c>
      <c r="F12" s="7" t="s">
        <v>16</v>
      </c>
      <c r="G12" s="3" t="s">
        <v>28</v>
      </c>
      <c r="H12" s="7" t="s">
        <v>18</v>
      </c>
      <c r="I12" s="10">
        <f>'Road Transport_Estimates'!E29</f>
        <v>1323246.5354070517</v>
      </c>
      <c r="J12" s="10">
        <f>'Road Transport_Estimates'!F29</f>
        <v>1423114.1984566408</v>
      </c>
      <c r="K12" s="10">
        <f>'Road Transport_Estimates'!G29</f>
        <v>1543849.7313971885</v>
      </c>
      <c r="L12" s="10">
        <f>'Road Transport_Estimates'!H29</f>
        <v>1752901.0708405441</v>
      </c>
      <c r="M12" s="10">
        <f>'Road Transport_Estimates'!I29</f>
        <v>2002570.2284645161</v>
      </c>
      <c r="N12" s="10">
        <f>'Road Transport_Estimates'!J29</f>
        <v>2182182.9657402691</v>
      </c>
      <c r="O12" s="10">
        <f>'Road Transport_Estimates'!K29</f>
        <v>2320432.6037678719</v>
      </c>
      <c r="P12" s="10">
        <f>'Road Transport_Estimates'!L29</f>
        <v>2453092.6337889675</v>
      </c>
      <c r="Q12" s="10">
        <f>'Road Transport_Estimates'!M29</f>
        <v>2705672.2630724488</v>
      </c>
      <c r="R12" s="10">
        <f>'Road Transport_Estimates'!N29</f>
        <v>3022031.2620264534</v>
      </c>
      <c r="S12" s="10">
        <f>'Road Transport_Estimates'!O29</f>
        <v>3383685.4418507847</v>
      </c>
      <c r="T12" s="10">
        <f>'Road Transport_Estimates'!P29</f>
        <v>3727268.6448215321</v>
      </c>
      <c r="U12" s="10">
        <f>'Road Transport_Estimates'!Q29</f>
        <v>4142095.4506517327</v>
      </c>
      <c r="V12" s="10">
        <f>'Road Transport_Estimates'!R29</f>
        <v>4442701.7872774359</v>
      </c>
      <c r="W12" s="10">
        <f>'Road Transport_Estimates'!S29</f>
        <v>4729001.4764784668</v>
      </c>
      <c r="X12" s="10">
        <f>'Road Transport_Estimates'!T29</f>
        <v>4368646.2210610425</v>
      </c>
      <c r="Y12" s="10">
        <f>'Road Transport_Estimates'!U29</f>
        <v>4513538.6265484439</v>
      </c>
      <c r="Z12" s="10">
        <f>'Road Transport_Estimates'!V29</f>
        <v>5195644.4204334617</v>
      </c>
      <c r="AA12" s="10">
        <f>'Road Transport_Estimates'!W29</f>
        <v>5492890.3303388013</v>
      </c>
    </row>
    <row r="13" spans="1:27" ht="16" customHeight="1">
      <c r="A13" s="7" t="s">
        <v>12</v>
      </c>
      <c r="B13" s="7" t="s">
        <v>13</v>
      </c>
      <c r="C13" s="7" t="s">
        <v>14</v>
      </c>
      <c r="D13" s="7" t="s">
        <v>15</v>
      </c>
      <c r="E13" s="3" t="s">
        <v>51</v>
      </c>
      <c r="F13" s="7" t="s">
        <v>16</v>
      </c>
      <c r="G13" s="3" t="s">
        <v>29</v>
      </c>
      <c r="H13" s="7" t="s">
        <v>18</v>
      </c>
      <c r="I13" s="10">
        <f>'Road Transport_Estimates'!E30</f>
        <v>1307032.0224041075</v>
      </c>
      <c r="J13" s="10">
        <f>'Road Transport_Estimates'!F30</f>
        <v>1405675.9486232856</v>
      </c>
      <c r="K13" s="10">
        <f>'Road Transport_Estimates'!G30</f>
        <v>1524932.0385300531</v>
      </c>
      <c r="L13" s="10">
        <f>'Road Transport_Estimates'!H30</f>
        <v>1731421.7497575113</v>
      </c>
      <c r="M13" s="10">
        <f>'Road Transport_Estimates'!I30</f>
        <v>1978031.5653054563</v>
      </c>
      <c r="N13" s="10">
        <f>'Road Transport_Estimates'!J30</f>
        <v>2155443.4027593508</v>
      </c>
      <c r="O13" s="10">
        <f>'Road Transport_Estimates'!K30</f>
        <v>2291998.9871896314</v>
      </c>
      <c r="P13" s="10">
        <f>'Road Transport_Estimates'!L30</f>
        <v>2423033.4563464494</v>
      </c>
      <c r="Q13" s="10">
        <f>'Road Transport_Estimates'!M30</f>
        <v>2672518.0798440017</v>
      </c>
      <c r="R13" s="10">
        <f>'Road Transport_Estimates'!N30</f>
        <v>2985000.5471276925</v>
      </c>
      <c r="S13" s="10">
        <f>'Road Transport_Estimates'!O30</f>
        <v>3342223.1669634483</v>
      </c>
      <c r="T13" s="10">
        <f>'Road Transport_Estimates'!P30</f>
        <v>3681596.2441843119</v>
      </c>
      <c r="U13" s="10">
        <f>'Road Transport_Estimates'!Q30</f>
        <v>4091339.9347694502</v>
      </c>
      <c r="V13" s="10">
        <f>'Road Transport_Estimates'!R30</f>
        <v>4388262.7663010061</v>
      </c>
      <c r="W13" s="10">
        <f>'Road Transport_Estimates'!S30</f>
        <v>4671054.2581184991</v>
      </c>
      <c r="X13" s="10">
        <f>'Road Transport_Estimates'!T30</f>
        <v>4315114.6462099003</v>
      </c>
      <c r="Y13" s="10">
        <f>'Road Transport_Estimates'!U30</f>
        <v>4458231.6003887672</v>
      </c>
      <c r="Z13" s="10">
        <f>'Road Transport_Estimates'!V30</f>
        <v>5131979.15341058</v>
      </c>
      <c r="AA13" s="10">
        <f>'Road Transport_Estimates'!W30</f>
        <v>5425582.7354939552</v>
      </c>
    </row>
    <row r="14" spans="1:27" ht="16" customHeight="1">
      <c r="A14" s="7" t="s">
        <v>12</v>
      </c>
      <c r="B14" s="7" t="s">
        <v>13</v>
      </c>
      <c r="C14" s="7" t="s">
        <v>14</v>
      </c>
      <c r="D14" s="7" t="s">
        <v>15</v>
      </c>
      <c r="E14" s="7" t="s">
        <v>19</v>
      </c>
      <c r="F14" s="7" t="s">
        <v>16</v>
      </c>
      <c r="G14" s="7" t="s">
        <v>17</v>
      </c>
      <c r="H14" s="7" t="s">
        <v>18</v>
      </c>
      <c r="I14" s="10">
        <f>'Road Transport_Estimates'!E39</f>
        <v>2644782.344989215</v>
      </c>
      <c r="J14" s="10">
        <f>'Road Transport_Estimates'!F39</f>
        <v>2704946.8621403463</v>
      </c>
      <c r="K14" s="10">
        <f>'Road Transport_Estimates'!G39</f>
        <v>3053893.8687678147</v>
      </c>
      <c r="L14" s="10">
        <f>'Road Transport_Estimates'!H39</f>
        <v>3487842.1723915385</v>
      </c>
      <c r="M14" s="10">
        <f>'Road Transport_Estimates'!I39</f>
        <v>3753830.121053264</v>
      </c>
      <c r="N14" s="10">
        <f>'Road Transport_Estimates'!J39</f>
        <v>3955097.1485217549</v>
      </c>
      <c r="O14" s="10">
        <f>'Road Transport_Estimates'!K39</f>
        <v>4374936.2164631048</v>
      </c>
      <c r="P14" s="10">
        <f>'Road Transport_Estimates'!L39</f>
        <v>4874021.3882492278</v>
      </c>
      <c r="Q14" s="10">
        <f>'Road Transport_Estimates'!M39</f>
        <v>5297193.7574553555</v>
      </c>
      <c r="R14" s="10">
        <f>'Road Transport_Estimates'!N39</f>
        <v>5436546.003946472</v>
      </c>
      <c r="S14" s="10">
        <f>'Road Transport_Estimates'!O39</f>
        <v>5518931.9077649824</v>
      </c>
      <c r="T14" s="10">
        <f>'Road Transport_Estimates'!P39</f>
        <v>5550103.9107505959</v>
      </c>
      <c r="U14" s="10">
        <f>'Road Transport_Estimates'!Q39</f>
        <v>5684575.4609401487</v>
      </c>
      <c r="V14" s="10">
        <f>'Road Transport_Estimates'!R39</f>
        <v>5652145.3493539747</v>
      </c>
      <c r="W14" s="10">
        <f>'Road Transport_Estimates'!S39</f>
        <v>5581665.3022946306</v>
      </c>
      <c r="X14" s="10">
        <f>'Road Transport_Estimates'!T39</f>
        <v>4922988.5054107262</v>
      </c>
      <c r="Y14" s="10">
        <f>'Road Transport_Estimates'!U39</f>
        <v>5026936.8472676221</v>
      </c>
      <c r="Z14" s="10">
        <f>'Road Transport_Estimates'!V39</f>
        <v>6053251.0659541152</v>
      </c>
      <c r="AA14" s="10">
        <f>'Road Transport_Estimates'!W39</f>
        <v>6115448.160367216</v>
      </c>
    </row>
    <row r="15" spans="1:27" ht="16" customHeight="1">
      <c r="A15" s="7" t="s">
        <v>12</v>
      </c>
      <c r="B15" s="7" t="s">
        <v>13</v>
      </c>
      <c r="C15" s="7" t="s">
        <v>14</v>
      </c>
      <c r="D15" s="7" t="s">
        <v>15</v>
      </c>
      <c r="E15" s="7" t="s">
        <v>19</v>
      </c>
      <c r="F15" s="7" t="s">
        <v>16</v>
      </c>
      <c r="G15" s="7" t="s">
        <v>25</v>
      </c>
      <c r="H15" s="7" t="s">
        <v>18</v>
      </c>
      <c r="I15" s="10">
        <f>'Road Transport_Estimates'!E40</f>
        <v>139.19907078890606</v>
      </c>
      <c r="J15" s="10">
        <f>'Road Transport_Estimates'!F40</f>
        <v>142.36562432317612</v>
      </c>
      <c r="K15" s="10">
        <f>'Road Transport_Estimates'!G40</f>
        <v>160.73125625093761</v>
      </c>
      <c r="L15" s="10">
        <f>'Road Transport_Estimates'!H40</f>
        <v>183.57064065218623</v>
      </c>
      <c r="M15" s="10">
        <f>'Road Transport_Estimates'!I40</f>
        <v>197.57000637122445</v>
      </c>
      <c r="N15" s="10">
        <f>'Road Transport_Estimates'!J40</f>
        <v>208.16300781693445</v>
      </c>
      <c r="O15" s="10">
        <f>'Road Transport_Estimates'!K40</f>
        <v>230.25980086647922</v>
      </c>
      <c r="P15" s="10">
        <f>'Road Transport_Estimates'!L40</f>
        <v>256.52744148680148</v>
      </c>
      <c r="Q15" s="10">
        <f>'Road Transport_Estimates'!M40</f>
        <v>278.7996714450187</v>
      </c>
      <c r="R15" s="10">
        <f>'Road Transport_Estimates'!N40</f>
        <v>286.13400020770905</v>
      </c>
      <c r="S15" s="10">
        <f>'Road Transport_Estimates'!O40</f>
        <v>290.47010040868332</v>
      </c>
      <c r="T15" s="10">
        <f>'Road Transport_Estimates'!P40</f>
        <v>292.11073214476824</v>
      </c>
      <c r="U15" s="10">
        <f>'Road Transport_Estimates'!Q40</f>
        <v>299.18818215474471</v>
      </c>
      <c r="V15" s="10">
        <f>'Road Transport_Estimates'!R40</f>
        <v>297.48133417652502</v>
      </c>
      <c r="W15" s="10">
        <f>'Road Transport_Estimates'!S40</f>
        <v>293.77185801550689</v>
      </c>
      <c r="X15" s="10">
        <f>'Road Transport_Estimates'!T40</f>
        <v>259.10465817951194</v>
      </c>
      <c r="Y15" s="10">
        <f>'Road Transport_Estimates'!U40</f>
        <v>264.57562354040118</v>
      </c>
      <c r="Z15" s="10">
        <f>'Road Transport_Estimates'!V40</f>
        <v>318.59216136600605</v>
      </c>
      <c r="AA15" s="10">
        <f>'Road Transport_Estimates'!W40</f>
        <v>321.86569265090611</v>
      </c>
    </row>
    <row r="16" spans="1:27" ht="16" customHeight="1">
      <c r="A16" s="7" t="s">
        <v>12</v>
      </c>
      <c r="B16" s="7" t="s">
        <v>13</v>
      </c>
      <c r="C16" s="7" t="s">
        <v>14</v>
      </c>
      <c r="D16" s="7" t="s">
        <v>15</v>
      </c>
      <c r="E16" s="7" t="s">
        <v>19</v>
      </c>
      <c r="F16" s="7" t="s">
        <v>16</v>
      </c>
      <c r="G16" s="7" t="s">
        <v>26</v>
      </c>
      <c r="H16" s="7" t="s">
        <v>18</v>
      </c>
      <c r="I16" s="10">
        <f>'Road Transport_Estimates'!E41</f>
        <v>139.19907078890606</v>
      </c>
      <c r="J16" s="10">
        <f>'Road Transport_Estimates'!F41</f>
        <v>142.36562432317612</v>
      </c>
      <c r="K16" s="10">
        <f>'Road Transport_Estimates'!G41</f>
        <v>160.73125625093761</v>
      </c>
      <c r="L16" s="10">
        <f>'Road Transport_Estimates'!H41</f>
        <v>183.57064065218623</v>
      </c>
      <c r="M16" s="10">
        <f>'Road Transport_Estimates'!I41</f>
        <v>197.57000637122445</v>
      </c>
      <c r="N16" s="10">
        <f>'Road Transport_Estimates'!J41</f>
        <v>208.16300781693445</v>
      </c>
      <c r="O16" s="10">
        <f>'Road Transport_Estimates'!K41</f>
        <v>230.25980086647922</v>
      </c>
      <c r="P16" s="10">
        <f>'Road Transport_Estimates'!L41</f>
        <v>256.52744148680148</v>
      </c>
      <c r="Q16" s="10">
        <f>'Road Transport_Estimates'!M41</f>
        <v>278.7996714450187</v>
      </c>
      <c r="R16" s="10">
        <f>'Road Transport_Estimates'!N41</f>
        <v>286.13400020770905</v>
      </c>
      <c r="S16" s="10">
        <f>'Road Transport_Estimates'!O41</f>
        <v>290.47010040868332</v>
      </c>
      <c r="T16" s="10">
        <f>'Road Transport_Estimates'!P41</f>
        <v>292.11073214476824</v>
      </c>
      <c r="U16" s="10">
        <f>'Road Transport_Estimates'!Q41</f>
        <v>299.18818215474471</v>
      </c>
      <c r="V16" s="10">
        <f>'Road Transport_Estimates'!R41</f>
        <v>297.48133417652502</v>
      </c>
      <c r="W16" s="10">
        <f>'Road Transport_Estimates'!S41</f>
        <v>293.77185801550689</v>
      </c>
      <c r="X16" s="10">
        <f>'Road Transport_Estimates'!T41</f>
        <v>259.10465817951194</v>
      </c>
      <c r="Y16" s="10">
        <f>'Road Transport_Estimates'!U41</f>
        <v>264.57562354040118</v>
      </c>
      <c r="Z16" s="10">
        <f>'Road Transport_Estimates'!V41</f>
        <v>318.59216136600605</v>
      </c>
      <c r="AA16" s="10">
        <f>'Road Transport_Estimates'!W41</f>
        <v>321.86569265090611</v>
      </c>
    </row>
    <row r="17" spans="1:27" ht="16" customHeight="1">
      <c r="A17" s="7" t="s">
        <v>12</v>
      </c>
      <c r="B17" s="7" t="s">
        <v>13</v>
      </c>
      <c r="C17" s="7" t="s">
        <v>14</v>
      </c>
      <c r="D17" s="7" t="s">
        <v>15</v>
      </c>
      <c r="E17" s="7" t="s">
        <v>19</v>
      </c>
      <c r="F17" s="7" t="s">
        <v>16</v>
      </c>
      <c r="G17" s="7" t="s">
        <v>27</v>
      </c>
      <c r="H17" s="7" t="s">
        <v>18</v>
      </c>
      <c r="I17" s="10">
        <f>'Road Transport_Estimates'!E42</f>
        <v>2690857.2374203429</v>
      </c>
      <c r="J17" s="10">
        <f>'Road Transport_Estimates'!F42</f>
        <v>2752069.8837913177</v>
      </c>
      <c r="K17" s="10">
        <f>'Road Transport_Estimates'!G42</f>
        <v>3107095.9145868751</v>
      </c>
      <c r="L17" s="10">
        <f>'Road Transport_Estimates'!H42</f>
        <v>3548604.0544474125</v>
      </c>
      <c r="M17" s="10">
        <f>'Road Transport_Estimates'!I42</f>
        <v>3819225.7931621396</v>
      </c>
      <c r="N17" s="10">
        <f>'Road Transport_Estimates'!J42</f>
        <v>4023999.1041091606</v>
      </c>
      <c r="O17" s="10">
        <f>'Road Transport_Estimates'!K42</f>
        <v>4451152.2105499096</v>
      </c>
      <c r="P17" s="10">
        <f>'Road Transport_Estimates'!L42</f>
        <v>4958931.9713813588</v>
      </c>
      <c r="Q17" s="10">
        <f>'Road Transport_Estimates'!M42</f>
        <v>5389476.448703656</v>
      </c>
      <c r="R17" s="10">
        <f>'Road Transport_Estimates'!N42</f>
        <v>5531256.3580152234</v>
      </c>
      <c r="S17" s="10">
        <f>'Road Transport_Estimates'!O42</f>
        <v>5615077.511000257</v>
      </c>
      <c r="T17" s="10">
        <f>'Road Transport_Estimates'!P42</f>
        <v>5646792.5630905144</v>
      </c>
      <c r="U17" s="10">
        <f>'Road Transport_Estimates'!Q42</f>
        <v>5783606.7492333697</v>
      </c>
      <c r="V17" s="10">
        <f>'Road Transport_Estimates'!R42</f>
        <v>5750611.6709664045</v>
      </c>
      <c r="W17" s="10">
        <f>'Road Transport_Estimates'!S42</f>
        <v>5678903.7872977629</v>
      </c>
      <c r="X17" s="10">
        <f>'Road Transport_Estimates'!T42</f>
        <v>5008752.1472681444</v>
      </c>
      <c r="Y17" s="10">
        <f>'Road Transport_Estimates'!U42</f>
        <v>5114511.3786594942</v>
      </c>
      <c r="Z17" s="10">
        <f>'Road Transport_Estimates'!V42</f>
        <v>6158705.0713662636</v>
      </c>
      <c r="AA17" s="10">
        <f>'Road Transport_Estimates'!W42</f>
        <v>6221985.7046346655</v>
      </c>
    </row>
    <row r="18" spans="1:27" ht="16" customHeight="1">
      <c r="A18" s="7" t="s">
        <v>12</v>
      </c>
      <c r="B18" s="7" t="s">
        <v>13</v>
      </c>
      <c r="C18" s="7" t="s">
        <v>14</v>
      </c>
      <c r="D18" s="7" t="s">
        <v>15</v>
      </c>
      <c r="E18" s="7" t="s">
        <v>19</v>
      </c>
      <c r="F18" s="7" t="s">
        <v>16</v>
      </c>
      <c r="G18" s="7" t="s">
        <v>28</v>
      </c>
      <c r="H18" s="7" t="s">
        <v>18</v>
      </c>
      <c r="I18" s="10">
        <f>'Road Transport_Estimates'!E43</f>
        <v>2686667.3453895971</v>
      </c>
      <c r="J18" s="10">
        <f>'Road Transport_Estimates'!F43</f>
        <v>2747784.6784991901</v>
      </c>
      <c r="K18" s="10">
        <f>'Road Transport_Estimates'!G43</f>
        <v>3102257.9037737218</v>
      </c>
      <c r="L18" s="10">
        <f>'Road Transport_Estimates'!H43</f>
        <v>3543078.5781637812</v>
      </c>
      <c r="M18" s="10">
        <f>'Road Transport_Estimates'!I43</f>
        <v>3813278.9359703655</v>
      </c>
      <c r="N18" s="10">
        <f>'Road Transport_Estimates'!J43</f>
        <v>4017733.3975738706</v>
      </c>
      <c r="O18" s="10">
        <f>'Road Transport_Estimates'!K43</f>
        <v>4444221.3905438278</v>
      </c>
      <c r="P18" s="10">
        <f>'Road Transport_Estimates'!L43</f>
        <v>4951210.4953926066</v>
      </c>
      <c r="Q18" s="10">
        <f>'Road Transport_Estimates'!M43</f>
        <v>5381084.5785931619</v>
      </c>
      <c r="R18" s="10">
        <f>'Road Transport_Estimates'!N43</f>
        <v>5522643.7246089717</v>
      </c>
      <c r="S18" s="10">
        <f>'Road Transport_Estimates'!O43</f>
        <v>5606334.3609779552</v>
      </c>
      <c r="T18" s="10">
        <f>'Road Transport_Estimates'!P43</f>
        <v>5638000.0300529562</v>
      </c>
      <c r="U18" s="10">
        <f>'Road Transport_Estimates'!Q43</f>
        <v>5774601.1849505119</v>
      </c>
      <c r="V18" s="10">
        <f>'Road Transport_Estimates'!R43</f>
        <v>5741657.4828076912</v>
      </c>
      <c r="W18" s="10">
        <f>'Road Transport_Estimates'!S43</f>
        <v>5670061.2543714968</v>
      </c>
      <c r="X18" s="10">
        <f>'Road Transport_Estimates'!T43</f>
        <v>5000953.0970569411</v>
      </c>
      <c r="Y18" s="10">
        <f>'Road Transport_Estimates'!U43</f>
        <v>5106547.6523909289</v>
      </c>
      <c r="Z18" s="10">
        <f>'Road Transport_Estimates'!V43</f>
        <v>6149115.4473091466</v>
      </c>
      <c r="AA18" s="10">
        <f>'Road Transport_Estimates'!W43</f>
        <v>6212297.5472858734</v>
      </c>
    </row>
    <row r="19" spans="1:27" ht="16" customHeight="1">
      <c r="A19" s="7" t="s">
        <v>12</v>
      </c>
      <c r="B19" s="7" t="s">
        <v>13</v>
      </c>
      <c r="C19" s="7" t="s">
        <v>14</v>
      </c>
      <c r="D19" s="7" t="s">
        <v>15</v>
      </c>
      <c r="E19" s="7" t="s">
        <v>19</v>
      </c>
      <c r="F19" s="7" t="s">
        <v>16</v>
      </c>
      <c r="G19" s="7" t="s">
        <v>29</v>
      </c>
      <c r="H19" s="7" t="s">
        <v>18</v>
      </c>
      <c r="I19" s="10">
        <f>'Road Transport_Estimates'!E44</f>
        <v>2677964.6194838746</v>
      </c>
      <c r="J19" s="10">
        <f>'Road Transport_Estimates'!F44</f>
        <v>2738883.979666505</v>
      </c>
      <c r="K19" s="10">
        <f>'Road Transport_Estimates'!G44</f>
        <v>3092208.9856329132</v>
      </c>
      <c r="L19" s="10">
        <f>'Road Transport_Estimates'!H44</f>
        <v>3531601.741710207</v>
      </c>
      <c r="M19" s="10">
        <f>'Road Transport_Estimates'!I44</f>
        <v>3800926.8591720364</v>
      </c>
      <c r="N19" s="10">
        <f>'Road Transport_Estimates'!J44</f>
        <v>4004719.046325156</v>
      </c>
      <c r="O19" s="10">
        <f>'Road Transport_Estimates'!K44</f>
        <v>4429825.5477936557</v>
      </c>
      <c r="P19" s="10">
        <f>'Road Transport_Estimates'!L44</f>
        <v>4935172.3997508511</v>
      </c>
      <c r="Q19" s="10">
        <f>'Road Transport_Estimates'!M44</f>
        <v>5363654.0231344188</v>
      </c>
      <c r="R19" s="10">
        <f>'Road Transport_Estimates'!N44</f>
        <v>5504754.6269159857</v>
      </c>
      <c r="S19" s="10">
        <f>'Road Transport_Estimates'!O44</f>
        <v>5588174.1703004045</v>
      </c>
      <c r="T19" s="10">
        <f>'Road Transport_Estimates'!P44</f>
        <v>5619737.2670792658</v>
      </c>
      <c r="U19" s="10">
        <f>'Road Transport_Estimates'!Q44</f>
        <v>5755895.9398021968</v>
      </c>
      <c r="V19" s="10">
        <f>'Road Transport_Estimates'!R44</f>
        <v>5723058.9497949751</v>
      </c>
      <c r="W19" s="10">
        <f>'Road Transport_Estimates'!S44</f>
        <v>5651694.6378083667</v>
      </c>
      <c r="X19" s="10">
        <f>'Road Transport_Estimates'!T44</f>
        <v>4984753.873827558</v>
      </c>
      <c r="Y19" s="10">
        <f>'Road Transport_Estimates'!U44</f>
        <v>5090006.3844071822</v>
      </c>
      <c r="Z19" s="10">
        <f>'Road Transport_Estimates'!V44</f>
        <v>6129197.0653805435</v>
      </c>
      <c r="AA19" s="10">
        <f>'Road Transport_Estimates'!W44</f>
        <v>6192174.5041813394</v>
      </c>
    </row>
    <row r="20" spans="1:27" ht="16" customHeight="1">
      <c r="A20" s="7" t="s">
        <v>12</v>
      </c>
      <c r="B20" s="7" t="s">
        <v>13</v>
      </c>
      <c r="C20" s="7" t="s">
        <v>14</v>
      </c>
      <c r="D20" s="7" t="s">
        <v>15</v>
      </c>
      <c r="E20" s="7" t="s">
        <v>22</v>
      </c>
      <c r="F20" s="7" t="s">
        <v>16</v>
      </c>
      <c r="G20" s="7" t="s">
        <v>17</v>
      </c>
      <c r="H20" s="7" t="s">
        <v>18</v>
      </c>
      <c r="I20" s="10">
        <f>'Road Transport_Estimates'!E32</f>
        <v>0</v>
      </c>
      <c r="J20" s="10">
        <f>'Road Transport_Estimates'!F32</f>
        <v>0</v>
      </c>
      <c r="K20" s="10">
        <f>'Road Transport_Estimates'!G32</f>
        <v>0</v>
      </c>
      <c r="L20" s="10">
        <f>'Road Transport_Estimates'!H32</f>
        <v>0</v>
      </c>
      <c r="M20" s="10">
        <f>'Road Transport_Estimates'!I32</f>
        <v>0</v>
      </c>
      <c r="N20" s="10">
        <f>'Road Transport_Estimates'!J32</f>
        <v>0</v>
      </c>
      <c r="O20" s="10">
        <f>'Road Transport_Estimates'!K32</f>
        <v>0</v>
      </c>
      <c r="P20" s="10">
        <f>'Road Transport_Estimates'!L32</f>
        <v>0</v>
      </c>
      <c r="Q20" s="10">
        <f>'Road Transport_Estimates'!M32</f>
        <v>0</v>
      </c>
      <c r="R20" s="10">
        <f>'Road Transport_Estimates'!N32</f>
        <v>0</v>
      </c>
      <c r="S20" s="10">
        <f>'Road Transport_Estimates'!O32</f>
        <v>0</v>
      </c>
      <c r="T20" s="10">
        <f>'Road Transport_Estimates'!P32</f>
        <v>4039.2000000000003</v>
      </c>
      <c r="U20" s="10">
        <f>'Road Transport_Estimates'!Q32</f>
        <v>1346.4</v>
      </c>
      <c r="V20" s="10">
        <f>'Road Transport_Estimates'!R32</f>
        <v>2807.2440000000001</v>
      </c>
      <c r="W20" s="10">
        <f>'Road Transport_Estimates'!S32</f>
        <v>12689.820000000002</v>
      </c>
      <c r="X20" s="10">
        <f>'Road Transport_Estimates'!T32</f>
        <v>12743.675999999999</v>
      </c>
      <c r="Y20" s="10">
        <f>'Road Transport_Estimates'!U32</f>
        <v>27177.083999999999</v>
      </c>
      <c r="Z20" s="10">
        <f>'Road Transport_Estimates'!V32</f>
        <v>64627.200000000004</v>
      </c>
      <c r="AA20" s="10">
        <f>'Road Transport_Estimates'!W32</f>
        <v>105692.40000000001</v>
      </c>
    </row>
    <row r="21" spans="1:27" ht="16" customHeight="1">
      <c r="A21" s="7" t="s">
        <v>12</v>
      </c>
      <c r="B21" s="7" t="s">
        <v>13</v>
      </c>
      <c r="C21" s="7" t="s">
        <v>14</v>
      </c>
      <c r="D21" s="7" t="s">
        <v>15</v>
      </c>
      <c r="E21" s="7" t="s">
        <v>22</v>
      </c>
      <c r="F21" s="7" t="s">
        <v>16</v>
      </c>
      <c r="G21" s="7" t="s">
        <v>25</v>
      </c>
      <c r="H21" s="7" t="s">
        <v>18</v>
      </c>
      <c r="I21" s="10">
        <f>'Road Transport_Estimates'!E33</f>
        <v>0</v>
      </c>
      <c r="J21" s="10">
        <f>'Road Transport_Estimates'!F33</f>
        <v>0</v>
      </c>
      <c r="K21" s="10">
        <f>'Road Transport_Estimates'!G33</f>
        <v>0</v>
      </c>
      <c r="L21" s="10">
        <f>'Road Transport_Estimates'!H33</f>
        <v>0</v>
      </c>
      <c r="M21" s="10">
        <f>'Road Transport_Estimates'!I33</f>
        <v>0</v>
      </c>
      <c r="N21" s="10">
        <f>'Road Transport_Estimates'!J33</f>
        <v>0</v>
      </c>
      <c r="O21" s="10">
        <f>'Road Transport_Estimates'!K33</f>
        <v>0</v>
      </c>
      <c r="P21" s="10">
        <f>'Road Transport_Estimates'!L33</f>
        <v>0</v>
      </c>
      <c r="Q21" s="10">
        <f>'Road Transport_Estimates'!M33</f>
        <v>0</v>
      </c>
      <c r="R21" s="10">
        <f>'Road Transport_Estimates'!N33</f>
        <v>0</v>
      </c>
      <c r="S21" s="10">
        <f>'Road Transport_Estimates'!O33</f>
        <v>0</v>
      </c>
      <c r="T21" s="10">
        <f>'Road Transport_Estimates'!P33</f>
        <v>6.6239999999999997</v>
      </c>
      <c r="U21" s="10">
        <f>'Road Transport_Estimates'!Q33</f>
        <v>2.2080000000000002</v>
      </c>
      <c r="V21" s="10">
        <f>'Road Transport_Estimates'!R33</f>
        <v>4.6036800000000007</v>
      </c>
      <c r="W21" s="10">
        <f>'Road Transport_Estimates'!S33</f>
        <v>20.810400000000001</v>
      </c>
      <c r="X21" s="10">
        <f>'Road Transport_Estimates'!T33</f>
        <v>20.898720000000001</v>
      </c>
      <c r="Y21" s="10">
        <f>'Road Transport_Estimates'!U33</f>
        <v>44.568479999999994</v>
      </c>
      <c r="Z21" s="10">
        <f>'Road Transport_Estimates'!V33</f>
        <v>105.98399999999999</v>
      </c>
      <c r="AA21" s="10">
        <f>'Road Transport_Estimates'!W33</f>
        <v>173.328</v>
      </c>
    </row>
    <row r="22" spans="1:27" ht="16" customHeight="1">
      <c r="A22" s="7" t="s">
        <v>12</v>
      </c>
      <c r="B22" s="7" t="s">
        <v>13</v>
      </c>
      <c r="C22" s="7" t="s">
        <v>14</v>
      </c>
      <c r="D22" s="7" t="s">
        <v>15</v>
      </c>
      <c r="E22" s="7" t="s">
        <v>22</v>
      </c>
      <c r="F22" s="7" t="s">
        <v>16</v>
      </c>
      <c r="G22" s="7" t="s">
        <v>26</v>
      </c>
      <c r="H22" s="7" t="s">
        <v>18</v>
      </c>
      <c r="I22" s="10">
        <f>'Road Transport_Estimates'!E34</f>
        <v>0</v>
      </c>
      <c r="J22" s="10">
        <f>'Road Transport_Estimates'!F34</f>
        <v>0</v>
      </c>
      <c r="K22" s="10">
        <f>'Road Transport_Estimates'!G34</f>
        <v>0</v>
      </c>
      <c r="L22" s="10">
        <f>'Road Transport_Estimates'!H34</f>
        <v>0</v>
      </c>
      <c r="M22" s="10">
        <f>'Road Transport_Estimates'!I34</f>
        <v>0</v>
      </c>
      <c r="N22" s="10">
        <f>'Road Transport_Estimates'!J34</f>
        <v>0</v>
      </c>
      <c r="O22" s="10">
        <f>'Road Transport_Estimates'!K34</f>
        <v>0</v>
      </c>
      <c r="P22" s="10">
        <f>'Road Transport_Estimates'!L34</f>
        <v>0</v>
      </c>
      <c r="Q22" s="10">
        <f>'Road Transport_Estimates'!M34</f>
        <v>0</v>
      </c>
      <c r="R22" s="10">
        <f>'Road Transport_Estimates'!N34</f>
        <v>0</v>
      </c>
      <c r="S22" s="10">
        <f>'Road Transport_Estimates'!O34</f>
        <v>0</v>
      </c>
      <c r="T22" s="10">
        <f>'Road Transport_Estimates'!P34</f>
        <v>0.216</v>
      </c>
      <c r="U22" s="10">
        <f>'Road Transport_Estimates'!Q34</f>
        <v>7.1999999999999995E-2</v>
      </c>
      <c r="V22" s="10">
        <f>'Road Transport_Estimates'!R34</f>
        <v>0.15012</v>
      </c>
      <c r="W22" s="10">
        <f>'Road Transport_Estimates'!S34</f>
        <v>0.67859999999999998</v>
      </c>
      <c r="X22" s="10">
        <f>'Road Transport_Estimates'!T34</f>
        <v>0.68147999999999997</v>
      </c>
      <c r="Y22" s="10">
        <f>'Road Transport_Estimates'!U34</f>
        <v>1.4533199999999997</v>
      </c>
      <c r="Z22" s="10">
        <f>'Road Transport_Estimates'!V34</f>
        <v>3.456</v>
      </c>
      <c r="AA22" s="10">
        <f>'Road Transport_Estimates'!W34</f>
        <v>5.6520000000000001</v>
      </c>
    </row>
    <row r="23" spans="1:27" ht="16" customHeight="1">
      <c r="A23" s="7" t="s">
        <v>12</v>
      </c>
      <c r="B23" s="7" t="s">
        <v>13</v>
      </c>
      <c r="C23" s="7" t="s">
        <v>14</v>
      </c>
      <c r="D23" s="7" t="s">
        <v>15</v>
      </c>
      <c r="E23" s="7" t="s">
        <v>22</v>
      </c>
      <c r="F23" s="7" t="s">
        <v>16</v>
      </c>
      <c r="G23" s="7" t="s">
        <v>27</v>
      </c>
      <c r="H23" s="7" t="s">
        <v>18</v>
      </c>
      <c r="I23" s="10">
        <f>'Road Transport_Estimates'!E35</f>
        <v>0</v>
      </c>
      <c r="J23" s="10">
        <f>'Road Transport_Estimates'!F35</f>
        <v>0</v>
      </c>
      <c r="K23" s="10">
        <f>'Road Transport_Estimates'!G35</f>
        <v>0</v>
      </c>
      <c r="L23" s="10">
        <f>'Road Transport_Estimates'!H35</f>
        <v>0</v>
      </c>
      <c r="M23" s="10">
        <f>'Road Transport_Estimates'!I35</f>
        <v>0</v>
      </c>
      <c r="N23" s="10">
        <f>'Road Transport_Estimates'!J35</f>
        <v>0</v>
      </c>
      <c r="O23" s="10">
        <f>'Road Transport_Estimates'!K35</f>
        <v>0</v>
      </c>
      <c r="P23" s="10">
        <f>'Road Transport_Estimates'!L35</f>
        <v>0</v>
      </c>
      <c r="Q23" s="10">
        <f>'Road Transport_Estimates'!M35</f>
        <v>0</v>
      </c>
      <c r="R23" s="10">
        <f>'Road Transport_Estimates'!N35</f>
        <v>0</v>
      </c>
      <c r="S23" s="10">
        <f>'Road Transport_Estimates'!O35</f>
        <v>0</v>
      </c>
      <c r="T23" s="10">
        <f>'Road Transport_Estimates'!P35</f>
        <v>4245.2640000000001</v>
      </c>
      <c r="U23" s="10">
        <f>'Road Transport_Estimates'!Q35</f>
        <v>1415.088</v>
      </c>
      <c r="V23" s="10">
        <f>'Road Transport_Estimates'!R35</f>
        <v>2950.4584800000002</v>
      </c>
      <c r="W23" s="10">
        <f>'Road Transport_Estimates'!S35</f>
        <v>13337.204400000002</v>
      </c>
      <c r="X23" s="10">
        <f>'Road Transport_Estimates'!T35</f>
        <v>13393.807919999999</v>
      </c>
      <c r="Y23" s="10">
        <f>'Road Transport_Estimates'!U35</f>
        <v>28563.55128</v>
      </c>
      <c r="Z23" s="10">
        <f>'Road Transport_Estimates'!V35</f>
        <v>67924.224000000002</v>
      </c>
      <c r="AA23" s="10">
        <f>'Road Transport_Estimates'!W35</f>
        <v>111084.40800000001</v>
      </c>
    </row>
    <row r="24" spans="1:27" ht="16" customHeight="1">
      <c r="A24" s="7" t="s">
        <v>12</v>
      </c>
      <c r="B24" s="7" t="s">
        <v>13</v>
      </c>
      <c r="C24" s="7" t="s">
        <v>14</v>
      </c>
      <c r="D24" s="7" t="s">
        <v>15</v>
      </c>
      <c r="E24" s="7" t="s">
        <v>22</v>
      </c>
      <c r="F24" s="7" t="s">
        <v>16</v>
      </c>
      <c r="G24" s="7" t="s">
        <v>28</v>
      </c>
      <c r="H24" s="7" t="s">
        <v>18</v>
      </c>
      <c r="I24" s="10">
        <f>'Road Transport_Estimates'!E36</f>
        <v>0</v>
      </c>
      <c r="J24" s="10">
        <f>'Road Transport_Estimates'!F36</f>
        <v>0</v>
      </c>
      <c r="K24" s="10">
        <f>'Road Transport_Estimates'!G36</f>
        <v>0</v>
      </c>
      <c r="L24" s="10">
        <f>'Road Transport_Estimates'!H36</f>
        <v>0</v>
      </c>
      <c r="M24" s="10">
        <f>'Road Transport_Estimates'!I36</f>
        <v>0</v>
      </c>
      <c r="N24" s="10">
        <f>'Road Transport_Estimates'!J36</f>
        <v>0</v>
      </c>
      <c r="O24" s="10">
        <f>'Road Transport_Estimates'!K36</f>
        <v>0</v>
      </c>
      <c r="P24" s="10">
        <f>'Road Transport_Estimates'!L36</f>
        <v>0</v>
      </c>
      <c r="Q24" s="10">
        <f>'Road Transport_Estimates'!M36</f>
        <v>0</v>
      </c>
      <c r="R24" s="10">
        <f>'Road Transport_Estimates'!N36</f>
        <v>0</v>
      </c>
      <c r="S24" s="10">
        <f>'Road Transport_Estimates'!O36</f>
        <v>0</v>
      </c>
      <c r="T24" s="10">
        <f>'Road Transport_Estimates'!P36</f>
        <v>4282.9776000000002</v>
      </c>
      <c r="U24" s="10">
        <f>'Road Transport_Estimates'!Q36</f>
        <v>1427.6592000000001</v>
      </c>
      <c r="V24" s="10">
        <f>'Road Transport_Estimates'!R36</f>
        <v>2976.6694320000001</v>
      </c>
      <c r="W24" s="10">
        <f>'Road Transport_Estimates'!S36</f>
        <v>13455.687960000001</v>
      </c>
      <c r="X24" s="10">
        <f>'Road Transport_Estimates'!T36</f>
        <v>13512.794328</v>
      </c>
      <c r="Y24" s="10">
        <f>'Road Transport_Estimates'!U36</f>
        <v>28817.300951999998</v>
      </c>
      <c r="Z24" s="10">
        <f>'Road Transport_Estimates'!V36</f>
        <v>68527.641600000003</v>
      </c>
      <c r="AA24" s="10">
        <f>'Road Transport_Estimates'!W36</f>
        <v>112071.24720000001</v>
      </c>
    </row>
    <row r="25" spans="1:27" ht="16" customHeight="1">
      <c r="A25" s="7" t="s">
        <v>12</v>
      </c>
      <c r="B25" s="7" t="s">
        <v>13</v>
      </c>
      <c r="C25" s="7" t="s">
        <v>14</v>
      </c>
      <c r="D25" s="7" t="s">
        <v>15</v>
      </c>
      <c r="E25" s="7" t="s">
        <v>22</v>
      </c>
      <c r="F25" s="7" t="s">
        <v>16</v>
      </c>
      <c r="G25" s="7" t="s">
        <v>29</v>
      </c>
      <c r="H25" s="7" t="s">
        <v>18</v>
      </c>
      <c r="I25" s="10">
        <f>'Road Transport_Estimates'!E37</f>
        <v>0</v>
      </c>
      <c r="J25" s="10">
        <f>'Road Transport_Estimates'!F37</f>
        <v>0</v>
      </c>
      <c r="K25" s="10">
        <f>'Road Transport_Estimates'!G37</f>
        <v>0</v>
      </c>
      <c r="L25" s="10">
        <f>'Road Transport_Estimates'!H37</f>
        <v>0</v>
      </c>
      <c r="M25" s="10">
        <f>'Road Transport_Estimates'!I37</f>
        <v>0</v>
      </c>
      <c r="N25" s="10">
        <f>'Road Transport_Estimates'!J37</f>
        <v>0</v>
      </c>
      <c r="O25" s="10">
        <f>'Road Transport_Estimates'!K37</f>
        <v>0</v>
      </c>
      <c r="P25" s="10">
        <f>'Road Transport_Estimates'!L37</f>
        <v>0</v>
      </c>
      <c r="Q25" s="10">
        <f>'Road Transport_Estimates'!M37</f>
        <v>0</v>
      </c>
      <c r="R25" s="10">
        <f>'Road Transport_Estimates'!N37</f>
        <v>0</v>
      </c>
      <c r="S25" s="10">
        <f>'Road Transport_Estimates'!O37</f>
        <v>0</v>
      </c>
      <c r="T25" s="10">
        <f>'Road Transport_Estimates'!P37</f>
        <v>4125.1651200000006</v>
      </c>
      <c r="U25" s="10">
        <f>'Road Transport_Estimates'!Q37</f>
        <v>1375.0550400000002</v>
      </c>
      <c r="V25" s="10">
        <f>'Road Transport_Estimates'!R37</f>
        <v>2866.9897584000005</v>
      </c>
      <c r="W25" s="10">
        <f>'Road Transport_Estimates'!S37</f>
        <v>12959.893752</v>
      </c>
      <c r="X25" s="10">
        <f>'Road Transport_Estimates'!T37</f>
        <v>13014.8959536</v>
      </c>
      <c r="Y25" s="10">
        <f>'Road Transport_Estimates'!U37</f>
        <v>27755.485982399998</v>
      </c>
      <c r="Z25" s="10">
        <f>'Road Transport_Estimates'!V37</f>
        <v>66002.641920000009</v>
      </c>
      <c r="AA25" s="10">
        <f>'Road Transport_Estimates'!W37</f>
        <v>107941.82064000001</v>
      </c>
    </row>
    <row r="26" spans="1:27" ht="16" customHeight="1">
      <c r="A26" s="7" t="s">
        <v>12</v>
      </c>
      <c r="B26" s="7" t="s">
        <v>13</v>
      </c>
      <c r="C26" s="7" t="s">
        <v>14</v>
      </c>
      <c r="D26" s="7" t="s">
        <v>15</v>
      </c>
      <c r="E26" s="7" t="s">
        <v>73</v>
      </c>
      <c r="F26" s="7" t="s">
        <v>16</v>
      </c>
      <c r="G26" s="7" t="s">
        <v>17</v>
      </c>
      <c r="H26" s="7" t="s">
        <v>18</v>
      </c>
      <c r="I26" s="10">
        <f>'Road Transport_Estimates'!E46</f>
        <v>0</v>
      </c>
      <c r="J26" s="10">
        <f>'Road Transport_Estimates'!F46</f>
        <v>0</v>
      </c>
      <c r="K26" s="10">
        <f>'Road Transport_Estimates'!G46</f>
        <v>0</v>
      </c>
      <c r="L26" s="10">
        <f>'Road Transport_Estimates'!H46</f>
        <v>24153.118274999997</v>
      </c>
      <c r="M26" s="10">
        <f>'Road Transport_Estimates'!I46</f>
        <v>42165.360324999994</v>
      </c>
      <c r="N26" s="10">
        <f>'Road Transport_Estimates'!J46</f>
        <v>39576.193800000001</v>
      </c>
      <c r="O26" s="10">
        <f>'Road Transport_Estimates'!K46</f>
        <v>35591.712749999992</v>
      </c>
      <c r="P26" s="10">
        <f>'Road Transport_Estimates'!L46</f>
        <v>33353.240250000003</v>
      </c>
      <c r="Q26" s="10">
        <f>'Road Transport_Estimates'!M46</f>
        <v>28130.137750000002</v>
      </c>
      <c r="R26" s="10">
        <f>'Road Transport_Estimates'!N46</f>
        <v>25667.817999999999</v>
      </c>
      <c r="S26" s="10">
        <f>'Road Transport_Estimates'!O46</f>
        <v>20892.41</v>
      </c>
      <c r="T26" s="10">
        <f>'Road Transport_Estimates'!P46</f>
        <v>17161.622499999998</v>
      </c>
      <c r="U26" s="10">
        <f>'Road Transport_Estimates'!Q46</f>
        <v>16863.159500000002</v>
      </c>
      <c r="V26" s="10">
        <f>'Road Transport_Estimates'!R46</f>
        <v>16223.58863107757</v>
      </c>
      <c r="W26" s="10">
        <f>'Road Transport_Estimates'!S46</f>
        <v>15220.617314886755</v>
      </c>
      <c r="X26" s="10">
        <f>'Road Transport_Estimates'!T46</f>
        <v>14279.65148243797</v>
      </c>
      <c r="Y26" s="10">
        <f>'Road Transport_Estimates'!U46</f>
        <v>13396.857843634049</v>
      </c>
      <c r="Z26" s="10">
        <f>'Road Transport_Estimates'!V46</f>
        <v>12568.64008923957</v>
      </c>
      <c r="AA26" s="10">
        <f>'Road Transport_Estimates'!W46</f>
        <v>11791.624240299379</v>
      </c>
    </row>
    <row r="27" spans="1:27" ht="16" customHeight="1">
      <c r="A27" s="7" t="s">
        <v>12</v>
      </c>
      <c r="B27" s="7" t="s">
        <v>13</v>
      </c>
      <c r="C27" s="7" t="s">
        <v>14</v>
      </c>
      <c r="D27" s="7" t="s">
        <v>15</v>
      </c>
      <c r="E27" s="7" t="s">
        <v>73</v>
      </c>
      <c r="F27" s="7" t="s">
        <v>16</v>
      </c>
      <c r="G27" s="7" t="s">
        <v>25</v>
      </c>
      <c r="H27" s="7" t="s">
        <v>18</v>
      </c>
      <c r="I27" s="10">
        <f>'Road Transport_Estimates'!E47</f>
        <v>0</v>
      </c>
      <c r="J27" s="10">
        <f>'Road Transport_Estimates'!F47</f>
        <v>0</v>
      </c>
      <c r="K27" s="10">
        <f>'Road Transport_Estimates'!G47</f>
        <v>0</v>
      </c>
      <c r="L27" s="10">
        <f>'Road Transport_Estimates'!H47</f>
        <v>23.732065499999997</v>
      </c>
      <c r="M27" s="10">
        <f>'Road Transport_Estimates'!I47</f>
        <v>41.4303065</v>
      </c>
      <c r="N27" s="10">
        <f>'Road Transport_Estimates'!J47</f>
        <v>38.886275999999995</v>
      </c>
      <c r="O27" s="10">
        <f>'Road Transport_Estimates'!K47</f>
        <v>34.971254999999992</v>
      </c>
      <c r="P27" s="10">
        <f>'Road Transport_Estimates'!L47</f>
        <v>32.771805000000001</v>
      </c>
      <c r="Q27" s="10">
        <f>'Road Transport_Estimates'!M47</f>
        <v>27.639755000000001</v>
      </c>
      <c r="R27" s="10">
        <f>'Road Transport_Estimates'!N47</f>
        <v>25.220359999999996</v>
      </c>
      <c r="S27" s="10">
        <f>'Road Transport_Estimates'!O47</f>
        <v>20.528199999999998</v>
      </c>
      <c r="T27" s="10">
        <f>'Road Transport_Estimates'!P47</f>
        <v>16.862449999999995</v>
      </c>
      <c r="U27" s="10">
        <f>'Road Transport_Estimates'!Q47</f>
        <v>16.569189999999999</v>
      </c>
      <c r="V27" s="10">
        <f>'Road Transport_Estimates'!R47</f>
        <v>15.940768544006485</v>
      </c>
      <c r="W27" s="10">
        <f>'Road Transport_Estimates'!S47</f>
        <v>14.955281672313451</v>
      </c>
      <c r="X27" s="10">
        <f>'Road Transport_Estimates'!T47</f>
        <v>14.030719364677561</v>
      </c>
      <c r="Y27" s="10">
        <f>'Road Transport_Estimates'!U47</f>
        <v>13.163315155393201</v>
      </c>
      <c r="Z27" s="10">
        <f>'Road Transport_Estimates'!V47</f>
        <v>12.34953542841289</v>
      </c>
      <c r="AA27" s="10">
        <f>'Road Transport_Estimates'!W47</f>
        <v>11.586065022164206</v>
      </c>
    </row>
    <row r="28" spans="1:27" ht="16" customHeight="1">
      <c r="A28" s="7" t="s">
        <v>12</v>
      </c>
      <c r="B28" s="7" t="s">
        <v>13</v>
      </c>
      <c r="C28" s="7" t="s">
        <v>14</v>
      </c>
      <c r="D28" s="7" t="s">
        <v>15</v>
      </c>
      <c r="E28" s="7" t="s">
        <v>73</v>
      </c>
      <c r="F28" s="7" t="s">
        <v>16</v>
      </c>
      <c r="G28" s="7" t="s">
        <v>26</v>
      </c>
      <c r="H28" s="7" t="s">
        <v>18</v>
      </c>
      <c r="I28" s="10">
        <f>'Road Transport_Estimates'!E48</f>
        <v>0</v>
      </c>
      <c r="J28" s="10">
        <f>'Road Transport_Estimates'!F48</f>
        <v>0</v>
      </c>
      <c r="K28" s="10">
        <f>'Road Transport_Estimates'!G48</f>
        <v>0</v>
      </c>
      <c r="L28" s="10">
        <f>'Road Transport_Estimates'!H48</f>
        <v>7.6555049999999999E-2</v>
      </c>
      <c r="M28" s="10">
        <f>'Road Transport_Estimates'!I48</f>
        <v>0.13364615000000002</v>
      </c>
      <c r="N28" s="10">
        <f>'Road Transport_Estimates'!J48</f>
        <v>0.12543960000000001</v>
      </c>
      <c r="O28" s="10">
        <f>'Road Transport_Estimates'!K48</f>
        <v>0.11281049999999999</v>
      </c>
      <c r="P28" s="10">
        <f>'Road Transport_Estimates'!L48</f>
        <v>0.1057155</v>
      </c>
      <c r="Q28" s="10">
        <f>'Road Transport_Estimates'!M48</f>
        <v>8.9160500000000018E-2</v>
      </c>
      <c r="R28" s="10">
        <f>'Road Transport_Estimates'!N48</f>
        <v>8.1355999999999998E-2</v>
      </c>
      <c r="S28" s="10">
        <f>'Road Transport_Estimates'!O48</f>
        <v>6.6220000000000001E-2</v>
      </c>
      <c r="T28" s="10">
        <f>'Road Transport_Estimates'!P48</f>
        <v>5.4394999999999999E-2</v>
      </c>
      <c r="U28" s="10">
        <f>'Road Transport_Estimates'!Q48</f>
        <v>5.3449000000000003E-2</v>
      </c>
      <c r="V28" s="10">
        <f>'Road Transport_Estimates'!R48</f>
        <v>5.1421834012924154E-2</v>
      </c>
      <c r="W28" s="10">
        <f>'Road Transport_Estimates'!S48</f>
        <v>4.8242844104236945E-2</v>
      </c>
      <c r="X28" s="10">
        <f>'Road Transport_Estimates'!T48</f>
        <v>4.5260385047346974E-2</v>
      </c>
      <c r="Y28" s="10">
        <f>'Road Transport_Estimates'!U48</f>
        <v>4.24623069528813E-2</v>
      </c>
      <c r="Z28" s="10">
        <f>'Road Transport_Estimates'!V48</f>
        <v>3.9837211059396423E-2</v>
      </c>
      <c r="AA28" s="10">
        <f>'Road Transport_Estimates'!W48</f>
        <v>3.737440329730389E-2</v>
      </c>
    </row>
    <row r="29" spans="1:27" ht="16" customHeight="1">
      <c r="A29" s="7" t="s">
        <v>12</v>
      </c>
      <c r="B29" s="7" t="s">
        <v>13</v>
      </c>
      <c r="C29" s="7" t="s">
        <v>14</v>
      </c>
      <c r="D29" s="7" t="s">
        <v>15</v>
      </c>
      <c r="E29" s="7" t="s">
        <v>73</v>
      </c>
      <c r="F29" s="7" t="s">
        <v>16</v>
      </c>
      <c r="G29" s="7" t="s">
        <v>27</v>
      </c>
      <c r="H29" s="7" t="s">
        <v>18</v>
      </c>
      <c r="I29" s="10">
        <f>'Road Transport_Estimates'!E49</f>
        <v>0</v>
      </c>
      <c r="J29" s="10">
        <f>'Road Transport_Estimates'!F49</f>
        <v>0</v>
      </c>
      <c r="K29" s="10">
        <f>'Road Transport_Estimates'!G49</f>
        <v>0</v>
      </c>
      <c r="L29" s="10">
        <f>'Road Transport_Estimates'!H49</f>
        <v>24675.223715999997</v>
      </c>
      <c r="M29" s="10">
        <f>'Road Transport_Estimates'!I49</f>
        <v>43076.827067999991</v>
      </c>
      <c r="N29" s="10">
        <f>'Road Transport_Estimates'!J49</f>
        <v>40431.691871999996</v>
      </c>
      <c r="O29" s="10">
        <f>'Road Transport_Estimates'!K49</f>
        <v>36361.080359999985</v>
      </c>
      <c r="P29" s="10">
        <f>'Road Transport_Estimates'!L49</f>
        <v>34074.219960000002</v>
      </c>
      <c r="Q29" s="10">
        <f>'Road Transport_Estimates'!M49</f>
        <v>28738.212360000001</v>
      </c>
      <c r="R29" s="10">
        <f>'Road Transport_Estimates'!N49</f>
        <v>26222.665919999999</v>
      </c>
      <c r="S29" s="10">
        <f>'Road Transport_Estimates'!O49</f>
        <v>21344.0304</v>
      </c>
      <c r="T29" s="10">
        <f>'Road Transport_Estimates'!P49</f>
        <v>17532.596399999999</v>
      </c>
      <c r="U29" s="10">
        <f>'Road Transport_Estimates'!Q49</f>
        <v>17227.681680000002</v>
      </c>
      <c r="V29" s="10">
        <f>'Road Transport_Estimates'!R49</f>
        <v>16574.285539045712</v>
      </c>
      <c r="W29" s="10">
        <f>'Road Transport_Estimates'!S49</f>
        <v>15549.63351167765</v>
      </c>
      <c r="X29" s="10">
        <f>'Road Transport_Estimates'!T49</f>
        <v>14588.327308460875</v>
      </c>
      <c r="Y29" s="10">
        <f>'Road Transport_Estimates'!U49</f>
        <v>13686.450777052698</v>
      </c>
      <c r="Z29" s="10">
        <f>'Road Transport_Estimates'!V49</f>
        <v>12840.329868664654</v>
      </c>
      <c r="AA29" s="10">
        <f>'Road Transport_Estimates'!W49</f>
        <v>12046.517670786992</v>
      </c>
    </row>
    <row r="30" spans="1:27" ht="16" customHeight="1">
      <c r="A30" s="7" t="s">
        <v>12</v>
      </c>
      <c r="B30" s="7" t="s">
        <v>13</v>
      </c>
      <c r="C30" s="7" t="s">
        <v>14</v>
      </c>
      <c r="D30" s="7" t="s">
        <v>15</v>
      </c>
      <c r="E30" s="7" t="s">
        <v>73</v>
      </c>
      <c r="F30" s="7" t="s">
        <v>16</v>
      </c>
      <c r="G30" s="7" t="s">
        <v>28</v>
      </c>
      <c r="H30" s="7" t="s">
        <v>18</v>
      </c>
      <c r="I30" s="10">
        <f>'Road Transport_Estimates'!E50</f>
        <v>0</v>
      </c>
      <c r="J30" s="10">
        <f>'Road Transport_Estimates'!F50</f>
        <v>0</v>
      </c>
      <c r="K30" s="10">
        <f>'Road Transport_Estimates'!G50</f>
        <v>0</v>
      </c>
      <c r="L30" s="10">
        <f>'Road Transport_Estimates'!H50</f>
        <v>24836.142431099997</v>
      </c>
      <c r="M30" s="10">
        <f>'Road Transport_Estimates'!I50</f>
        <v>43357.75127529999</v>
      </c>
      <c r="N30" s="10">
        <f>'Road Transport_Estimates'!J50</f>
        <v>40695.365911199995</v>
      </c>
      <c r="O30" s="10">
        <f>'Road Transport_Estimates'!K50</f>
        <v>36598.208030999987</v>
      </c>
      <c r="P30" s="10">
        <f>'Road Transport_Estimates'!L50</f>
        <v>34296.433941000003</v>
      </c>
      <c r="Q30" s="10">
        <f>'Road Transport_Estimates'!M50</f>
        <v>28925.627731</v>
      </c>
      <c r="R30" s="10">
        <f>'Road Transport_Estimates'!N50</f>
        <v>26393.676232000002</v>
      </c>
      <c r="S30" s="10">
        <f>'Road Transport_Estimates'!O50</f>
        <v>21483.224839999999</v>
      </c>
      <c r="T30" s="10">
        <f>'Road Transport_Estimates'!P50</f>
        <v>17646.934689999998</v>
      </c>
      <c r="U30" s="10">
        <f>'Road Transport_Estimates'!Q50</f>
        <v>17340.031478000001</v>
      </c>
      <c r="V30" s="10">
        <f>'Road Transport_Estimates'!R50</f>
        <v>16682.37423414088</v>
      </c>
      <c r="W30" s="10">
        <f>'Road Transport_Estimates'!S50</f>
        <v>15651.039969984755</v>
      </c>
      <c r="X30" s="10">
        <f>'Road Transport_Estimates'!T50</f>
        <v>14683.464637830401</v>
      </c>
      <c r="Y30" s="10">
        <f>'Road Transport_Estimates'!U50</f>
        <v>13775.706546267655</v>
      </c>
      <c r="Z30" s="10">
        <f>'Road Transport_Estimates'!V50</f>
        <v>12924.067686311504</v>
      </c>
      <c r="AA30" s="10">
        <f>'Road Transport_Estimates'!W50</f>
        <v>12125.078666517926</v>
      </c>
    </row>
    <row r="31" spans="1:27" ht="16" customHeight="1">
      <c r="A31" s="7" t="s">
        <v>12</v>
      </c>
      <c r="B31" s="7" t="s">
        <v>13</v>
      </c>
      <c r="C31" s="7" t="s">
        <v>14</v>
      </c>
      <c r="D31" s="7" t="s">
        <v>15</v>
      </c>
      <c r="E31" s="7" t="s">
        <v>73</v>
      </c>
      <c r="F31" s="7" t="s">
        <v>16</v>
      </c>
      <c r="G31" s="7" t="s">
        <v>29</v>
      </c>
      <c r="H31" s="7" t="s">
        <v>18</v>
      </c>
      <c r="I31" s="10">
        <f>'Road Transport_Estimates'!E51</f>
        <v>0</v>
      </c>
      <c r="J31" s="10">
        <f>'Road Transport_Estimates'!F51</f>
        <v>0</v>
      </c>
      <c r="K31" s="10">
        <f>'Road Transport_Estimates'!G51</f>
        <v>0</v>
      </c>
      <c r="L31" s="10">
        <f>'Road Transport_Estimates'!H51</f>
        <v>24298.634114039996</v>
      </c>
      <c r="M31" s="10">
        <f>'Road Transport_Estimates'!I51</f>
        <v>42419.394926919995</v>
      </c>
      <c r="N31" s="10">
        <f>'Road Transport_Estimates'!J51</f>
        <v>39814.629391679999</v>
      </c>
      <c r="O31" s="10">
        <f>'Road Transport_Estimates'!K51</f>
        <v>35806.142948399989</v>
      </c>
      <c r="P31" s="10">
        <f>'Road Transport_Estimates'!L51</f>
        <v>33554.184272400002</v>
      </c>
      <c r="Q31" s="10">
        <f>'Road Transport_Estimates'!M51</f>
        <v>28299.614028400003</v>
      </c>
      <c r="R31" s="10">
        <f>'Road Transport_Estimates'!N51</f>
        <v>25822.459484799998</v>
      </c>
      <c r="S31" s="10">
        <f>'Road Transport_Estimates'!O51</f>
        <v>21018.280976000002</v>
      </c>
      <c r="T31" s="10">
        <f>'Road Transport_Estimates'!P51</f>
        <v>17265.016515999996</v>
      </c>
      <c r="U31" s="10">
        <f>'Road Transport_Estimates'!Q51</f>
        <v>16964.7553592</v>
      </c>
      <c r="V31" s="10">
        <f>'Road Transport_Estimates'!R51</f>
        <v>16321.331253169337</v>
      </c>
      <c r="W31" s="10">
        <f>'Road Transport_Estimates'!S51</f>
        <v>15312.317312960089</v>
      </c>
      <c r="X31" s="10">
        <f>'Road Transport_Estimates'!T51</f>
        <v>14365.682422335967</v>
      </c>
      <c r="Y31" s="10">
        <f>'Road Transport_Estimates'!U51</f>
        <v>13477.570196690085</v>
      </c>
      <c r="Z31" s="10">
        <f>'Road Transport_Estimates'!V51</f>
        <v>12644.362660021272</v>
      </c>
      <c r="AA31" s="10">
        <f>'Road Transport_Estimates'!W51</f>
        <v>11862.665506086894</v>
      </c>
    </row>
    <row r="32" spans="1:27" ht="16" customHeight="1">
      <c r="A32" s="7" t="s">
        <v>12</v>
      </c>
      <c r="B32" s="7" t="s">
        <v>13</v>
      </c>
      <c r="C32" s="7" t="s">
        <v>14</v>
      </c>
      <c r="D32" s="7" t="s">
        <v>23</v>
      </c>
      <c r="E32" s="7" t="s">
        <v>19</v>
      </c>
      <c r="F32" s="7" t="s">
        <v>16</v>
      </c>
      <c r="G32" s="7" t="s">
        <v>17</v>
      </c>
      <c r="H32" s="7" t="s">
        <v>18</v>
      </c>
      <c r="I32" s="10">
        <f>'Railways_GHG Emissions'!E11</f>
        <v>7133181.4692226434</v>
      </c>
      <c r="J32" s="10">
        <f>'Railways_GHG Emissions'!F11</f>
        <v>4995075.7298742188</v>
      </c>
      <c r="K32" s="10">
        <f>'Railways_GHG Emissions'!G11</f>
        <v>3500956.2268668939</v>
      </c>
      <c r="L32" s="10">
        <f>'Railways_GHG Emissions'!H11</f>
        <v>2475405.0897748596</v>
      </c>
      <c r="M32" s="10">
        <f>'Railways_GHG Emissions'!I11</f>
        <v>1751194.003285435</v>
      </c>
      <c r="N32" s="10">
        <f>'Railways_GHG Emissions'!J11</f>
        <v>1243091.2647189025</v>
      </c>
      <c r="O32" s="10">
        <f>'Railways_GHG Emissions'!K11</f>
        <v>891334.34535687906</v>
      </c>
      <c r="P32" s="10">
        <f>'Railways_GHG Emissions'!L11</f>
        <v>646952.57278186199</v>
      </c>
      <c r="Q32" s="10">
        <f>'Railways_GHG Emissions'!M11</f>
        <v>481802.23329341452</v>
      </c>
      <c r="R32" s="10">
        <f>'Railways_GHG Emissions'!N11</f>
        <v>368283.54188345483</v>
      </c>
      <c r="S32" s="10">
        <f>'Railways_GHG Emissions'!O11</f>
        <v>280952.32491942949</v>
      </c>
      <c r="T32" s="10">
        <f>'Railways_GHG Emissions'!P11</f>
        <v>219428.65351959236</v>
      </c>
      <c r="U32" s="10">
        <f>'Railways_GHG Emissions'!Q11</f>
        <v>169300.3958356409</v>
      </c>
      <c r="V32" s="10">
        <f>'Railways_GHG Emissions'!R11</f>
        <v>119074.28637446188</v>
      </c>
      <c r="W32" s="10">
        <f>'Railways_GHG Emissions'!S11</f>
        <v>326576.29694635596</v>
      </c>
      <c r="X32" s="10">
        <f>'Railways_GHG Emissions'!T11</f>
        <v>28131.541655349014</v>
      </c>
      <c r="Y32" s="10">
        <f>'Railways_GHG Emissions'!U11</f>
        <v>35210.299164429081</v>
      </c>
      <c r="Z32" s="10">
        <f>'Railways_GHG Emissions'!V11</f>
        <v>27010.216167954226</v>
      </c>
      <c r="AA32" s="10">
        <f>'Railways_GHG Emissions'!W11</f>
        <v>21012.797168500114</v>
      </c>
    </row>
    <row r="33" spans="1:27" ht="16" customHeight="1">
      <c r="A33" s="7" t="s">
        <v>12</v>
      </c>
      <c r="B33" s="7" t="s">
        <v>13</v>
      </c>
      <c r="C33" s="7" t="s">
        <v>14</v>
      </c>
      <c r="D33" s="7" t="s">
        <v>23</v>
      </c>
      <c r="E33" s="7" t="s">
        <v>19</v>
      </c>
      <c r="F33" s="7" t="s">
        <v>16</v>
      </c>
      <c r="G33" s="7" t="s">
        <v>25</v>
      </c>
      <c r="H33" s="7" t="s">
        <v>18</v>
      </c>
      <c r="I33" s="10">
        <f>'Railways_GHG Emissions'!E12</f>
        <v>399.49666797940586</v>
      </c>
      <c r="J33" s="10">
        <f>'Railways_GHG Emissions'!F12</f>
        <v>279.75120484450758</v>
      </c>
      <c r="K33" s="10">
        <f>'Railways_GHG Emissions'!G12</f>
        <v>196.07244725367894</v>
      </c>
      <c r="L33" s="10">
        <f>'Railways_GHG Emissions'!H12</f>
        <v>138.63604753799822</v>
      </c>
      <c r="M33" s="10">
        <f>'Railways_GHG Emissions'!I12</f>
        <v>98.076317323003465</v>
      </c>
      <c r="N33" s="10">
        <f>'Railways_GHG Emissions'!J12</f>
        <v>69.619821168467567</v>
      </c>
      <c r="O33" s="10">
        <f>'Railways_GHG Emissions'!K12</f>
        <v>49.919534861417659</v>
      </c>
      <c r="P33" s="10">
        <f>'Railways_GHG Emissions'!L12</f>
        <v>36.232836397364743</v>
      </c>
      <c r="Q33" s="10">
        <f>'Railways_GHG Emissions'!M12</f>
        <v>26.983525886203381</v>
      </c>
      <c r="R33" s="10">
        <f>'Railways_GHG Emissions'!N12</f>
        <v>20.625866380787283</v>
      </c>
      <c r="S33" s="10">
        <f>'Railways_GHG Emissions'!O12</f>
        <v>15.734846807228509</v>
      </c>
      <c r="T33" s="10">
        <f>'Railways_GHG Emissions'!P12</f>
        <v>12.289189097251125</v>
      </c>
      <c r="U33" s="10">
        <f>'Railways_GHG Emissions'!Q12</f>
        <v>9.4817360690676082</v>
      </c>
      <c r="V33" s="10">
        <f>'Railways_GHG Emissions'!R12</f>
        <v>6.6688028131446275</v>
      </c>
      <c r="W33" s="10">
        <f>'Railways_GHG Emissions'!S12</f>
        <v>18.290035523986202</v>
      </c>
      <c r="X33" s="10">
        <f>'Railways_GHG Emissions'!T12</f>
        <v>1.5755181898744726</v>
      </c>
      <c r="Y33" s="10">
        <f>'Railways_GHG Emissions'!U12</f>
        <v>1.9719668222993347</v>
      </c>
      <c r="Z33" s="10">
        <f>'Railways_GHG Emissions'!V12</f>
        <v>1.5127179095412964</v>
      </c>
      <c r="AA33" s="10">
        <f>'Railways_GHG Emissions'!W12</f>
        <v>1.1768300708404247</v>
      </c>
    </row>
    <row r="34" spans="1:27" ht="16" customHeight="1">
      <c r="A34" s="7" t="s">
        <v>12</v>
      </c>
      <c r="B34" s="7" t="s">
        <v>13</v>
      </c>
      <c r="C34" s="7" t="s">
        <v>14</v>
      </c>
      <c r="D34" s="7" t="s">
        <v>23</v>
      </c>
      <c r="E34" s="7" t="s">
        <v>19</v>
      </c>
      <c r="F34" s="7" t="s">
        <v>16</v>
      </c>
      <c r="G34" s="7" t="s">
        <v>26</v>
      </c>
      <c r="H34" s="7" t="s">
        <v>18</v>
      </c>
      <c r="I34" s="10">
        <f>'Railways_GHG Emissions'!E13</f>
        <v>2753.1577600508454</v>
      </c>
      <c r="J34" s="10">
        <f>'Railways_GHG Emissions'!F13</f>
        <v>1927.9239659163654</v>
      </c>
      <c r="K34" s="10">
        <f>'Railways_GHG Emissions'!G13</f>
        <v>1351.2462630012576</v>
      </c>
      <c r="L34" s="10">
        <f>'Railways_GHG Emissions'!H13</f>
        <v>955.41950833415649</v>
      </c>
      <c r="M34" s="10">
        <f>'Railways_GHG Emissions'!I13</f>
        <v>675.89943986455398</v>
      </c>
      <c r="N34" s="10">
        <f>'Railways_GHG Emissions'!J13</f>
        <v>479.78961094413791</v>
      </c>
      <c r="O34" s="10">
        <f>'Railways_GHG Emissions'!K13</f>
        <v>344.02378241844457</v>
      </c>
      <c r="P34" s="10">
        <f>'Railways_GHG Emissions'!L13</f>
        <v>249.70099300352572</v>
      </c>
      <c r="Q34" s="10">
        <f>'Railways_GHG Emissions'!M13</f>
        <v>185.95875670973899</v>
      </c>
      <c r="R34" s="10">
        <f>'Railways_GHG Emissions'!N13</f>
        <v>142.14452493747382</v>
      </c>
      <c r="S34" s="10">
        <f>'Railways_GHG Emissions'!O13</f>
        <v>108.43773944258685</v>
      </c>
      <c r="T34" s="10">
        <f>'Railways_GHG Emissions'!P13</f>
        <v>84.691761007561979</v>
      </c>
      <c r="U34" s="10">
        <f>'Railways_GHG Emissions'!Q13</f>
        <v>65.344012427791228</v>
      </c>
      <c r="V34" s="10">
        <f>'Railways_GHG Emissions'!R13</f>
        <v>45.958496495406344</v>
      </c>
      <c r="W34" s="10">
        <f>'Railways_GHG Emissions'!S13</f>
        <v>126.04699180385671</v>
      </c>
      <c r="X34" s="10">
        <f>'Railways_GHG Emissions'!T13</f>
        <v>10.85778800732769</v>
      </c>
      <c r="Y34" s="10">
        <f>'Railways_GHG Emissions'!U13</f>
        <v>13.589940028376139</v>
      </c>
      <c r="Z34" s="10">
        <f>'Railways_GHG Emissions'!V13</f>
        <v>10.424995713947247</v>
      </c>
      <c r="AA34" s="10">
        <f>'Railways_GHG Emissions'!W13</f>
        <v>8.1102024159123243</v>
      </c>
    </row>
    <row r="35" spans="1:27" ht="16" customHeight="1">
      <c r="A35" s="7" t="s">
        <v>12</v>
      </c>
      <c r="B35" s="7" t="s">
        <v>13</v>
      </c>
      <c r="C35" s="7" t="s">
        <v>14</v>
      </c>
      <c r="D35" s="7" t="s">
        <v>23</v>
      </c>
      <c r="E35" s="7" t="s">
        <v>19</v>
      </c>
      <c r="F35" s="7" t="s">
        <v>16</v>
      </c>
      <c r="G35" s="7" t="s">
        <v>27</v>
      </c>
      <c r="H35" s="7" t="s">
        <v>18</v>
      </c>
      <c r="I35" s="10">
        <f>'Railways_GHG Emissions'!E14</f>
        <v>7995049.8048659731</v>
      </c>
      <c r="J35" s="10">
        <f>'Railways_GHG Emissions'!F14</f>
        <v>5598606.9346100269</v>
      </c>
      <c r="K35" s="10">
        <f>'Railways_GHG Emissions'!G14</f>
        <v>3923960.0897896113</v>
      </c>
      <c r="L35" s="10">
        <f>'Railways_GHG Emissions'!H14</f>
        <v>2774496.4943567459</v>
      </c>
      <c r="M35" s="10">
        <f>'Railways_GHG Emissions'!I14</f>
        <v>1962782.4323072298</v>
      </c>
      <c r="N35" s="10">
        <f>'Railways_GHG Emissions'!J14</f>
        <v>1393288.0603561231</v>
      </c>
      <c r="O35" s="10">
        <f>'Railways_GHG Emissions'!K14</f>
        <v>999030.02813868655</v>
      </c>
      <c r="P35" s="10">
        <f>'Railways_GHG Emissions'!L14</f>
        <v>725120.77017729962</v>
      </c>
      <c r="Q35" s="10">
        <f>'Railways_GHG Emissions'!M14</f>
        <v>540016.10191704391</v>
      </c>
      <c r="R35" s="10">
        <f>'Railways_GHG Emissions'!N14</f>
        <v>412781.48780806822</v>
      </c>
      <c r="S35" s="10">
        <f>'Railways_GHG Emissions'!O14</f>
        <v>314898.45592958323</v>
      </c>
      <c r="T35" s="10">
        <f>'Railways_GHG Emissions'!P14</f>
        <v>245941.17240297885</v>
      </c>
      <c r="U35" s="10">
        <f>'Railways_GHG Emissions'!Q14</f>
        <v>189756.1561457066</v>
      </c>
      <c r="V35" s="10">
        <f>'Railways_GHG Emissions'!R14</f>
        <v>133461.46514711389</v>
      </c>
      <c r="W35" s="10">
        <f>'Railways_GHG Emissions'!S14</f>
        <v>366034.95515155524</v>
      </c>
      <c r="X35" s="10">
        <f>'Railways_GHG Emissions'!T14</f>
        <v>31530.541819607963</v>
      </c>
      <c r="Y35" s="10">
        <f>'Railways_GHG Emissions'!U14</f>
        <v>39464.591876493971</v>
      </c>
      <c r="Z35" s="10">
        <f>'Railways_GHG Emissions'!V14</f>
        <v>30273.731915378241</v>
      </c>
      <c r="AA35" s="10">
        <f>'Railways_GHG Emissions'!W14</f>
        <v>23551.673348920584</v>
      </c>
    </row>
    <row r="36" spans="1:27" ht="16" customHeight="1">
      <c r="A36" s="7" t="s">
        <v>12</v>
      </c>
      <c r="B36" s="7" t="s">
        <v>13</v>
      </c>
      <c r="C36" s="7" t="s">
        <v>14</v>
      </c>
      <c r="D36" s="7" t="s">
        <v>23</v>
      </c>
      <c r="E36" s="7" t="s">
        <v>19</v>
      </c>
      <c r="F36" s="7" t="s">
        <v>16</v>
      </c>
      <c r="G36" s="7" t="s">
        <v>28</v>
      </c>
      <c r="H36" s="7" t="s">
        <v>18</v>
      </c>
      <c r="I36" s="10">
        <f>'Railways_GHG Emissions'!E15</f>
        <v>7895939.4947531503</v>
      </c>
      <c r="J36" s="10">
        <f>'Railways_GHG Emissions'!F15</f>
        <v>5529204.0311845485</v>
      </c>
      <c r="K36" s="10">
        <f>'Railways_GHG Emissions'!G15</f>
        <v>3875316.8779446147</v>
      </c>
      <c r="L36" s="10">
        <f>'Railways_GHG Emissions'!H15</f>
        <v>2740102.5612763949</v>
      </c>
      <c r="M36" s="10">
        <f>'Railways_GHG Emissions'!I15</f>
        <v>1938450.87962177</v>
      </c>
      <c r="N36" s="10">
        <f>'Railways_GHG Emissions'!J15</f>
        <v>1376016.2215172525</v>
      </c>
      <c r="O36" s="10">
        <f>'Railways_GHG Emissions'!K15</f>
        <v>986645.59297974803</v>
      </c>
      <c r="P36" s="10">
        <f>'Railways_GHG Emissions'!L15</f>
        <v>716131.84000731097</v>
      </c>
      <c r="Q36" s="10">
        <f>'Railways_GHG Emissions'!M15</f>
        <v>533321.8142473984</v>
      </c>
      <c r="R36" s="10">
        <f>'Railways_GHG Emissions'!N15</f>
        <v>407664.45886340918</v>
      </c>
      <c r="S36" s="10">
        <f>'Railways_GHG Emissions'!O15</f>
        <v>310994.83001317736</v>
      </c>
      <c r="T36" s="10">
        <f>'Railways_GHG Emissions'!P15</f>
        <v>242892.37265047009</v>
      </c>
      <c r="U36" s="10">
        <f>'Railways_GHG Emissions'!Q15</f>
        <v>187403.85166475491</v>
      </c>
      <c r="V36" s="10">
        <f>'Railways_GHG Emissions'!R15</f>
        <v>131807.01551619454</v>
      </c>
      <c r="W36" s="10">
        <f>'Railways_GHG Emissions'!S15</f>
        <v>361497.41769992805</v>
      </c>
      <c r="X36" s="10">
        <f>'Railways_GHG Emissions'!T15</f>
        <v>31139.674738846974</v>
      </c>
      <c r="Y36" s="10">
        <f>'Railways_GHG Emissions'!U15</f>
        <v>38975.37066651792</v>
      </c>
      <c r="Z36" s="10">
        <f>'Railways_GHG Emissions'!V15</f>
        <v>29898.444827538024</v>
      </c>
      <c r="AA36" s="10">
        <f>'Railways_GHG Emissions'!W15</f>
        <v>23259.715987020623</v>
      </c>
    </row>
    <row r="37" spans="1:27" ht="16" customHeight="1">
      <c r="A37" s="7" t="s">
        <v>12</v>
      </c>
      <c r="B37" s="7" t="s">
        <v>13</v>
      </c>
      <c r="C37" s="7" t="s">
        <v>14</v>
      </c>
      <c r="D37" s="7" t="s">
        <v>23</v>
      </c>
      <c r="E37" s="7" t="s">
        <v>19</v>
      </c>
      <c r="F37" s="7" t="s">
        <v>16</v>
      </c>
      <c r="G37" s="7" t="s">
        <v>29</v>
      </c>
      <c r="H37" s="7" t="s">
        <v>18</v>
      </c>
      <c r="I37" s="10">
        <f>'Railways_GHG Emissions'!E16</f>
        <v>7776816.5193882193</v>
      </c>
      <c r="J37" s="10">
        <f>'Railways_GHG Emissions'!F16</f>
        <v>5445787.0754147954</v>
      </c>
      <c r="K37" s="10">
        <f>'Railways_GHG Emissions'!G16</f>
        <v>3816851.4759124117</v>
      </c>
      <c r="L37" s="10">
        <f>'Railways_GHG Emissions'!H16</f>
        <v>2698763.6971524726</v>
      </c>
      <c r="M37" s="10">
        <f>'Railways_GHG Emissions'!I16</f>
        <v>1909206.223361074</v>
      </c>
      <c r="N37" s="10">
        <f>'Railways_GHG Emissions'!J16</f>
        <v>1355256.798706773</v>
      </c>
      <c r="O37" s="10">
        <f>'Railways_GHG Emissions'!K16</f>
        <v>971760.45375793113</v>
      </c>
      <c r="P37" s="10">
        <f>'Railways_GHG Emissions'!L16</f>
        <v>705327.8368115013</v>
      </c>
      <c r="Q37" s="10">
        <f>'Railways_GHG Emissions'!M16</f>
        <v>525275.79497605155</v>
      </c>
      <c r="R37" s="10">
        <f>'Railways_GHG Emissions'!N16</f>
        <v>401514.18335501489</v>
      </c>
      <c r="S37" s="10">
        <f>'Railways_GHG Emissions'!O16</f>
        <v>306302.97168537509</v>
      </c>
      <c r="T37" s="10">
        <f>'Railways_GHG Emissions'!P16</f>
        <v>239227.94967169751</v>
      </c>
      <c r="U37" s="10">
        <f>'Railways_GHG Emissions'!Q16</f>
        <v>184576.56247136786</v>
      </c>
      <c r="V37" s="10">
        <f>'Railways_GHG Emissions'!R16</f>
        <v>129818.49421702628</v>
      </c>
      <c r="W37" s="10">
        <f>'Railways_GHG Emissions'!S16</f>
        <v>356043.64642777364</v>
      </c>
      <c r="X37" s="10">
        <f>'Railways_GHG Emissions'!T16</f>
        <v>30669.882548917893</v>
      </c>
      <c r="Y37" s="10">
        <f>'Railways_GHG Emissions'!U16</f>
        <v>38387.364372544689</v>
      </c>
      <c r="Z37" s="10">
        <f>'Railways_GHG Emissions'!V16</f>
        <v>29447.378591657267</v>
      </c>
      <c r="AA37" s="10">
        <f>'Railways_GHG Emissions'!W16</f>
        <v>22908.805677188804</v>
      </c>
    </row>
    <row r="38" spans="1:27" ht="16" customHeight="1">
      <c r="A38" s="7" t="s">
        <v>12</v>
      </c>
      <c r="B38" s="7" t="s">
        <v>13</v>
      </c>
      <c r="C38" s="7" t="s">
        <v>14</v>
      </c>
      <c r="D38" s="7" t="s">
        <v>23</v>
      </c>
      <c r="E38" s="7" t="s">
        <v>20</v>
      </c>
      <c r="F38" s="7" t="s">
        <v>16</v>
      </c>
      <c r="G38" s="7" t="s">
        <v>17</v>
      </c>
      <c r="H38" s="7" t="s">
        <v>18</v>
      </c>
      <c r="I38" s="10">
        <f>'Railways_GHG Emissions'!E18</f>
        <v>106.68101829814651</v>
      </c>
      <c r="J38" s="10">
        <f>'Railways_GHG Emissions'!F18</f>
        <v>100.86156023081463</v>
      </c>
      <c r="K38" s="10">
        <f>'Railways_GHG Emissions'!G18</f>
        <v>95.359554065776976</v>
      </c>
      <c r="L38" s="10">
        <f>'Railways_GHG Emissions'!H18</f>
        <v>90.157682776412855</v>
      </c>
      <c r="M38" s="10">
        <f>'Railways_GHG Emissions'!I18</f>
        <v>85.239573981286526</v>
      </c>
      <c r="N38" s="10">
        <f>'Railways_GHG Emissions'!J18</f>
        <v>80.589748413677086</v>
      </c>
      <c r="O38" s="10">
        <f>'Railways_GHG Emissions'!K18</f>
        <v>76.193571202099349</v>
      </c>
      <c r="P38" s="10">
        <f>'Railways_GHG Emissions'!L18</f>
        <v>72.037205808476273</v>
      </c>
      <c r="Q38" s="10">
        <f>'Railways_GHG Emissions'!M18</f>
        <v>68.107570478987967</v>
      </c>
      <c r="R38" s="10">
        <f>'Railways_GHG Emissions'!N18</f>
        <v>64.392297070529992</v>
      </c>
      <c r="S38" s="10">
        <f>'Railways_GHG Emissions'!O18</f>
        <v>81.297633268020007</v>
      </c>
      <c r="T38" s="10">
        <f>'Railways_GHG Emissions'!P18</f>
        <v>67.12646110052998</v>
      </c>
      <c r="U38" s="10">
        <f>'Railways_GHG Emissions'!Q18</f>
        <v>71.490186892409994</v>
      </c>
      <c r="V38" s="10">
        <f>'Railways_GHG Emissions'!R18</f>
        <v>73.546278242970004</v>
      </c>
      <c r="W38" s="10">
        <f>'Railways_GHG Emissions'!S18</f>
        <v>75.476598048149995</v>
      </c>
      <c r="X38" s="10">
        <f>'Railways_GHG Emissions'!T18</f>
        <v>55.667579650799993</v>
      </c>
      <c r="Y38" s="10">
        <f>'Railways_GHG Emissions'!U18</f>
        <v>43.481410569089995</v>
      </c>
      <c r="Z38" s="10">
        <f>'Railways_GHG Emissions'!V18</f>
        <v>41.109496150274801</v>
      </c>
      <c r="AA38" s="10">
        <f>'Railways_GHG Emissions'!W18</f>
        <v>38.866969852418656</v>
      </c>
    </row>
    <row r="39" spans="1:27" ht="16" customHeight="1">
      <c r="A39" s="7" t="s">
        <v>12</v>
      </c>
      <c r="B39" s="7" t="s">
        <v>13</v>
      </c>
      <c r="C39" s="7" t="s">
        <v>14</v>
      </c>
      <c r="D39" s="7" t="s">
        <v>23</v>
      </c>
      <c r="E39" s="7" t="s">
        <v>20</v>
      </c>
      <c r="F39" s="7" t="s">
        <v>16</v>
      </c>
      <c r="G39" s="7" t="s">
        <v>25</v>
      </c>
      <c r="H39" s="7" t="s">
        <v>18</v>
      </c>
      <c r="I39" s="10">
        <f>'Railways_GHG Emissions'!E19</f>
        <v>1.4396898555755266E-2</v>
      </c>
      <c r="J39" s="10">
        <f>'Railways_GHG Emissions'!F19</f>
        <v>1.3611546589853526E-2</v>
      </c>
      <c r="K39" s="10">
        <f>'Railways_GHG Emissions'!G19</f>
        <v>1.2869035636407152E-2</v>
      </c>
      <c r="L39" s="10">
        <f>'Railways_GHG Emissions'!H19</f>
        <v>1.2167028714765568E-2</v>
      </c>
      <c r="M39" s="10">
        <f>'Railways_GHG Emissions'!I19</f>
        <v>1.1503316326759317E-2</v>
      </c>
      <c r="N39" s="10">
        <f>'Railways_GHG Emissions'!J19</f>
        <v>1.0875809502520525E-2</v>
      </c>
      <c r="O39" s="10">
        <f>'Railways_GHG Emissions'!K19</f>
        <v>1.0282533225654433E-2</v>
      </c>
      <c r="P39" s="10">
        <f>'Railways_GHG Emissions'!L19</f>
        <v>9.7216202170683236E-3</v>
      </c>
      <c r="Q39" s="10">
        <f>'Railways_GHG Emissions'!M19</f>
        <v>9.1913050578931142E-3</v>
      </c>
      <c r="R39" s="10">
        <f>'Railways_GHG Emissions'!N19</f>
        <v>8.6899186329999992E-3</v>
      </c>
      <c r="S39" s="10">
        <f>'Railways_GHG Emissions'!O19</f>
        <v>1.0971340522000002E-2</v>
      </c>
      <c r="T39" s="10">
        <f>'Railways_GHG Emissions'!P19</f>
        <v>9.0589016329999973E-3</v>
      </c>
      <c r="U39" s="10">
        <f>'Railways_GHG Emissions'!Q19</f>
        <v>9.647798501000001E-3</v>
      </c>
      <c r="V39" s="10">
        <f>'Railways_GHG Emissions'!R19</f>
        <v>9.9252737169999994E-3</v>
      </c>
      <c r="W39" s="10">
        <f>'Railways_GHG Emissions'!S19</f>
        <v>1.0185775715E-2</v>
      </c>
      <c r="X39" s="10">
        <f>'Railways_GHG Emissions'!T19</f>
        <v>7.5124938799999994E-3</v>
      </c>
      <c r="Y39" s="10">
        <f>'Railways_GHG Emissions'!U19</f>
        <v>5.8679366489999994E-3</v>
      </c>
      <c r="Z39" s="10">
        <f>'Railways_GHG Emissions'!V19</f>
        <v>5.5478402362044267E-3</v>
      </c>
      <c r="AA39" s="10">
        <f>'Railways_GHG Emissions'!W19</f>
        <v>5.2452051082886178E-3</v>
      </c>
    </row>
    <row r="40" spans="1:27" ht="16" customHeight="1">
      <c r="A40" s="7" t="s">
        <v>12</v>
      </c>
      <c r="B40" s="7" t="s">
        <v>13</v>
      </c>
      <c r="C40" s="7" t="s">
        <v>14</v>
      </c>
      <c r="D40" s="7" t="s">
        <v>23</v>
      </c>
      <c r="E40" s="7" t="s">
        <v>20</v>
      </c>
      <c r="F40" s="7" t="s">
        <v>16</v>
      </c>
      <c r="G40" s="7" t="s">
        <v>26</v>
      </c>
      <c r="H40" s="7" t="s">
        <v>18</v>
      </c>
      <c r="I40" s="10">
        <f>'Railways_GHG Emissions'!E20</f>
        <v>8.63813913345316E-4</v>
      </c>
      <c r="J40" s="10">
        <f>'Railways_GHG Emissions'!F20</f>
        <v>8.166927953912116E-4</v>
      </c>
      <c r="K40" s="10">
        <f>'Railways_GHG Emissions'!G20</f>
        <v>7.7214213818442904E-4</v>
      </c>
      <c r="L40" s="10">
        <f>'Railways_GHG Emissions'!H20</f>
        <v>7.3002172288593413E-4</v>
      </c>
      <c r="M40" s="10">
        <f>'Railways_GHG Emissions'!I20</f>
        <v>6.9019897960555894E-4</v>
      </c>
      <c r="N40" s="10">
        <f>'Railways_GHG Emissions'!J20</f>
        <v>6.5254857015123154E-4</v>
      </c>
      <c r="O40" s="10">
        <f>'Railways_GHG Emissions'!K20</f>
        <v>6.1695199353926596E-4</v>
      </c>
      <c r="P40" s="10">
        <f>'Railways_GHG Emissions'!L20</f>
        <v>5.8329721302409932E-4</v>
      </c>
      <c r="Q40" s="10">
        <f>'Railways_GHG Emissions'!M20</f>
        <v>5.5147830347358675E-4</v>
      </c>
      <c r="R40" s="10">
        <f>'Railways_GHG Emissions'!N20</f>
        <v>5.2139511797999992E-4</v>
      </c>
      <c r="S40" s="10">
        <f>'Railways_GHG Emissions'!O20</f>
        <v>6.5828043132000003E-4</v>
      </c>
      <c r="T40" s="10">
        <f>'Railways_GHG Emissions'!P20</f>
        <v>5.435340979799999E-4</v>
      </c>
      <c r="U40" s="10">
        <f>'Railways_GHG Emissions'!Q20</f>
        <v>5.7886791005999996E-4</v>
      </c>
      <c r="V40" s="10">
        <f>'Railways_GHG Emissions'!R20</f>
        <v>5.9551642301999992E-4</v>
      </c>
      <c r="W40" s="10">
        <f>'Railways_GHG Emissions'!S20</f>
        <v>6.1114654290000004E-4</v>
      </c>
      <c r="X40" s="10">
        <f>'Railways_GHG Emissions'!T20</f>
        <v>4.5074963279999997E-4</v>
      </c>
      <c r="Y40" s="10">
        <f>'Railways_GHG Emissions'!U20</f>
        <v>3.5207619893999999E-4</v>
      </c>
      <c r="Z40" s="10">
        <f>'Railways_GHG Emissions'!V20</f>
        <v>3.3287041417226558E-4</v>
      </c>
      <c r="AA40" s="10">
        <f>'Railways_GHG Emissions'!W20</f>
        <v>3.1471230649731703E-4</v>
      </c>
    </row>
    <row r="41" spans="1:27" ht="16" customHeight="1">
      <c r="A41" s="7" t="s">
        <v>12</v>
      </c>
      <c r="B41" s="7" t="s">
        <v>13</v>
      </c>
      <c r="C41" s="7" t="s">
        <v>14</v>
      </c>
      <c r="D41" s="7" t="s">
        <v>23</v>
      </c>
      <c r="E41" s="7" t="s">
        <v>20</v>
      </c>
      <c r="F41" s="7" t="s">
        <v>16</v>
      </c>
      <c r="G41" s="7" t="s">
        <v>27</v>
      </c>
      <c r="H41" s="7" t="s">
        <v>18</v>
      </c>
      <c r="I41" s="10">
        <f>'Railways_GHG Emissions'!E21</f>
        <v>107.25113548095442</v>
      </c>
      <c r="J41" s="10">
        <f>'Railways_GHG Emissions'!F21</f>
        <v>101.40057747577283</v>
      </c>
      <c r="K41" s="10">
        <f>'Railways_GHG Emissions'!G21</f>
        <v>95.869167876978693</v>
      </c>
      <c r="L41" s="10">
        <f>'Railways_GHG Emissions'!H21</f>
        <v>90.639497113517564</v>
      </c>
      <c r="M41" s="10">
        <f>'Railways_GHG Emissions'!I21</f>
        <v>85.695105307826196</v>
      </c>
      <c r="N41" s="10">
        <f>'Railways_GHG Emissions'!J21</f>
        <v>81.020430469976887</v>
      </c>
      <c r="O41" s="10">
        <f>'Railways_GHG Emissions'!K21</f>
        <v>76.600759517835272</v>
      </c>
      <c r="P41" s="10">
        <f>'Railways_GHG Emissions'!L21</f>
        <v>72.422181969072184</v>
      </c>
      <c r="Q41" s="10">
        <f>'Railways_GHG Emissions'!M21</f>
        <v>68.471546159280535</v>
      </c>
      <c r="R41" s="10">
        <f>'Railways_GHG Emissions'!N21</f>
        <v>64.736417848396783</v>
      </c>
      <c r="S41" s="10">
        <f>'Railways_GHG Emissions'!O21</f>
        <v>81.73209835269121</v>
      </c>
      <c r="T41" s="10">
        <f>'Railways_GHG Emissions'!P21</f>
        <v>67.485193605196784</v>
      </c>
      <c r="U41" s="10">
        <f>'Railways_GHG Emissions'!Q21</f>
        <v>71.872239713049595</v>
      </c>
      <c r="V41" s="10">
        <f>'Railways_GHG Emissions'!R21</f>
        <v>73.939319082163195</v>
      </c>
      <c r="W41" s="10">
        <f>'Railways_GHG Emissions'!S21</f>
        <v>75.879954766463996</v>
      </c>
      <c r="X41" s="10">
        <f>'Railways_GHG Emissions'!T21</f>
        <v>55.96507440844799</v>
      </c>
      <c r="Y41" s="10">
        <f>'Railways_GHG Emissions'!U21</f>
        <v>43.713780860390393</v>
      </c>
      <c r="Z41" s="10">
        <f>'Railways_GHG Emissions'!V21</f>
        <v>41.329190623628499</v>
      </c>
      <c r="AA41" s="10">
        <f>'Railways_GHG Emissions'!W21</f>
        <v>39.074679974706889</v>
      </c>
    </row>
    <row r="42" spans="1:27" ht="16" customHeight="1">
      <c r="A42" s="7" t="s">
        <v>12</v>
      </c>
      <c r="B42" s="7" t="s">
        <v>13</v>
      </c>
      <c r="C42" s="7" t="s">
        <v>14</v>
      </c>
      <c r="D42" s="7" t="s">
        <v>23</v>
      </c>
      <c r="E42" s="7" t="s">
        <v>20</v>
      </c>
      <c r="F42" s="7" t="s">
        <v>16</v>
      </c>
      <c r="G42" s="7" t="s">
        <v>28</v>
      </c>
      <c r="H42" s="7" t="s">
        <v>18</v>
      </c>
      <c r="I42" s="10">
        <f>'Railways_GHG Emissions'!E22</f>
        <v>107.31851296619536</v>
      </c>
      <c r="J42" s="10">
        <f>'Railways_GHG Emissions'!F22</f>
        <v>101.46427951381335</v>
      </c>
      <c r="K42" s="10">
        <f>'Railways_GHG Emissions'!G22</f>
        <v>95.92939496375709</v>
      </c>
      <c r="L42" s="10">
        <f>'Railways_GHG Emissions'!H22</f>
        <v>90.696438807902666</v>
      </c>
      <c r="M42" s="10">
        <f>'Railways_GHG Emissions'!I22</f>
        <v>85.748940828235433</v>
      </c>
      <c r="N42" s="10">
        <f>'Railways_GHG Emissions'!J22</f>
        <v>81.071329258448699</v>
      </c>
      <c r="O42" s="10">
        <f>'Railways_GHG Emissions'!K22</f>
        <v>76.648881773331325</v>
      </c>
      <c r="P42" s="10">
        <f>'Railways_GHG Emissions'!L22</f>
        <v>72.46767915168806</v>
      </c>
      <c r="Q42" s="10">
        <f>'Railways_GHG Emissions'!M22</f>
        <v>68.514561466951477</v>
      </c>
      <c r="R42" s="10">
        <f>'Railways_GHG Emissions'!N22</f>
        <v>64.777086667599235</v>
      </c>
      <c r="S42" s="10">
        <f>'Railways_GHG Emissions'!O22</f>
        <v>81.783444226334169</v>
      </c>
      <c r="T42" s="10">
        <f>'Railways_GHG Emissions'!P22</f>
        <v>67.527589264839222</v>
      </c>
      <c r="U42" s="10">
        <f>'Railways_GHG Emissions'!Q22</f>
        <v>71.91739141003427</v>
      </c>
      <c r="V42" s="10">
        <f>'Railways_GHG Emissions'!R22</f>
        <v>73.985769363158767</v>
      </c>
      <c r="W42" s="10">
        <f>'Railways_GHG Emissions'!S22</f>
        <v>75.9276241968102</v>
      </c>
      <c r="X42" s="10">
        <f>'Railways_GHG Emissions'!T22</f>
        <v>56.000232879806397</v>
      </c>
      <c r="Y42" s="10">
        <f>'Railways_GHG Emissions'!U22</f>
        <v>43.74124280390771</v>
      </c>
      <c r="Z42" s="10">
        <f>'Railways_GHG Emissions'!V22</f>
        <v>41.355154515933933</v>
      </c>
      <c r="AA42" s="10">
        <f>'Railways_GHG Emissions'!W22</f>
        <v>39.099227534613675</v>
      </c>
    </row>
    <row r="43" spans="1:27" ht="16" customHeight="1">
      <c r="A43" s="7" t="s">
        <v>12</v>
      </c>
      <c r="B43" s="7" t="s">
        <v>13</v>
      </c>
      <c r="C43" s="7" t="s">
        <v>14</v>
      </c>
      <c r="D43" s="7" t="s">
        <v>23</v>
      </c>
      <c r="E43" s="7" t="s">
        <v>20</v>
      </c>
      <c r="F43" s="7" t="s">
        <v>16</v>
      </c>
      <c r="G43" s="7" t="s">
        <v>29</v>
      </c>
      <c r="H43" s="7" t="s">
        <v>18</v>
      </c>
      <c r="I43" s="10">
        <f>'Railways_GHG Emissions'!E23</f>
        <v>106.95974225418594</v>
      </c>
      <c r="J43" s="10">
        <f>'Railways_GHG Emissions'!F23</f>
        <v>101.12507977279419</v>
      </c>
      <c r="K43" s="10">
        <f>'Railways_GHG Emissions'!G23</f>
        <v>95.608698595697817</v>
      </c>
      <c r="L43" s="10">
        <f>'Railways_GHG Emissions'!H23</f>
        <v>90.393236452330711</v>
      </c>
      <c r="M43" s="10">
        <f>'Railways_GHG Emissions'!I23</f>
        <v>85.462278185372583</v>
      </c>
      <c r="N43" s="10">
        <f>'Railways_GHG Emissions'!J23</f>
        <v>80.800304085645877</v>
      </c>
      <c r="O43" s="10">
        <f>'Railways_GHG Emissions'!K23</f>
        <v>76.392641045348029</v>
      </c>
      <c r="P43" s="10">
        <f>'Railways_GHG Emissions'!L23</f>
        <v>72.225416375878709</v>
      </c>
      <c r="Q43" s="10">
        <f>'Railways_GHG Emissions'!M23</f>
        <v>68.285514144908774</v>
      </c>
      <c r="R43" s="10">
        <f>'Railways_GHG Emissions'!N23</f>
        <v>64.560533895264868</v>
      </c>
      <c r="S43" s="10">
        <f>'Railways_GHG Emissions'!O23</f>
        <v>81.51003842052593</v>
      </c>
      <c r="T43" s="10">
        <f>'Railways_GHG Emissions'!P23</f>
        <v>67.301841436144855</v>
      </c>
      <c r="U43" s="10">
        <f>'Railways_GHG Emissions'!Q23</f>
        <v>71.676968271389356</v>
      </c>
      <c r="V43" s="10">
        <f>'Railways_GHG Emissions'!R23</f>
        <v>73.738431542131124</v>
      </c>
      <c r="W43" s="10">
        <f>'Railways_GHG Emissions'!S23</f>
        <v>75.673794665992403</v>
      </c>
      <c r="X43" s="10">
        <f>'Railways_GHG Emissions'!T23</f>
        <v>55.813021532316796</v>
      </c>
      <c r="Y43" s="10">
        <f>'Railways_GHG Emissions'!U23</f>
        <v>43.595013822614632</v>
      </c>
      <c r="Z43" s="10">
        <f>'Railways_GHG Emissions'!V23</f>
        <v>41.216902337247717</v>
      </c>
      <c r="AA43" s="10">
        <f>'Railways_GHG Emissions'!W23</f>
        <v>38.968517023315123</v>
      </c>
    </row>
    <row r="44" spans="1:27" ht="16" customHeight="1">
      <c r="A44" s="7" t="s">
        <v>12</v>
      </c>
      <c r="B44" s="7" t="s">
        <v>13</v>
      </c>
      <c r="C44" s="7" t="s">
        <v>14</v>
      </c>
      <c r="D44" s="7" t="s">
        <v>309</v>
      </c>
      <c r="E44" s="7" t="s">
        <v>35</v>
      </c>
      <c r="F44" s="7" t="s">
        <v>16</v>
      </c>
      <c r="G44" s="3" t="s">
        <v>17</v>
      </c>
      <c r="H44" s="7" t="s">
        <v>18</v>
      </c>
      <c r="I44" s="10">
        <f>'Water-borne Navigation_Estimate'!D30</f>
        <v>9425.1572734971523</v>
      </c>
      <c r="J44" s="10">
        <f>'Water-borne Navigation_Estimate'!E30</f>
        <v>9809.6523996565847</v>
      </c>
      <c r="K44" s="10">
        <f>'Water-borne Navigation_Estimate'!F30</f>
        <v>10253.168106656178</v>
      </c>
      <c r="L44" s="10">
        <f>'Water-borne Navigation_Estimate'!G30</f>
        <v>10764.764142528376</v>
      </c>
      <c r="M44" s="10">
        <f>'Water-borne Navigation_Estimate'!H30</f>
        <v>11354.890940270836</v>
      </c>
      <c r="N44" s="10">
        <f>'Water-borne Navigation_Estimate'!I30</f>
        <v>12035.603090082644</v>
      </c>
      <c r="O44" s="10">
        <f>'Water-borne Navigation_Estimate'!J30</f>
        <v>20314.044985537192</v>
      </c>
      <c r="P44" s="10">
        <f>'Water-borne Navigation_Estimate'!K30</f>
        <v>24916.06284173554</v>
      </c>
      <c r="Q44" s="10">
        <f>'Water-borne Navigation_Estimate'!L30</f>
        <v>27332.410563223137</v>
      </c>
      <c r="R44" s="10">
        <f>'Water-borne Navigation_Estimate'!M30</f>
        <v>29803.54421157025</v>
      </c>
      <c r="S44" s="10">
        <f>'Water-borne Navigation_Estimate'!N30</f>
        <v>32782.168550826442</v>
      </c>
      <c r="T44" s="10">
        <f>'Water-borne Navigation_Estimate'!O30</f>
        <v>33540.521117355369</v>
      </c>
      <c r="U44" s="10">
        <f>'Water-borne Navigation_Estimate'!P30</f>
        <v>33586.656634710744</v>
      </c>
      <c r="V44" s="10">
        <f>'Water-borne Navigation_Estimate'!Q30</f>
        <v>33632.792152066118</v>
      </c>
      <c r="W44" s="10">
        <f>'Water-borne Navigation_Estimate'!R30</f>
        <v>34001.876290909087</v>
      </c>
      <c r="X44" s="10">
        <f>'Water-borne Navigation_Estimate'!S30</f>
        <v>34166.234071487605</v>
      </c>
      <c r="Y44" s="10">
        <f>'Water-borne Navigation_Estimate'!T30</f>
        <v>34607.404956198348</v>
      </c>
      <c r="Z44" s="10">
        <f>'Water-borne Navigation_Estimate'!U30</f>
        <v>35305.204656198344</v>
      </c>
      <c r="AA44" s="10">
        <f>'Water-borne Navigation_Estimate'!V30</f>
        <v>39662.326025907336</v>
      </c>
    </row>
    <row r="45" spans="1:27" ht="16" customHeight="1">
      <c r="A45" s="7" t="s">
        <v>12</v>
      </c>
      <c r="B45" s="7" t="s">
        <v>13</v>
      </c>
      <c r="C45" s="7" t="s">
        <v>14</v>
      </c>
      <c r="D45" s="7" t="s">
        <v>309</v>
      </c>
      <c r="E45" s="7" t="s">
        <v>35</v>
      </c>
      <c r="F45" s="7" t="s">
        <v>16</v>
      </c>
      <c r="G45" s="3" t="s">
        <v>25</v>
      </c>
      <c r="H45" s="7" t="s">
        <v>18</v>
      </c>
      <c r="I45" s="10">
        <f>'Water-borne Navigation_Estimate'!D31</f>
        <v>0.49606090913142914</v>
      </c>
      <c r="J45" s="10">
        <f>'Water-borne Navigation_Estimate'!E31</f>
        <v>0.51629749471876762</v>
      </c>
      <c r="K45" s="10">
        <f>'Water-borne Navigation_Estimate'!F31</f>
        <v>0.53964042666611467</v>
      </c>
      <c r="L45" s="10">
        <f>'Water-borne Navigation_Estimate'!G31</f>
        <v>0.56656653381728306</v>
      </c>
      <c r="M45" s="10">
        <f>'Water-borne Navigation_Estimate'!H31</f>
        <v>0.59762583896162302</v>
      </c>
      <c r="N45" s="10">
        <f>'Water-borne Navigation_Estimate'!I31</f>
        <v>0.6334527942148761</v>
      </c>
      <c r="O45" s="10">
        <f>'Water-borne Navigation_Estimate'!J31</f>
        <v>1.0691602623966943</v>
      </c>
      <c r="P45" s="10">
        <f>'Water-borne Navigation_Estimate'!K31</f>
        <v>1.3113717285123969</v>
      </c>
      <c r="Q45" s="10">
        <f>'Water-borne Navigation_Estimate'!L31</f>
        <v>1.4385479243801653</v>
      </c>
      <c r="R45" s="10">
        <f>'Water-borne Navigation_Estimate'!M31</f>
        <v>1.5686075900826451</v>
      </c>
      <c r="S45" s="10">
        <f>'Water-borne Navigation_Estimate'!N31</f>
        <v>1.7253772921487602</v>
      </c>
      <c r="T45" s="10">
        <f>'Water-borne Navigation_Estimate'!O31</f>
        <v>1.7652905851239669</v>
      </c>
      <c r="U45" s="10">
        <f>'Water-borne Navigation_Estimate'!P31</f>
        <v>1.7677187702479342</v>
      </c>
      <c r="V45" s="10">
        <f>'Water-borne Navigation_Estimate'!Q31</f>
        <v>1.7701469553719009</v>
      </c>
      <c r="W45" s="10">
        <f>'Water-borne Navigation_Estimate'!R31</f>
        <v>1.7895724363636363</v>
      </c>
      <c r="X45" s="10">
        <f>'Water-borne Navigation_Estimate'!S31</f>
        <v>1.7982228458677689</v>
      </c>
      <c r="Y45" s="10">
        <f>'Water-borne Navigation_Estimate'!T31</f>
        <v>1.8214423661157024</v>
      </c>
      <c r="Z45" s="10">
        <f>'Water-borne Navigation_Estimate'!U31</f>
        <v>1.8581686661157024</v>
      </c>
      <c r="AA45" s="10">
        <f>'Water-borne Navigation_Estimate'!V31</f>
        <v>2.0874908434688071</v>
      </c>
    </row>
    <row r="46" spans="1:27" ht="16" customHeight="1">
      <c r="A46" s="7" t="s">
        <v>12</v>
      </c>
      <c r="B46" s="7" t="s">
        <v>13</v>
      </c>
      <c r="C46" s="7" t="s">
        <v>14</v>
      </c>
      <c r="D46" s="7" t="s">
        <v>309</v>
      </c>
      <c r="E46" s="7" t="s">
        <v>35</v>
      </c>
      <c r="F46" s="7" t="s">
        <v>16</v>
      </c>
      <c r="G46" s="3" t="s">
        <v>26</v>
      </c>
      <c r="H46" s="7" t="s">
        <v>18</v>
      </c>
      <c r="I46" s="10">
        <f>'Water-borne Navigation_Estimate'!D32</f>
        <v>0.49606090913142914</v>
      </c>
      <c r="J46" s="10">
        <f>'Water-borne Navigation_Estimate'!E32</f>
        <v>0.51629749471876762</v>
      </c>
      <c r="K46" s="10">
        <f>'Water-borne Navigation_Estimate'!F32</f>
        <v>0.53964042666611467</v>
      </c>
      <c r="L46" s="10">
        <f>'Water-borne Navigation_Estimate'!G32</f>
        <v>0.56656653381728306</v>
      </c>
      <c r="M46" s="10">
        <f>'Water-borne Navigation_Estimate'!H32</f>
        <v>0.59762583896162302</v>
      </c>
      <c r="N46" s="10">
        <f>'Water-borne Navigation_Estimate'!I32</f>
        <v>0.6334527942148761</v>
      </c>
      <c r="O46" s="10">
        <f>'Water-borne Navigation_Estimate'!J32</f>
        <v>1.0691602623966943</v>
      </c>
      <c r="P46" s="10">
        <f>'Water-borne Navigation_Estimate'!K32</f>
        <v>1.3113717285123969</v>
      </c>
      <c r="Q46" s="10">
        <f>'Water-borne Navigation_Estimate'!L32</f>
        <v>1.4385479243801653</v>
      </c>
      <c r="R46" s="10">
        <f>'Water-borne Navigation_Estimate'!M32</f>
        <v>1.5686075900826451</v>
      </c>
      <c r="S46" s="10">
        <f>'Water-borne Navigation_Estimate'!N32</f>
        <v>1.7253772921487602</v>
      </c>
      <c r="T46" s="10">
        <f>'Water-borne Navigation_Estimate'!O32</f>
        <v>1.7652905851239669</v>
      </c>
      <c r="U46" s="10">
        <f>'Water-borne Navigation_Estimate'!P32</f>
        <v>1.7677187702479342</v>
      </c>
      <c r="V46" s="10">
        <f>'Water-borne Navigation_Estimate'!Q32</f>
        <v>1.7701469553719009</v>
      </c>
      <c r="W46" s="10">
        <f>'Water-borne Navigation_Estimate'!R32</f>
        <v>1.7895724363636363</v>
      </c>
      <c r="X46" s="10">
        <f>'Water-borne Navigation_Estimate'!S32</f>
        <v>1.7982228458677689</v>
      </c>
      <c r="Y46" s="10">
        <f>'Water-borne Navigation_Estimate'!T32</f>
        <v>1.8214423661157024</v>
      </c>
      <c r="Z46" s="10">
        <f>'Water-borne Navigation_Estimate'!U32</f>
        <v>1.8581686661157024</v>
      </c>
      <c r="AA46" s="10">
        <f>'Water-borne Navigation_Estimate'!V32</f>
        <v>2.0874908434688071</v>
      </c>
    </row>
    <row r="47" spans="1:27" ht="16" customHeight="1">
      <c r="A47" s="7" t="s">
        <v>12</v>
      </c>
      <c r="B47" s="7" t="s">
        <v>13</v>
      </c>
      <c r="C47" s="7" t="s">
        <v>14</v>
      </c>
      <c r="D47" s="7" t="s">
        <v>309</v>
      </c>
      <c r="E47" s="7" t="s">
        <v>35</v>
      </c>
      <c r="F47" s="7" t="s">
        <v>16</v>
      </c>
      <c r="G47" s="3" t="s">
        <v>27</v>
      </c>
      <c r="H47" s="7" t="s">
        <v>18</v>
      </c>
      <c r="I47" s="10">
        <f>'Water-borne Navigation_Estimate'!D33</f>
        <v>9589.353434419656</v>
      </c>
      <c r="J47" s="10">
        <f>'Water-borne Navigation_Estimate'!E33</f>
        <v>9980.546870408496</v>
      </c>
      <c r="K47" s="10">
        <f>'Water-borne Navigation_Estimate'!F33</f>
        <v>10431.789087882662</v>
      </c>
      <c r="L47" s="10">
        <f>'Water-borne Navigation_Estimate'!G33</f>
        <v>10952.297665221897</v>
      </c>
      <c r="M47" s="10">
        <f>'Water-borne Navigation_Estimate'!H33</f>
        <v>11552.705092967133</v>
      </c>
      <c r="N47" s="10">
        <f>'Water-borne Navigation_Estimate'!I33</f>
        <v>12245.275964967768</v>
      </c>
      <c r="O47" s="10">
        <f>'Water-borne Navigation_Estimate'!J33</f>
        <v>20667.937032390495</v>
      </c>
      <c r="P47" s="10">
        <f>'Water-borne Navigation_Estimate'!K33</f>
        <v>25350.126883873141</v>
      </c>
      <c r="Q47" s="10">
        <f>'Water-borne Navigation_Estimate'!L33</f>
        <v>27808.569926192969</v>
      </c>
      <c r="R47" s="10">
        <f>'Water-borne Navigation_Estimate'!M33</f>
        <v>30322.753323887606</v>
      </c>
      <c r="S47" s="10">
        <f>'Water-borne Navigation_Estimate'!N33</f>
        <v>33353.268434527679</v>
      </c>
      <c r="T47" s="10">
        <f>'Water-borne Navigation_Estimate'!O33</f>
        <v>34124.832301031405</v>
      </c>
      <c r="U47" s="10">
        <f>'Water-borne Navigation_Estimate'!P33</f>
        <v>34171.771547662807</v>
      </c>
      <c r="V47" s="10">
        <f>'Water-borne Navigation_Estimate'!Q33</f>
        <v>34218.710794294217</v>
      </c>
      <c r="W47" s="10">
        <f>'Water-borne Navigation_Estimate'!R33</f>
        <v>34594.224767345448</v>
      </c>
      <c r="X47" s="10">
        <f>'Water-borne Navigation_Estimate'!S33</f>
        <v>34761.445833469836</v>
      </c>
      <c r="Y47" s="10">
        <f>'Water-borne Navigation_Estimate'!T33</f>
        <v>35210.302379382651</v>
      </c>
      <c r="Z47" s="10">
        <f>'Water-borne Navigation_Estimate'!U33</f>
        <v>35920.258484682636</v>
      </c>
      <c r="AA47" s="10">
        <f>'Water-borne Navigation_Estimate'!V33</f>
        <v>40353.285495095508</v>
      </c>
    </row>
    <row r="48" spans="1:27" ht="16" customHeight="1">
      <c r="A48" s="7" t="s">
        <v>12</v>
      </c>
      <c r="B48" s="7" t="s">
        <v>13</v>
      </c>
      <c r="C48" s="7" t="s">
        <v>14</v>
      </c>
      <c r="D48" s="7" t="s">
        <v>309</v>
      </c>
      <c r="E48" s="7" t="s">
        <v>35</v>
      </c>
      <c r="F48" s="7" t="s">
        <v>16</v>
      </c>
      <c r="G48" s="3" t="s">
        <v>28</v>
      </c>
      <c r="H48" s="7" t="s">
        <v>18</v>
      </c>
      <c r="I48" s="10">
        <f>'Water-borne Navigation_Estimate'!D34</f>
        <v>9574.4220010547997</v>
      </c>
      <c r="J48" s="10">
        <f>'Water-borne Navigation_Estimate'!E34</f>
        <v>9965.0063158174617</v>
      </c>
      <c r="K48" s="10">
        <f>'Water-borne Navigation_Estimate'!F34</f>
        <v>10415.545911040012</v>
      </c>
      <c r="L48" s="10">
        <f>'Water-borne Navigation_Estimate'!G34</f>
        <v>10935.244012553998</v>
      </c>
      <c r="M48" s="10">
        <f>'Water-borne Navigation_Estimate'!H34</f>
        <v>11534.716555214389</v>
      </c>
      <c r="N48" s="10">
        <f>'Water-borne Navigation_Estimate'!I34</f>
        <v>12226.209035861901</v>
      </c>
      <c r="O48" s="10">
        <f>'Water-borne Navigation_Estimate'!J34</f>
        <v>20635.755308492357</v>
      </c>
      <c r="P48" s="10">
        <f>'Water-borne Navigation_Estimate'!K34</f>
        <v>25310.65459484492</v>
      </c>
      <c r="Q48" s="10">
        <f>'Water-borne Navigation_Estimate'!L34</f>
        <v>27765.26963366913</v>
      </c>
      <c r="R48" s="10">
        <f>'Water-borne Navigation_Estimate'!M34</f>
        <v>30275.538235426116</v>
      </c>
      <c r="S48" s="10">
        <f>'Water-borne Navigation_Estimate'!N34</f>
        <v>33301.334578034002</v>
      </c>
      <c r="T48" s="10">
        <f>'Water-borne Navigation_Estimate'!O34</f>
        <v>34071.697054419172</v>
      </c>
      <c r="U48" s="10">
        <f>'Water-borne Navigation_Estimate'!P34</f>
        <v>34118.563212678353</v>
      </c>
      <c r="V48" s="10">
        <f>'Water-borne Navigation_Estimate'!Q34</f>
        <v>34165.42937093752</v>
      </c>
      <c r="W48" s="10">
        <f>'Water-borne Navigation_Estimate'!R34</f>
        <v>34540.358637010904</v>
      </c>
      <c r="X48" s="10">
        <f>'Water-borne Navigation_Estimate'!S34</f>
        <v>34707.319325809221</v>
      </c>
      <c r="Y48" s="10">
        <f>'Water-borne Navigation_Estimate'!T34</f>
        <v>35155.476964162561</v>
      </c>
      <c r="Z48" s="10">
        <f>'Water-borne Navigation_Estimate'!U34</f>
        <v>35864.327607832558</v>
      </c>
      <c r="AA48" s="10">
        <f>'Water-borne Navigation_Estimate'!V34</f>
        <v>40290.452020707104</v>
      </c>
    </row>
    <row r="49" spans="1:27" ht="16" customHeight="1">
      <c r="A49" s="7" t="s">
        <v>12</v>
      </c>
      <c r="B49" s="7" t="s">
        <v>13</v>
      </c>
      <c r="C49" s="7" t="s">
        <v>14</v>
      </c>
      <c r="D49" s="7" t="s">
        <v>309</v>
      </c>
      <c r="E49" s="7" t="s">
        <v>35</v>
      </c>
      <c r="F49" s="7" t="s">
        <v>16</v>
      </c>
      <c r="G49" s="3" t="s">
        <v>29</v>
      </c>
      <c r="H49" s="7" t="s">
        <v>18</v>
      </c>
      <c r="I49" s="10">
        <f>'Water-borne Navigation_Estimate'!D35</f>
        <v>9543.4082730159025</v>
      </c>
      <c r="J49" s="10">
        <f>'Water-borne Navigation_Estimate'!E35</f>
        <v>9932.7273964476444</v>
      </c>
      <c r="K49" s="10">
        <f>'Water-borne Navigation_Estimate'!F35</f>
        <v>10381.807591564848</v>
      </c>
      <c r="L49" s="10">
        <f>'Water-borne Navigation_Estimate'!G35</f>
        <v>10899.822272859741</v>
      </c>
      <c r="M49" s="10">
        <f>'Water-borne Navigation_Estimate'!H35</f>
        <v>11497.352987762508</v>
      </c>
      <c r="N49" s="10">
        <f>'Water-borne Navigation_Estimate'!I35</f>
        <v>12186.605567167588</v>
      </c>
      <c r="O49" s="10">
        <f>'Water-borne Navigation_Estimate'!J35</f>
        <v>20568.911408887314</v>
      </c>
      <c r="P49" s="10">
        <f>'Water-borne Navigation_Estimate'!K35</f>
        <v>25228.667634378326</v>
      </c>
      <c r="Q49" s="10">
        <f>'Water-borne Navigation_Estimate'!L35</f>
        <v>27675.331617436881</v>
      </c>
      <c r="R49" s="10">
        <f>'Water-borne Navigation_Estimate'!M35</f>
        <v>30177.468888894153</v>
      </c>
      <c r="S49" s="10">
        <f>'Water-borne Navigation_Estimate'!N35</f>
        <v>33193.463989728865</v>
      </c>
      <c r="T49" s="10">
        <f>'Water-borne Navigation_Estimate'!O35</f>
        <v>33961.331087037222</v>
      </c>
      <c r="U49" s="10">
        <f>'Water-borne Navigation_Estimate'!P35</f>
        <v>34008.045435162443</v>
      </c>
      <c r="V49" s="10">
        <f>'Water-borne Navigation_Estimate'!Q35</f>
        <v>34054.759783287671</v>
      </c>
      <c r="W49" s="10">
        <f>'Water-borne Navigation_Estimate'!R35</f>
        <v>34428.47456828945</v>
      </c>
      <c r="X49" s="10">
        <f>'Water-borne Navigation_Estimate'!S35</f>
        <v>34594.894433485562</v>
      </c>
      <c r="Y49" s="10">
        <f>'Water-borne Navigation_Estimate'!T35</f>
        <v>35041.600387433013</v>
      </c>
      <c r="Z49" s="10">
        <f>'Water-borne Navigation_Estimate'!U35</f>
        <v>35748.154902827002</v>
      </c>
      <c r="AA49" s="10">
        <f>'Water-borne Navigation_Estimate'!V35</f>
        <v>40159.942093173428</v>
      </c>
    </row>
    <row r="50" spans="1:27" ht="16" customHeight="1">
      <c r="A50" s="7" t="s">
        <v>12</v>
      </c>
      <c r="B50" s="7" t="s">
        <v>13</v>
      </c>
      <c r="C50" s="7" t="s">
        <v>14</v>
      </c>
      <c r="D50" s="7" t="s">
        <v>309</v>
      </c>
      <c r="E50" s="7" t="s">
        <v>74</v>
      </c>
      <c r="F50" s="7" t="s">
        <v>16</v>
      </c>
      <c r="G50" s="3" t="s">
        <v>17</v>
      </c>
      <c r="H50" s="7" t="s">
        <v>18</v>
      </c>
      <c r="I50" s="10">
        <f>'Water-borne Navigation_Estimate'!D37</f>
        <v>105.04766637054277</v>
      </c>
      <c r="J50" s="10">
        <f>'Water-borne Navigation_Estimate'!E37</f>
        <v>131.39556120345605</v>
      </c>
      <c r="K50" s="10">
        <f>'Water-borne Navigation_Estimate'!F37</f>
        <v>164.35199467517651</v>
      </c>
      <c r="L50" s="10">
        <f>'Water-borne Navigation_Estimate'!G37</f>
        <v>205.57451032827419</v>
      </c>
      <c r="M50" s="10">
        <f>'Water-borne Navigation_Estimate'!H37</f>
        <v>257.13639423868045</v>
      </c>
      <c r="N50" s="10">
        <f>'Water-borne Navigation_Estimate'!I37</f>
        <v>321.63095092133233</v>
      </c>
      <c r="O50" s="10">
        <f>'Water-borne Navigation_Estimate'!J37</f>
        <v>1357.9973483345141</v>
      </c>
      <c r="P50" s="10">
        <f>'Water-borne Navigation_Estimate'!K37</f>
        <v>2358.6269734231041</v>
      </c>
      <c r="Q50" s="10">
        <f>'Water-borne Navigation_Estimate'!L37</f>
        <v>3180.572736888731</v>
      </c>
      <c r="R50" s="10">
        <f>'Water-borne Navigation_Estimate'!M37</f>
        <v>3609.4140047838414</v>
      </c>
      <c r="S50" s="10">
        <f>'Water-borne Navigation_Estimate'!N37</f>
        <v>4109.7288173281358</v>
      </c>
      <c r="T50" s="10">
        <f>'Water-borne Navigation_Estimate'!O37</f>
        <v>4252.6759066265058</v>
      </c>
      <c r="U50" s="10">
        <f>'Water-borne Navigation_Estimate'!P37</f>
        <v>4252.6759066265058</v>
      </c>
      <c r="V50" s="10">
        <f>'Water-borne Navigation_Estimate'!Q37</f>
        <v>4288.4126789510983</v>
      </c>
      <c r="W50" s="10">
        <f>'Water-borne Navigation_Estimate'!R37</f>
        <v>4359.8862236002833</v>
      </c>
      <c r="X50" s="10">
        <f>'Water-borne Navigation_Estimate'!S37</f>
        <v>4431.3597682494683</v>
      </c>
      <c r="Y50" s="10">
        <f>'Water-borne Navigation_Estimate'!T37</f>
        <v>4502.8333128986524</v>
      </c>
      <c r="Z50" s="10">
        <f>'Water-borne Navigation_Estimate'!U37</f>
        <v>4717.2539468462082</v>
      </c>
      <c r="AA50" s="10">
        <f>'Water-borne Navigation_Estimate'!V37</f>
        <v>5900.4283588624839</v>
      </c>
    </row>
    <row r="51" spans="1:27" ht="16" customHeight="1">
      <c r="A51" s="7" t="s">
        <v>12</v>
      </c>
      <c r="B51" s="7" t="s">
        <v>13</v>
      </c>
      <c r="C51" s="7" t="s">
        <v>14</v>
      </c>
      <c r="D51" s="7" t="s">
        <v>309</v>
      </c>
      <c r="E51" s="7" t="s">
        <v>74</v>
      </c>
      <c r="F51" s="7" t="s">
        <v>16</v>
      </c>
      <c r="G51" s="3" t="s">
        <v>25</v>
      </c>
      <c r="H51" s="7" t="s">
        <v>18</v>
      </c>
      <c r="I51" s="10">
        <f>'Water-borne Navigation_Estimate'!D38</f>
        <v>5.0022698271687038E-2</v>
      </c>
      <c r="J51" s="10">
        <f>'Water-borne Navigation_Estimate'!E38</f>
        <v>6.2569314858788597E-2</v>
      </c>
      <c r="K51" s="10">
        <f>'Water-borne Navigation_Estimate'!F38</f>
        <v>7.8262854607226914E-2</v>
      </c>
      <c r="L51" s="10">
        <f>'Water-borne Navigation_Estimate'!G38</f>
        <v>9.7892623965844847E-2</v>
      </c>
      <c r="M51" s="10">
        <f>'Water-borne Navigation_Estimate'!H38</f>
        <v>0.12244590201841926</v>
      </c>
      <c r="N51" s="10">
        <f>'Water-borne Navigation_Estimate'!I38</f>
        <v>0.15315759567682491</v>
      </c>
      <c r="O51" s="10">
        <f>'Water-borne Navigation_Estimate'!J38</f>
        <v>0.64666540396881622</v>
      </c>
      <c r="P51" s="10">
        <f>'Water-borne Navigation_Estimate'!K38</f>
        <v>1.1231557016300497</v>
      </c>
      <c r="Q51" s="10">
        <f>'Water-borne Navigation_Estimate'!L38</f>
        <v>1.514558446137491</v>
      </c>
      <c r="R51" s="10">
        <f>'Water-borne Navigation_Estimate'!M38</f>
        <v>1.7187685737065912</v>
      </c>
      <c r="S51" s="10">
        <f>'Water-borne Navigation_Estimate'!N38</f>
        <v>1.9570137225372077</v>
      </c>
      <c r="T51" s="10">
        <f>'Water-borne Navigation_Estimate'!O38</f>
        <v>2.0250837650602409</v>
      </c>
      <c r="U51" s="10">
        <f>'Water-borne Navigation_Estimate'!P38</f>
        <v>2.0250837650602409</v>
      </c>
      <c r="V51" s="10">
        <f>'Water-borne Navigation_Estimate'!Q38</f>
        <v>2.0421012756909991</v>
      </c>
      <c r="W51" s="10">
        <f>'Water-borne Navigation_Estimate'!R38</f>
        <v>2.0761362969525159</v>
      </c>
      <c r="X51" s="10">
        <f>'Water-borne Navigation_Estimate'!S38</f>
        <v>2.1101713182140323</v>
      </c>
      <c r="Y51" s="10">
        <f>'Water-borne Navigation_Estimate'!T38</f>
        <v>2.1442063394755486</v>
      </c>
      <c r="Z51" s="10">
        <f>'Water-borne Navigation_Estimate'!U38</f>
        <v>2.2463114032600995</v>
      </c>
      <c r="AA51" s="10">
        <f>'Water-borne Navigation_Estimate'!V38</f>
        <v>2.8097277899345161</v>
      </c>
    </row>
    <row r="52" spans="1:27" ht="16" customHeight="1">
      <c r="A52" s="7" t="s">
        <v>12</v>
      </c>
      <c r="B52" s="7" t="s">
        <v>13</v>
      </c>
      <c r="C52" s="7" t="s">
        <v>14</v>
      </c>
      <c r="D52" s="7" t="s">
        <v>309</v>
      </c>
      <c r="E52" s="7" t="s">
        <v>74</v>
      </c>
      <c r="F52" s="7" t="s">
        <v>16</v>
      </c>
      <c r="G52" s="3" t="s">
        <v>26</v>
      </c>
      <c r="H52" s="7" t="s">
        <v>18</v>
      </c>
      <c r="I52" s="10">
        <f>'Water-borne Navigation_Estimate'!D39</f>
        <v>4.850685893012077E-3</v>
      </c>
      <c r="J52" s="10">
        <f>'Water-borne Navigation_Estimate'!E39</f>
        <v>6.0673275014582889E-3</v>
      </c>
      <c r="K52" s="10">
        <f>'Water-borne Navigation_Estimate'!F39</f>
        <v>7.5891252952462471E-3</v>
      </c>
      <c r="L52" s="10">
        <f>'Water-borne Navigation_Estimate'!G39</f>
        <v>9.4926180815364698E-3</v>
      </c>
      <c r="M52" s="10">
        <f>'Water-borne Navigation_Estimate'!H39</f>
        <v>1.1873542013907324E-2</v>
      </c>
      <c r="N52" s="10">
        <f>'Water-borne Navigation_Estimate'!I39</f>
        <v>1.4851645641389084E-2</v>
      </c>
      <c r="O52" s="10">
        <f>'Water-borne Navigation_Estimate'!J39</f>
        <v>6.2706948263642787E-2</v>
      </c>
      <c r="P52" s="10">
        <f>'Water-borne Navigation_Estimate'!K39</f>
        <v>0.1089120680368533</v>
      </c>
      <c r="Q52" s="10">
        <f>'Water-borne Navigation_Estimate'!L39</f>
        <v>0.14686627356484763</v>
      </c>
      <c r="R52" s="10">
        <f>'Water-borne Navigation_Estimate'!M39</f>
        <v>0.16666846775336644</v>
      </c>
      <c r="S52" s="10">
        <f>'Water-borne Navigation_Estimate'!N39</f>
        <v>0.18977102763997167</v>
      </c>
      <c r="T52" s="10">
        <f>'Water-borne Navigation_Estimate'!O39</f>
        <v>0.19637175903614457</v>
      </c>
      <c r="U52" s="10">
        <f>'Water-borne Navigation_Estimate'!P39</f>
        <v>0.19637175903614457</v>
      </c>
      <c r="V52" s="10">
        <f>'Water-borne Navigation_Estimate'!Q39</f>
        <v>0.19802194188518782</v>
      </c>
      <c r="W52" s="10">
        <f>'Water-borne Navigation_Estimate'!R39</f>
        <v>0.20132230758327427</v>
      </c>
      <c r="X52" s="10">
        <f>'Water-borne Navigation_Estimate'!S39</f>
        <v>0.20462267328136075</v>
      </c>
      <c r="Y52" s="10">
        <f>'Water-borne Navigation_Estimate'!T39</f>
        <v>0.20792303897944717</v>
      </c>
      <c r="Z52" s="10">
        <f>'Water-borne Navigation_Estimate'!U39</f>
        <v>0.2178241360737066</v>
      </c>
      <c r="AA52" s="10">
        <f>'Water-borne Navigation_Estimate'!V39</f>
        <v>0.27245845235728644</v>
      </c>
    </row>
    <row r="53" spans="1:27" ht="16" customHeight="1">
      <c r="A53" s="7" t="s">
        <v>12</v>
      </c>
      <c r="B53" s="7" t="s">
        <v>13</v>
      </c>
      <c r="C53" s="7" t="s">
        <v>14</v>
      </c>
      <c r="D53" s="7" t="s">
        <v>309</v>
      </c>
      <c r="E53" s="7" t="s">
        <v>74</v>
      </c>
      <c r="F53" s="7" t="s">
        <v>16</v>
      </c>
      <c r="G53" s="3" t="s">
        <v>27</v>
      </c>
      <c r="H53" s="7" t="s">
        <v>18</v>
      </c>
      <c r="I53" s="10">
        <f>'Water-borne Navigation_Estimate'!D40</f>
        <v>107.60185566108194</v>
      </c>
      <c r="J53" s="10">
        <f>'Water-borne Navigation_Estimate'!E40</f>
        <v>134.5903883409427</v>
      </c>
      <c r="K53" s="10">
        <f>'Water-borne Navigation_Estimate'!F40</f>
        <v>168.34814346345459</v>
      </c>
      <c r="L53" s="10">
        <f>'Water-borne Navigation_Estimate'!G40</f>
        <v>210.57296703683323</v>
      </c>
      <c r="M53" s="10">
        <f>'Water-borne Navigation_Estimate'!H40</f>
        <v>263.38855620537856</v>
      </c>
      <c r="N53" s="10">
        <f>'Water-borne Navigation_Estimate'!I40</f>
        <v>329.45127057937628</v>
      </c>
      <c r="O53" s="10">
        <f>'Water-borne Navigation_Estimate'!J40</f>
        <v>1391.0164757795885</v>
      </c>
      <c r="P53" s="10">
        <f>'Water-borne Navigation_Estimate'!K40</f>
        <v>2415.9759842487597</v>
      </c>
      <c r="Q53" s="10">
        <f>'Water-borne Navigation_Estimate'!L40</f>
        <v>3257.907009062721</v>
      </c>
      <c r="R53" s="10">
        <f>'Water-borne Navigation_Estimate'!M40</f>
        <v>3697.1753698352231</v>
      </c>
      <c r="S53" s="10">
        <f>'Water-borne Navigation_Estimate'!N40</f>
        <v>4209.6551240698082</v>
      </c>
      <c r="T53" s="10">
        <f>'Water-borne Navigation_Estimate'!O40</f>
        <v>4356.0779109939758</v>
      </c>
      <c r="U53" s="10">
        <f>'Water-borne Navigation_Estimate'!P40</f>
        <v>4356.0779109939758</v>
      </c>
      <c r="V53" s="10">
        <f>'Water-borne Navigation_Estimate'!Q40</f>
        <v>4392.6836077250182</v>
      </c>
      <c r="W53" s="10">
        <f>'Water-borne Navigation_Estimate'!R40</f>
        <v>4465.8950011871011</v>
      </c>
      <c r="X53" s="10">
        <f>'Water-borne Navigation_Estimate'!S40</f>
        <v>4539.1063946491849</v>
      </c>
      <c r="Y53" s="10">
        <f>'Water-borne Navigation_Estimate'!T40</f>
        <v>4612.3177881112679</v>
      </c>
      <c r="Z53" s="10">
        <f>'Water-borne Navigation_Estimate'!U40</f>
        <v>4831.9519684975194</v>
      </c>
      <c r="AA53" s="10">
        <f>'Water-borne Navigation_Estimate'!V40</f>
        <v>6043.8947626818681</v>
      </c>
    </row>
    <row r="54" spans="1:27" ht="16" customHeight="1">
      <c r="A54" s="7" t="s">
        <v>12</v>
      </c>
      <c r="B54" s="7" t="s">
        <v>13</v>
      </c>
      <c r="C54" s="7" t="s">
        <v>14</v>
      </c>
      <c r="D54" s="7" t="s">
        <v>309</v>
      </c>
      <c r="E54" s="7" t="s">
        <v>74</v>
      </c>
      <c r="F54" s="7" t="s">
        <v>16</v>
      </c>
      <c r="G54" s="3" t="s">
        <v>28</v>
      </c>
      <c r="H54" s="7" t="s">
        <v>18</v>
      </c>
      <c r="I54" s="10">
        <f>'Water-borne Navigation_Estimate'!D41</f>
        <v>107.76753690111514</v>
      </c>
      <c r="J54" s="10">
        <f>'Water-borne Navigation_Estimate'!E41</f>
        <v>134.79762549591439</v>
      </c>
      <c r="K54" s="10">
        <f>'Water-borne Navigation_Estimate'!F41</f>
        <v>168.60735952432037</v>
      </c>
      <c r="L54" s="10">
        <f>'Water-borne Navigation_Estimate'!G41</f>
        <v>210.89719927318069</v>
      </c>
      <c r="M54" s="10">
        <f>'Water-borne Navigation_Estimate'!H41</f>
        <v>263.79411187479104</v>
      </c>
      <c r="N54" s="10">
        <f>'Water-borne Navigation_Estimate'!I41</f>
        <v>329.95854710081494</v>
      </c>
      <c r="O54" s="10">
        <f>'Water-borne Navigation_Estimate'!J41</f>
        <v>1393.1583099812185</v>
      </c>
      <c r="P54" s="10">
        <f>'Water-borne Navigation_Estimate'!K41</f>
        <v>2419.696012072643</v>
      </c>
      <c r="Q54" s="10">
        <f>'Water-borne Navigation_Estimate'!L41</f>
        <v>3262.9234102191704</v>
      </c>
      <c r="R54" s="10">
        <f>'Water-borne Navigation_Estimate'!M41</f>
        <v>3702.8681396869242</v>
      </c>
      <c r="S54" s="10">
        <f>'Water-borne Navigation_Estimate'!N41</f>
        <v>4216.1369907326361</v>
      </c>
      <c r="T54" s="10">
        <f>'Water-borne Navigation_Estimate'!O41</f>
        <v>4362.7852338885532</v>
      </c>
      <c r="U54" s="10">
        <f>'Water-borne Navigation_Estimate'!P41</f>
        <v>4362.7852338885532</v>
      </c>
      <c r="V54" s="10">
        <f>'Water-borne Navigation_Estimate'!Q41</f>
        <v>4399.4472946775331</v>
      </c>
      <c r="W54" s="10">
        <f>'Water-borne Navigation_Estimate'!R41</f>
        <v>4472.7714162554921</v>
      </c>
      <c r="X54" s="10">
        <f>'Water-borne Navigation_Estimate'!S41</f>
        <v>4546.0955378334511</v>
      </c>
      <c r="Y54" s="10">
        <f>'Water-borne Navigation_Estimate'!T41</f>
        <v>4619.4196594114092</v>
      </c>
      <c r="Z54" s="10">
        <f>'Water-borne Navigation_Estimate'!U41</f>
        <v>4839.3920241452861</v>
      </c>
      <c r="AA54" s="10">
        <f>'Water-borne Navigation_Estimate'!V41</f>
        <v>6053.2009216951956</v>
      </c>
    </row>
    <row r="55" spans="1:27" ht="16" customHeight="1">
      <c r="A55" s="7" t="s">
        <v>12</v>
      </c>
      <c r="B55" s="7" t="s">
        <v>13</v>
      </c>
      <c r="C55" s="7" t="s">
        <v>14</v>
      </c>
      <c r="D55" s="7" t="s">
        <v>309</v>
      </c>
      <c r="E55" s="7" t="s">
        <v>74</v>
      </c>
      <c r="F55" s="7" t="s">
        <v>16</v>
      </c>
      <c r="G55" s="3" t="s">
        <v>29</v>
      </c>
      <c r="H55" s="7" t="s">
        <v>18</v>
      </c>
      <c r="I55" s="10">
        <f>'Water-borne Navigation_Estimate'!D42</f>
        <v>106.44699830031627</v>
      </c>
      <c r="J55" s="10">
        <f>'Water-borne Navigation_Estimate'!E42</f>
        <v>133.14587142523612</v>
      </c>
      <c r="K55" s="10">
        <f>'Water-borne Navigation_Estimate'!F42</f>
        <v>166.54131502675577</v>
      </c>
      <c r="L55" s="10">
        <f>'Water-borne Navigation_Estimate'!G42</f>
        <v>208.31295265820842</v>
      </c>
      <c r="M55" s="10">
        <f>'Water-borne Navigation_Estimate'!H42</f>
        <v>260.56168848077994</v>
      </c>
      <c r="N55" s="10">
        <f>'Water-borne Navigation_Estimate'!I42</f>
        <v>325.91537222051727</v>
      </c>
      <c r="O55" s="10">
        <f>'Water-borne Navigation_Estimate'!J42</f>
        <v>1376.0871271532951</v>
      </c>
      <c r="P55" s="10">
        <f>'Water-borne Navigation_Estimate'!K42</f>
        <v>2390.0460629504605</v>
      </c>
      <c r="Q55" s="10">
        <f>'Water-borne Navigation_Estimate'!L42</f>
        <v>3222.9409030695601</v>
      </c>
      <c r="R55" s="10">
        <f>'Water-borne Navigation_Estimate'!M42</f>
        <v>3657.4947326969173</v>
      </c>
      <c r="S55" s="10">
        <f>'Water-borne Navigation_Estimate'!N42</f>
        <v>4164.4742005954995</v>
      </c>
      <c r="T55" s="10">
        <f>'Water-borne Navigation_Estimate'!O42</f>
        <v>4309.3254771379516</v>
      </c>
      <c r="U55" s="10">
        <f>'Water-borne Navigation_Estimate'!P42</f>
        <v>4309.3254771379516</v>
      </c>
      <c r="V55" s="10">
        <f>'Water-borne Navigation_Estimate'!Q42</f>
        <v>4345.5382962735648</v>
      </c>
      <c r="W55" s="10">
        <f>'Water-borne Navigation_Estimate'!R42</f>
        <v>4417.9639345447904</v>
      </c>
      <c r="X55" s="10">
        <f>'Water-borne Navigation_Estimate'!S42</f>
        <v>4490.389572816016</v>
      </c>
      <c r="Y55" s="10">
        <f>'Water-borne Navigation_Estimate'!T42</f>
        <v>4562.8152110872425</v>
      </c>
      <c r="Z55" s="10">
        <f>'Water-borne Navigation_Estimate'!U42</f>
        <v>4780.092125900921</v>
      </c>
      <c r="AA55" s="10">
        <f>'Water-borne Navigation_Estimate'!V42</f>
        <v>5979.0275137715798</v>
      </c>
    </row>
    <row r="56" spans="1:27">
      <c r="A56" s="7" t="s">
        <v>12</v>
      </c>
      <c r="B56" s="7" t="s">
        <v>13</v>
      </c>
      <c r="C56" s="7" t="s">
        <v>30</v>
      </c>
      <c r="D56" s="7" t="s">
        <v>30</v>
      </c>
      <c r="E56" s="3" t="s">
        <v>32</v>
      </c>
      <c r="F56" s="7" t="s">
        <v>16</v>
      </c>
      <c r="G56" s="3" t="s">
        <v>17</v>
      </c>
      <c r="H56" s="7" t="s">
        <v>18</v>
      </c>
      <c r="I56" s="10">
        <f>'Residential Energy_Estimates'!E22</f>
        <v>411314.35507704288</v>
      </c>
      <c r="J56" s="10">
        <f>'Residential Energy_Estimates'!F22</f>
        <v>408733.71020544757</v>
      </c>
      <c r="K56" s="10">
        <f>'Residential Energy_Estimates'!G22</f>
        <v>419790.68902120623</v>
      </c>
      <c r="L56" s="10">
        <f>'Residential Energy_Estimates'!H22</f>
        <v>417334.63440000004</v>
      </c>
      <c r="M56" s="10">
        <f>'Residential Energy_Estimates'!I22</f>
        <v>424215.6801</v>
      </c>
      <c r="N56" s="10">
        <f>'Residential Energy_Estimates'!J22</f>
        <v>368261.91374999995</v>
      </c>
      <c r="O56" s="10">
        <f>'Residential Energy_Estimates'!K22</f>
        <v>307757.52450000006</v>
      </c>
      <c r="P56" s="10">
        <f>'Residential Energy_Estimates'!L22</f>
        <v>213832.03800000003</v>
      </c>
      <c r="Q56" s="10">
        <f>'Residential Energy_Estimates'!M22</f>
        <v>181158.8805</v>
      </c>
      <c r="R56" s="10">
        <f>'Residential Energy_Estimates'!N22</f>
        <v>179190.61799999999</v>
      </c>
      <c r="S56" s="10">
        <f>'Residential Energy_Estimates'!O22</f>
        <v>183678.25649999999</v>
      </c>
      <c r="T56" s="10">
        <f>'Residential Energy_Estimates'!P22</f>
        <v>160846.41150000002</v>
      </c>
      <c r="U56" s="10">
        <f>'Residential Energy_Estimates'!Q22</f>
        <v>126283.72199999998</v>
      </c>
      <c r="V56" s="10">
        <f>'Residential Energy_Estimates'!R22</f>
        <v>86763.547531284057</v>
      </c>
      <c r="W56" s="10">
        <f>'Residential Energy_Estimates'!S22</f>
        <v>101846.09462350975</v>
      </c>
      <c r="X56" s="10">
        <f>'Residential Energy_Estimates'!T22</f>
        <v>69268.588860466931</v>
      </c>
      <c r="Y56" s="10">
        <f>'Residential Energy_Estimates'!U22</f>
        <v>38073.360306466937</v>
      </c>
      <c r="Z56" s="10">
        <f>'Residential Energy_Estimates'!V22</f>
        <v>25209.444831128403</v>
      </c>
      <c r="AA56" s="10">
        <f>'Residential Energy_Estimates'!W22</f>
        <v>14168.324850093386</v>
      </c>
    </row>
    <row r="57" spans="1:27">
      <c r="A57" s="7" t="s">
        <v>12</v>
      </c>
      <c r="B57" s="7" t="s">
        <v>13</v>
      </c>
      <c r="C57" s="7" t="s">
        <v>30</v>
      </c>
      <c r="D57" s="7" t="s">
        <v>30</v>
      </c>
      <c r="E57" s="3" t="s">
        <v>32</v>
      </c>
      <c r="F57" s="7" t="s">
        <v>16</v>
      </c>
      <c r="G57" s="3" t="s">
        <v>25</v>
      </c>
      <c r="H57" s="7" t="s">
        <v>18</v>
      </c>
      <c r="I57" s="10">
        <f>'Residential Energy_Estimates'!E23</f>
        <v>57.206447159533084</v>
      </c>
      <c r="J57" s="10">
        <f>'Residential Energy_Estimates'!F23</f>
        <v>56.84752575875487</v>
      </c>
      <c r="K57" s="10">
        <f>'Residential Energy_Estimates'!G23</f>
        <v>58.385353132295712</v>
      </c>
      <c r="L57" s="10">
        <f>'Residential Energy_Estimates'!H23</f>
        <v>58.043759999999999</v>
      </c>
      <c r="M57" s="10">
        <f>'Residential Energy_Estimates'!I23</f>
        <v>59.000789999999995</v>
      </c>
      <c r="N57" s="10">
        <f>'Residential Energy_Estimates'!J23</f>
        <v>51.218624999999996</v>
      </c>
      <c r="O57" s="10">
        <f>'Residential Energy_Estimates'!K23</f>
        <v>42.803550000000001</v>
      </c>
      <c r="P57" s="10">
        <f>'Residential Energy_Estimates'!L23</f>
        <v>29.740200000000002</v>
      </c>
      <c r="Q57" s="10">
        <f>'Residential Energy_Estimates'!M23</f>
        <v>25.195949999999996</v>
      </c>
      <c r="R57" s="10">
        <f>'Residential Energy_Estimates'!N23</f>
        <v>24.922199999999997</v>
      </c>
      <c r="S57" s="10">
        <f>'Residential Energy_Estimates'!O23</f>
        <v>25.546349999999997</v>
      </c>
      <c r="T57" s="10">
        <f>'Residential Energy_Estimates'!P23</f>
        <v>22.370849999999997</v>
      </c>
      <c r="U57" s="10">
        <f>'Residential Energy_Estimates'!Q23</f>
        <v>17.563799999999997</v>
      </c>
      <c r="V57" s="10">
        <f>'Residential Energy_Estimates'!R23</f>
        <v>12.067252785992219</v>
      </c>
      <c r="W57" s="10">
        <f>'Residential Energy_Estimates'!S23</f>
        <v>14.164964481712063</v>
      </c>
      <c r="X57" s="10">
        <f>'Residential Energy_Estimates'!T23</f>
        <v>9.6340179221789892</v>
      </c>
      <c r="Y57" s="10">
        <f>'Residential Energy_Estimates'!U23</f>
        <v>5.2953213221789897</v>
      </c>
      <c r="Z57" s="10">
        <f>'Residential Energy_Estimates'!V23</f>
        <v>3.5061814785992214</v>
      </c>
      <c r="AA57" s="10">
        <f>'Residential Energy_Estimates'!W23</f>
        <v>1.9705597844357976</v>
      </c>
    </row>
    <row r="58" spans="1:27">
      <c r="A58" s="7" t="s">
        <v>12</v>
      </c>
      <c r="B58" s="7" t="s">
        <v>13</v>
      </c>
      <c r="C58" s="7" t="s">
        <v>30</v>
      </c>
      <c r="D58" s="7" t="s">
        <v>30</v>
      </c>
      <c r="E58" s="3" t="s">
        <v>32</v>
      </c>
      <c r="F58" s="7" t="s">
        <v>16</v>
      </c>
      <c r="G58" s="3" t="s">
        <v>26</v>
      </c>
      <c r="H58" s="7" t="s">
        <v>18</v>
      </c>
      <c r="I58" s="10">
        <f>'Residential Energy_Estimates'!E24</f>
        <v>3.432386829571985</v>
      </c>
      <c r="J58" s="10">
        <f>'Residential Energy_Estimates'!F24</f>
        <v>3.4108515455252921</v>
      </c>
      <c r="K58" s="10">
        <f>'Residential Energy_Estimates'!G24</f>
        <v>3.5031211879377429</v>
      </c>
      <c r="L58" s="10">
        <f>'Residential Energy_Estimates'!H24</f>
        <v>3.4826256</v>
      </c>
      <c r="M58" s="10">
        <f>'Residential Energy_Estimates'!I24</f>
        <v>3.5400473999999997</v>
      </c>
      <c r="N58" s="10">
        <f>'Residential Energy_Estimates'!J24</f>
        <v>3.0731174999999995</v>
      </c>
      <c r="O58" s="10">
        <f>'Residential Energy_Estimates'!K24</f>
        <v>2.5682130000000001</v>
      </c>
      <c r="P58" s="10">
        <f>'Residential Energy_Estimates'!L24</f>
        <v>1.7844120000000001</v>
      </c>
      <c r="Q58" s="10">
        <f>'Residential Energy_Estimates'!M24</f>
        <v>1.5117569999999998</v>
      </c>
      <c r="R58" s="10">
        <f>'Residential Energy_Estimates'!N24</f>
        <v>1.4953319999999999</v>
      </c>
      <c r="S58" s="10">
        <f>'Residential Energy_Estimates'!O24</f>
        <v>1.5327809999999997</v>
      </c>
      <c r="T58" s="10">
        <f>'Residential Energy_Estimates'!P24</f>
        <v>1.3422510000000001</v>
      </c>
      <c r="U58" s="10">
        <f>'Residential Energy_Estimates'!Q24</f>
        <v>1.0538279999999998</v>
      </c>
      <c r="V58" s="10">
        <f>'Residential Energy_Estimates'!R24</f>
        <v>0.72403516715953309</v>
      </c>
      <c r="W58" s="10">
        <f>'Residential Energy_Estimates'!S24</f>
        <v>0.84989786890272379</v>
      </c>
      <c r="X58" s="10">
        <f>'Residential Energy_Estimates'!T24</f>
        <v>0.57804107533073934</v>
      </c>
      <c r="Y58" s="10">
        <f>'Residential Energy_Estimates'!U24</f>
        <v>0.31771927933073935</v>
      </c>
      <c r="Z58" s="10">
        <f>'Residential Energy_Estimates'!V24</f>
        <v>0.21037088871595327</v>
      </c>
      <c r="AA58" s="10">
        <f>'Residential Energy_Estimates'!W24</f>
        <v>0.11823358706614785</v>
      </c>
    </row>
    <row r="59" spans="1:27">
      <c r="A59" s="7" t="s">
        <v>12</v>
      </c>
      <c r="B59" s="7" t="s">
        <v>13</v>
      </c>
      <c r="C59" s="7" t="s">
        <v>30</v>
      </c>
      <c r="D59" s="7" t="s">
        <v>30</v>
      </c>
      <c r="E59" s="3" t="s">
        <v>32</v>
      </c>
      <c r="F59" s="7" t="s">
        <v>16</v>
      </c>
      <c r="G59" s="3" t="s">
        <v>27</v>
      </c>
      <c r="H59" s="7" t="s">
        <v>18</v>
      </c>
      <c r="I59" s="10">
        <f>'Residential Energy_Estimates'!E25</f>
        <v>413579.73038456042</v>
      </c>
      <c r="J59" s="10">
        <f>'Residential Energy_Estimates'!F25</f>
        <v>410984.87222549424</v>
      </c>
      <c r="K59" s="10">
        <f>'Residential Energy_Estimates'!G25</f>
        <v>422102.7490052451</v>
      </c>
      <c r="L59" s="10">
        <f>'Residential Energy_Estimates'!H25</f>
        <v>419633.167296</v>
      </c>
      <c r="M59" s="10">
        <f>'Residential Energy_Estimates'!I25</f>
        <v>426552.11138399999</v>
      </c>
      <c r="N59" s="10">
        <f>'Residential Energy_Estimates'!J25</f>
        <v>370290.17129999993</v>
      </c>
      <c r="O59" s="10">
        <f>'Residential Energy_Estimates'!K25</f>
        <v>309452.54508000007</v>
      </c>
      <c r="P59" s="10">
        <f>'Residential Energy_Estimates'!L25</f>
        <v>215009.74992000003</v>
      </c>
      <c r="Q59" s="10">
        <f>'Residential Energy_Estimates'!M25</f>
        <v>182156.64012</v>
      </c>
      <c r="R59" s="10">
        <f>'Residential Energy_Estimates'!N25</f>
        <v>180177.53711999996</v>
      </c>
      <c r="S59" s="10">
        <f>'Residential Energy_Estimates'!O25</f>
        <v>184689.89195999998</v>
      </c>
      <c r="T59" s="10">
        <f>'Residential Energy_Estimates'!P25</f>
        <v>161732.29716000002</v>
      </c>
      <c r="U59" s="10">
        <f>'Residential Energy_Estimates'!Q25</f>
        <v>126979.24847999998</v>
      </c>
      <c r="V59" s="10">
        <f>'Residential Energy_Estimates'!R25</f>
        <v>87241.410741609347</v>
      </c>
      <c r="W59" s="10">
        <f>'Residential Energy_Estimates'!S25</f>
        <v>102407.02721698555</v>
      </c>
      <c r="X59" s="10">
        <f>'Residential Energy_Estimates'!T25</f>
        <v>69650.095970185212</v>
      </c>
      <c r="Y59" s="10">
        <f>'Residential Energy_Estimates'!U25</f>
        <v>38283.05503082522</v>
      </c>
      <c r="Z59" s="10">
        <f>'Residential Energy_Estimates'!V25</f>
        <v>25348.289617680934</v>
      </c>
      <c r="AA59" s="10">
        <f>'Residential Energy_Estimates'!W25</f>
        <v>14246.359017557044</v>
      </c>
    </row>
    <row r="60" spans="1:27">
      <c r="A60" s="7" t="s">
        <v>12</v>
      </c>
      <c r="B60" s="7" t="s">
        <v>13</v>
      </c>
      <c r="C60" s="7" t="s">
        <v>30</v>
      </c>
      <c r="D60" s="7" t="s">
        <v>30</v>
      </c>
      <c r="E60" s="3" t="s">
        <v>32</v>
      </c>
      <c r="F60" s="7" t="s">
        <v>16</v>
      </c>
      <c r="G60" s="3" t="s">
        <v>28</v>
      </c>
      <c r="H60" s="7" t="s">
        <v>18</v>
      </c>
      <c r="I60" s="10">
        <f>'Residential Energy_Estimates'!E26</f>
        <v>413847.456557267</v>
      </c>
      <c r="J60" s="10">
        <f>'Residential Energy_Estimates'!F26</f>
        <v>411250.9186460452</v>
      </c>
      <c r="K60" s="10">
        <f>'Residential Energy_Estimates'!G26</f>
        <v>422375.99245790427</v>
      </c>
      <c r="L60" s="10">
        <f>'Residential Energy_Estimates'!H26</f>
        <v>419904.81209280004</v>
      </c>
      <c r="M60" s="10">
        <f>'Residential Energy_Estimates'!I26</f>
        <v>426828.23508119996</v>
      </c>
      <c r="N60" s="10">
        <f>'Residential Energy_Estimates'!J26</f>
        <v>370529.87446499994</v>
      </c>
      <c r="O60" s="10">
        <f>'Residential Energy_Estimates'!K26</f>
        <v>309652.86569400004</v>
      </c>
      <c r="P60" s="10">
        <f>'Residential Energy_Estimates'!L26</f>
        <v>215148.93405600003</v>
      </c>
      <c r="Q60" s="10">
        <f>'Residential Energy_Estimates'!M26</f>
        <v>182274.55716600001</v>
      </c>
      <c r="R60" s="10">
        <f>'Residential Energy_Estimates'!N26</f>
        <v>180294.17301599999</v>
      </c>
      <c r="S60" s="10">
        <f>'Residential Energy_Estimates'!O26</f>
        <v>184809.448878</v>
      </c>
      <c r="T60" s="10">
        <f>'Residential Energy_Estimates'!P26</f>
        <v>161836.99273800003</v>
      </c>
      <c r="U60" s="10">
        <f>'Residential Energy_Estimates'!Q26</f>
        <v>127061.44706399998</v>
      </c>
      <c r="V60" s="10">
        <f>'Residential Energy_Estimates'!R26</f>
        <v>87297.885484647792</v>
      </c>
      <c r="W60" s="10">
        <f>'Residential Energy_Estimates'!S26</f>
        <v>102473.31925075996</v>
      </c>
      <c r="X60" s="10">
        <f>'Residential Energy_Estimates'!T26</f>
        <v>69695.183174061021</v>
      </c>
      <c r="Y60" s="10">
        <f>'Residential Energy_Estimates'!U26</f>
        <v>38307.837134613022</v>
      </c>
      <c r="Z60" s="10">
        <f>'Residential Energy_Estimates'!V26</f>
        <v>25364.698547000778</v>
      </c>
      <c r="AA60" s="10">
        <f>'Residential Energy_Estimates'!W26</f>
        <v>14255.581237348202</v>
      </c>
    </row>
    <row r="61" spans="1:27">
      <c r="A61" s="7" t="s">
        <v>12</v>
      </c>
      <c r="B61" s="7" t="s">
        <v>13</v>
      </c>
      <c r="C61" s="7" t="s">
        <v>30</v>
      </c>
      <c r="D61" s="7" t="s">
        <v>30</v>
      </c>
      <c r="E61" s="3" t="s">
        <v>32</v>
      </c>
      <c r="F61" s="7" t="s">
        <v>16</v>
      </c>
      <c r="G61" s="3" t="s">
        <v>29</v>
      </c>
      <c r="H61" s="7" t="s">
        <v>18</v>
      </c>
      <c r="I61" s="10">
        <f>'Residential Energy_Estimates'!E27</f>
        <v>412421.87189405144</v>
      </c>
      <c r="J61" s="10">
        <f>'Residential Energy_Estimates'!F27</f>
        <v>409834.27830413706</v>
      </c>
      <c r="K61" s="10">
        <f>'Residential Energy_Estimates'!G27</f>
        <v>420921.02945784747</v>
      </c>
      <c r="L61" s="10">
        <f>'Residential Energy_Estimates'!H27</f>
        <v>418458.36159360007</v>
      </c>
      <c r="M61" s="10">
        <f>'Residential Energy_Estimates'!I27</f>
        <v>425357.93539439997</v>
      </c>
      <c r="N61" s="10">
        <f>'Residential Energy_Estimates'!J27</f>
        <v>369253.50632999995</v>
      </c>
      <c r="O61" s="10">
        <f>'Residential Energy_Estimates'!K27</f>
        <v>308586.20122800005</v>
      </c>
      <c r="P61" s="10">
        <f>'Residential Energy_Estimates'!L27</f>
        <v>214407.80827200005</v>
      </c>
      <c r="Q61" s="10">
        <f>'Residential Energy_Estimates'!M27</f>
        <v>181646.674092</v>
      </c>
      <c r="R61" s="10">
        <f>'Residential Energy_Estimates'!N27</f>
        <v>179673.11179199998</v>
      </c>
      <c r="S61" s="10">
        <f>'Residential Energy_Estimates'!O27</f>
        <v>184172.83383600001</v>
      </c>
      <c r="T61" s="10">
        <f>'Residential Energy_Estimates'!P27</f>
        <v>161279.51115599999</v>
      </c>
      <c r="U61" s="10">
        <f>'Residential Energy_Estimates'!Q27</f>
        <v>126623.75716799998</v>
      </c>
      <c r="V61" s="10">
        <f>'Residential Energy_Estimates'!R27</f>
        <v>86997.169545220866</v>
      </c>
      <c r="W61" s="10">
        <f>'Residential Energy_Estimates'!S27</f>
        <v>102120.3283358757</v>
      </c>
      <c r="X61" s="10">
        <f>'Residential Energy_Estimates'!T27</f>
        <v>69455.103447440313</v>
      </c>
      <c r="Y61" s="10">
        <f>'Residential Energy_Estimates'!U27</f>
        <v>38175.87772726432</v>
      </c>
      <c r="Z61" s="10">
        <f>'Residential Energy_Estimates'!V27</f>
        <v>25277.324504554083</v>
      </c>
      <c r="AA61" s="10">
        <f>'Residential Energy_Estimates'!W27</f>
        <v>14206.474887520062</v>
      </c>
    </row>
    <row r="62" spans="1:27">
      <c r="A62" s="7" t="s">
        <v>12</v>
      </c>
      <c r="B62" s="7" t="s">
        <v>13</v>
      </c>
      <c r="C62" s="7" t="s">
        <v>30</v>
      </c>
      <c r="D62" s="7" t="s">
        <v>30</v>
      </c>
      <c r="E62" s="11" t="s">
        <v>31</v>
      </c>
      <c r="F62" s="7" t="s">
        <v>16</v>
      </c>
      <c r="G62" s="11" t="s">
        <v>17</v>
      </c>
      <c r="H62" s="7" t="s">
        <v>18</v>
      </c>
      <c r="I62" s="26">
        <f>'Residential Energy_Estimates'!E29</f>
        <v>1322059.2310412324</v>
      </c>
      <c r="J62" s="26">
        <f>'Residential Energy_Estimates'!F29</f>
        <v>1492457.3824272368</v>
      </c>
      <c r="K62" s="26">
        <f>'Residential Energy_Estimates'!G29</f>
        <v>1601254.1710767273</v>
      </c>
      <c r="L62" s="26">
        <f>'Residential Energy_Estimates'!H29</f>
        <v>1622423.0326500002</v>
      </c>
      <c r="M62" s="26">
        <f>'Residential Energy_Estimates'!I29</f>
        <v>1726536.2458500003</v>
      </c>
      <c r="N62" s="26">
        <f>'Residential Energy_Estimates'!J29</f>
        <v>1922354.7454499998</v>
      </c>
      <c r="O62" s="26">
        <f>'Residential Energy_Estimates'!K29</f>
        <v>2024239.8855000001</v>
      </c>
      <c r="P62" s="26">
        <f>'Residential Energy_Estimates'!L29</f>
        <v>2074863.5970000001</v>
      </c>
      <c r="Q62" s="26">
        <f>'Residential Energy_Estimates'!M29</f>
        <v>2086594.4415000002</v>
      </c>
      <c r="R62" s="26">
        <f>'Residential Energy_Estimates'!N29</f>
        <v>2211854.6670000004</v>
      </c>
      <c r="S62" s="26">
        <f>'Residential Energy_Estimates'!O29</f>
        <v>2380180.4760000003</v>
      </c>
      <c r="T62" s="26">
        <f>'Residential Energy_Estimates'!P29</f>
        <v>2608735.1175000002</v>
      </c>
      <c r="U62" s="26">
        <f>'Residential Energy_Estimates'!Q29</f>
        <v>2872088.6399999997</v>
      </c>
      <c r="V62" s="26">
        <f>'Residential Energy_Estimates'!R29</f>
        <v>2772595.5907814018</v>
      </c>
      <c r="W62" s="26">
        <f>'Residential Energy_Estimates'!S29</f>
        <v>2817611.8633553679</v>
      </c>
      <c r="X62" s="26">
        <f>'Residential Energy_Estimates'!T29</f>
        <v>3020820.3286028868</v>
      </c>
      <c r="Y62" s="26">
        <f>'Residential Energy_Estimates'!U29</f>
        <v>3132338.7342064711</v>
      </c>
      <c r="Z62" s="26">
        <f>'Residential Energy_Estimates'!V29</f>
        <v>3171245.3647779087</v>
      </c>
      <c r="AA62" s="26">
        <f>'Residential Energy_Estimates'!W29</f>
        <v>3163372.5318824863</v>
      </c>
    </row>
    <row r="63" spans="1:27">
      <c r="A63" s="7" t="s">
        <v>12</v>
      </c>
      <c r="B63" s="7" t="s">
        <v>13</v>
      </c>
      <c r="C63" s="7" t="s">
        <v>30</v>
      </c>
      <c r="D63" s="7" t="s">
        <v>30</v>
      </c>
      <c r="E63" s="11" t="s">
        <v>31</v>
      </c>
      <c r="F63" s="7" t="s">
        <v>16</v>
      </c>
      <c r="G63" s="11" t="s">
        <v>25</v>
      </c>
      <c r="H63" s="7" t="s">
        <v>18</v>
      </c>
      <c r="I63" s="26">
        <f>'Residential Energy_Estimates'!E30</f>
        <v>104.75905158805328</v>
      </c>
      <c r="J63" s="26">
        <f>'Residential Energy_Estimates'!F30</f>
        <v>207.57404484384375</v>
      </c>
      <c r="K63" s="26">
        <f>'Residential Energy_Estimates'!G30</f>
        <v>222.70572615809837</v>
      </c>
      <c r="L63" s="26">
        <f>'Residential Energy_Estimates'!H30</f>
        <v>225.649935</v>
      </c>
      <c r="M63" s="26">
        <f>'Residential Energy_Estimates'!I30</f>
        <v>240.13021500000002</v>
      </c>
      <c r="N63" s="26">
        <f>'Residential Energy_Estimates'!J30</f>
        <v>267.36505499999993</v>
      </c>
      <c r="O63" s="26">
        <f>'Residential Energy_Estimates'!K30</f>
        <v>281.53544999999997</v>
      </c>
      <c r="P63" s="26">
        <f>'Residential Energy_Estimates'!L30</f>
        <v>288.5763</v>
      </c>
      <c r="Q63" s="26">
        <f>'Residential Energy_Estimates'!M30</f>
        <v>290.20784999999995</v>
      </c>
      <c r="R63" s="26">
        <f>'Residential Energy_Estimates'!N30</f>
        <v>307.6293</v>
      </c>
      <c r="S63" s="26">
        <f>'Residential Energy_Estimates'!O30</f>
        <v>331.04040000000003</v>
      </c>
      <c r="T63" s="26">
        <f>'Residential Energy_Estimates'!P30</f>
        <v>362.82825000000003</v>
      </c>
      <c r="U63" s="26">
        <f>'Residential Energy_Estimates'!Q30</f>
        <v>399.4559999999999</v>
      </c>
      <c r="V63" s="26">
        <f>'Residential Energy_Estimates'!R30</f>
        <v>385.61830191674574</v>
      </c>
      <c r="W63" s="26">
        <f>'Residential Energy_Estimates'!S30</f>
        <v>391.87925776847953</v>
      </c>
      <c r="X63" s="26">
        <f>'Residential Energy_Estimates'!T30</f>
        <v>420.14190940234863</v>
      </c>
      <c r="Y63" s="26">
        <f>'Residential Energy_Estimates'!U30</f>
        <v>435.65211880479427</v>
      </c>
      <c r="Z63" s="26">
        <f>'Residential Energy_Estimates'!V30</f>
        <v>441.06333307064091</v>
      </c>
      <c r="AA63" s="26">
        <f>'Residential Energy_Estimates'!W30</f>
        <v>439.96836326599248</v>
      </c>
    </row>
    <row r="64" spans="1:27">
      <c r="A64" s="7" t="s">
        <v>12</v>
      </c>
      <c r="B64" s="7" t="s">
        <v>13</v>
      </c>
      <c r="C64" s="7" t="s">
        <v>30</v>
      </c>
      <c r="D64" s="7" t="s">
        <v>30</v>
      </c>
      <c r="E64" s="11" t="s">
        <v>31</v>
      </c>
      <c r="F64" s="7" t="s">
        <v>16</v>
      </c>
      <c r="G64" s="11" t="s">
        <v>26</v>
      </c>
      <c r="H64" s="7" t="s">
        <v>18</v>
      </c>
      <c r="I64" s="26">
        <f>'Residential Energy_Estimates'!E31</f>
        <v>2.0951810317610655</v>
      </c>
      <c r="J64" s="26">
        <f>'Residential Energy_Estimates'!F31</f>
        <v>12.454442690630625</v>
      </c>
      <c r="K64" s="26">
        <f>'Residential Energy_Estimates'!G31</f>
        <v>13.362343569485901</v>
      </c>
      <c r="L64" s="26">
        <f>'Residential Energy_Estimates'!H31</f>
        <v>13.5389961</v>
      </c>
      <c r="M64" s="26">
        <f>'Residential Energy_Estimates'!I31</f>
        <v>14.407812900000001</v>
      </c>
      <c r="N64" s="26">
        <f>'Residential Energy_Estimates'!J31</f>
        <v>16.041903299999998</v>
      </c>
      <c r="O64" s="26">
        <f>'Residential Energy_Estimates'!K31</f>
        <v>16.892126999999995</v>
      </c>
      <c r="P64" s="26">
        <f>'Residential Energy_Estimates'!L31</f>
        <v>17.314577999999997</v>
      </c>
      <c r="Q64" s="26">
        <f>'Residential Energy_Estimates'!M31</f>
        <v>17.412470999999996</v>
      </c>
      <c r="R64" s="26">
        <f>'Residential Energy_Estimates'!N31</f>
        <v>18.457757999999998</v>
      </c>
      <c r="S64" s="26">
        <f>'Residential Energy_Estimates'!O31</f>
        <v>19.862424000000001</v>
      </c>
      <c r="T64" s="26">
        <f>'Residential Energy_Estimates'!P31</f>
        <v>21.769694999999995</v>
      </c>
      <c r="U64" s="26">
        <f>'Residential Energy_Estimates'!Q31</f>
        <v>23.967359999999992</v>
      </c>
      <c r="V64" s="26">
        <f>'Residential Energy_Estimates'!R31</f>
        <v>23.13709811500474</v>
      </c>
      <c r="W64" s="26">
        <f>'Residential Energy_Estimates'!S31</f>
        <v>23.512755466108771</v>
      </c>
      <c r="X64" s="26">
        <f>'Residential Energy_Estimates'!T31</f>
        <v>25.208514564140913</v>
      </c>
      <c r="Y64" s="26">
        <f>'Residential Energy_Estimates'!U31</f>
        <v>26.139127128287658</v>
      </c>
      <c r="Z64" s="26">
        <f>'Residential Energy_Estimates'!V31</f>
        <v>26.463799984238456</v>
      </c>
      <c r="AA64" s="26">
        <f>'Residential Energy_Estimates'!W31</f>
        <v>26.398101795959551</v>
      </c>
    </row>
    <row r="65" spans="1:27">
      <c r="A65" s="7" t="s">
        <v>12</v>
      </c>
      <c r="B65" s="7" t="s">
        <v>13</v>
      </c>
      <c r="C65" s="7" t="s">
        <v>30</v>
      </c>
      <c r="D65" s="7" t="s">
        <v>30</v>
      </c>
      <c r="E65" s="11" t="s">
        <v>31</v>
      </c>
      <c r="F65" s="7" t="s">
        <v>16</v>
      </c>
      <c r="G65" s="11" t="s">
        <v>27</v>
      </c>
      <c r="H65" s="7" t="s">
        <v>18</v>
      </c>
      <c r="I65" s="26">
        <f>'Residential Energy_Estimates'!E32</f>
        <v>1324908.6772444274</v>
      </c>
      <c r="J65" s="26">
        <f>'Residential Energy_Estimates'!F32</f>
        <v>1500677.314603053</v>
      </c>
      <c r="K65" s="26">
        <f>'Residential Energy_Estimates'!G32</f>
        <v>1610073.317832588</v>
      </c>
      <c r="L65" s="26">
        <f>'Residential Energy_Estimates'!H32</f>
        <v>1631358.7700760001</v>
      </c>
      <c r="M65" s="26">
        <f>'Residential Energy_Estimates'!I32</f>
        <v>1736045.4023640002</v>
      </c>
      <c r="N65" s="26">
        <f>'Residential Energy_Estimates'!J32</f>
        <v>1932942.4016279997</v>
      </c>
      <c r="O65" s="26">
        <f>'Residential Energy_Estimates'!K32</f>
        <v>2035388.6893200001</v>
      </c>
      <c r="P65" s="26">
        <f>'Residential Energy_Estimates'!L32</f>
        <v>2086291.21848</v>
      </c>
      <c r="Q65" s="26">
        <f>'Residential Energy_Estimates'!M32</f>
        <v>2098086.6723600002</v>
      </c>
      <c r="R65" s="26">
        <f>'Residential Energy_Estimates'!N32</f>
        <v>2224036.7872800003</v>
      </c>
      <c r="S65" s="26">
        <f>'Residential Energy_Estimates'!O32</f>
        <v>2393289.6758400002</v>
      </c>
      <c r="T65" s="26">
        <f>'Residential Energy_Estimates'!P32</f>
        <v>2623103.1162000005</v>
      </c>
      <c r="U65" s="26">
        <f>'Residential Energy_Estimates'!Q32</f>
        <v>2887907.0975999995</v>
      </c>
      <c r="V65" s="26">
        <f>'Residential Energy_Estimates'!R32</f>
        <v>2787866.0755373053</v>
      </c>
      <c r="W65" s="26">
        <f>'Residential Energy_Estimates'!S32</f>
        <v>2833130.2819629996</v>
      </c>
      <c r="X65" s="26">
        <f>'Residential Energy_Estimates'!T32</f>
        <v>3037457.9482152197</v>
      </c>
      <c r="Y65" s="26">
        <f>'Residential Energy_Estimates'!U32</f>
        <v>3149590.558111141</v>
      </c>
      <c r="Z65" s="26">
        <f>'Residential Energy_Estimates'!V32</f>
        <v>3188711.4727675058</v>
      </c>
      <c r="AA65" s="26">
        <f>'Residential Energy_Estimates'!W32</f>
        <v>3180795.2790678195</v>
      </c>
    </row>
    <row r="66" spans="1:27">
      <c r="A66" s="7" t="s">
        <v>12</v>
      </c>
      <c r="B66" s="7" t="s">
        <v>13</v>
      </c>
      <c r="C66" s="7" t="s">
        <v>30</v>
      </c>
      <c r="D66" s="7" t="s">
        <v>30</v>
      </c>
      <c r="E66" s="11" t="s">
        <v>31</v>
      </c>
      <c r="F66" s="7" t="s">
        <v>16</v>
      </c>
      <c r="G66" s="11" t="s">
        <v>28</v>
      </c>
      <c r="H66" s="7" t="s">
        <v>18</v>
      </c>
      <c r="I66" s="26">
        <f>'Residential Energy_Estimates'!E33</f>
        <v>1325553.9930022098</v>
      </c>
      <c r="J66" s="26">
        <f>'Residential Energy_Estimates'!F33</f>
        <v>1501648.7611329223</v>
      </c>
      <c r="K66" s="26">
        <f>'Residential Energy_Estimates'!G33</f>
        <v>1611115.5806310079</v>
      </c>
      <c r="L66" s="26">
        <f>'Residential Energy_Estimates'!H33</f>
        <v>1632414.8117718003</v>
      </c>
      <c r="M66" s="26">
        <f>'Residential Energy_Estimates'!I33</f>
        <v>1737169.2117702004</v>
      </c>
      <c r="N66" s="26">
        <f>'Residential Energy_Estimates'!J33</f>
        <v>1934193.6700853999</v>
      </c>
      <c r="O66" s="26">
        <f>'Residential Energy_Estimates'!K33</f>
        <v>2036706.2752260002</v>
      </c>
      <c r="P66" s="26">
        <f>'Residential Energy_Estimates'!L33</f>
        <v>2087641.755564</v>
      </c>
      <c r="Q66" s="26">
        <f>'Residential Energy_Estimates'!M33</f>
        <v>2099444.845098</v>
      </c>
      <c r="R66" s="26">
        <f>'Residential Energy_Estimates'!N33</f>
        <v>2225476.4924040004</v>
      </c>
      <c r="S66" s="26">
        <f>'Residential Energy_Estimates'!O33</f>
        <v>2394838.9449120001</v>
      </c>
      <c r="T66" s="26">
        <f>'Residential Energy_Estimates'!P33</f>
        <v>2624801.1524100001</v>
      </c>
      <c r="U66" s="26">
        <f>'Residential Energy_Estimates'!Q33</f>
        <v>2889776.5516799996</v>
      </c>
      <c r="V66" s="26">
        <f>'Residential Energy_Estimates'!R33</f>
        <v>2789670.7691902751</v>
      </c>
      <c r="W66" s="26">
        <f>'Residential Energy_Estimates'!S33</f>
        <v>2834964.2768893559</v>
      </c>
      <c r="X66" s="26">
        <f>'Residential Energy_Estimates'!T33</f>
        <v>3039424.2123512225</v>
      </c>
      <c r="Y66" s="26">
        <f>'Residential Energy_Estimates'!U33</f>
        <v>3151629.4100271477</v>
      </c>
      <c r="Z66" s="26">
        <f>'Residential Energy_Estimates'!V33</f>
        <v>3190775.6491662767</v>
      </c>
      <c r="AA66" s="26">
        <f>'Residential Energy_Estimates'!W33</f>
        <v>3182854.3310079044</v>
      </c>
    </row>
    <row r="67" spans="1:27">
      <c r="A67" s="7" t="s">
        <v>12</v>
      </c>
      <c r="B67" s="7" t="s">
        <v>13</v>
      </c>
      <c r="C67" s="7" t="s">
        <v>30</v>
      </c>
      <c r="D67" s="7" t="s">
        <v>30</v>
      </c>
      <c r="E67" s="11" t="s">
        <v>31</v>
      </c>
      <c r="F67" s="7" t="s">
        <v>16</v>
      </c>
      <c r="G67" s="11" t="s">
        <v>29</v>
      </c>
      <c r="H67" s="7" t="s">
        <v>18</v>
      </c>
      <c r="I67" s="26">
        <f>'Residential Energy_Estimates'!E34</f>
        <v>1323111.0119191764</v>
      </c>
      <c r="J67" s="26">
        <f>'Residential Energy_Estimates'!F34</f>
        <v>1496476.0159354135</v>
      </c>
      <c r="K67" s="26">
        <f>'Residential Energy_Estimates'!G34</f>
        <v>1605565.7539351482</v>
      </c>
      <c r="L67" s="26">
        <f>'Residential Energy_Estimates'!H34</f>
        <v>1626791.6153916002</v>
      </c>
      <c r="M67" s="26">
        <f>'Residential Energy_Estimates'!I34</f>
        <v>1731185.1668124003</v>
      </c>
      <c r="N67" s="26">
        <f>'Residential Energy_Estimates'!J34</f>
        <v>1927530.9329147998</v>
      </c>
      <c r="O67" s="26">
        <f>'Residential Energy_Estimates'!K34</f>
        <v>2029690.4118120002</v>
      </c>
      <c r="P67" s="26">
        <f>'Residential Energy_Estimates'!L34</f>
        <v>2080450.4341680002</v>
      </c>
      <c r="Q67" s="26">
        <f>'Residential Energy_Estimates'!M34</f>
        <v>2092212.8654760004</v>
      </c>
      <c r="R67" s="26">
        <f>'Residential Energy_Estimates'!N34</f>
        <v>2217810.3702480006</v>
      </c>
      <c r="S67" s="26">
        <f>'Residential Energy_Estimates'!O34</f>
        <v>2386589.4181440002</v>
      </c>
      <c r="T67" s="26">
        <f>'Residential Energy_Estimates'!P34</f>
        <v>2615759.47242</v>
      </c>
      <c r="U67" s="26">
        <f>'Residential Energy_Estimates'!Q34</f>
        <v>2879822.1081599998</v>
      </c>
      <c r="V67" s="26">
        <f>'Residential Energy_Estimates'!R34</f>
        <v>2780061.1611065101</v>
      </c>
      <c r="W67" s="26">
        <f>'Residential Energy_Estimates'!S34</f>
        <v>2825198.6457857657</v>
      </c>
      <c r="X67" s="26">
        <f>'Residential Energy_Estimates'!T34</f>
        <v>3028954.2759689162</v>
      </c>
      <c r="Y67" s="26">
        <f>'Residential Energy_Estimates'!U34</f>
        <v>3140772.9592265319</v>
      </c>
      <c r="Z67" s="26">
        <f>'Residential Energy_Estimates'!V34</f>
        <v>3179784.350906156</v>
      </c>
      <c r="AA67" s="26">
        <f>'Residential Energy_Estimates'!W34</f>
        <v>3171890.3193953163</v>
      </c>
    </row>
    <row r="68" spans="1:27">
      <c r="A68" s="7" t="s">
        <v>12</v>
      </c>
      <c r="B68" s="7" t="s">
        <v>13</v>
      </c>
      <c r="C68" s="7" t="s">
        <v>37</v>
      </c>
      <c r="D68" s="7" t="s">
        <v>37</v>
      </c>
      <c r="E68" s="7" t="s">
        <v>19</v>
      </c>
      <c r="F68" s="7" t="s">
        <v>16</v>
      </c>
      <c r="G68" s="3" t="s">
        <v>17</v>
      </c>
      <c r="H68" s="7" t="s">
        <v>18</v>
      </c>
      <c r="I68" s="10">
        <f>'Commercial (Energy)_Estimates'!E29</f>
        <v>513107.61340596114</v>
      </c>
      <c r="J68" s="10">
        <f>'Commercial (Energy)_Estimates'!F29</f>
        <v>524797.3774020141</v>
      </c>
      <c r="K68" s="10">
        <f>'Commercial (Energy)_Estimates'!G29</f>
        <v>536753.46093555423</v>
      </c>
      <c r="L68" s="10">
        <f>'Commercial (Energy)_Estimates'!H29</f>
        <v>527284.85549999995</v>
      </c>
      <c r="M68" s="10">
        <f>'Commercial (Energy)_Estimates'!I29</f>
        <v>559259.37600000005</v>
      </c>
      <c r="N68" s="10">
        <f>'Commercial (Energy)_Estimates'!J29</f>
        <v>592811.11499999999</v>
      </c>
      <c r="O68" s="10">
        <f>'Commercial (Energy)_Estimates'!K29</f>
        <v>642039.44999999995</v>
      </c>
      <c r="P68" s="10">
        <f>'Commercial (Energy)_Estimates'!L29</f>
        <v>654864.3075</v>
      </c>
      <c r="Q68" s="10">
        <f>'Commercial (Energy)_Estimates'!M29</f>
        <v>486707.32499999995</v>
      </c>
      <c r="R68" s="10">
        <f>'Commercial (Energy)_Estimates'!N29</f>
        <v>489336.0224999999</v>
      </c>
      <c r="S68" s="10">
        <f>'Commercial (Energy)_Estimates'!O29</f>
        <v>620691.23999999987</v>
      </c>
      <c r="T68" s="10">
        <f>'Commercial (Energy)_Estimates'!P29</f>
        <v>650801.77499999991</v>
      </c>
      <c r="U68" s="10">
        <f>'Commercial (Energy)_Estimates'!Q29</f>
        <v>669202.65749999986</v>
      </c>
      <c r="V68" s="10">
        <f>'Commercial (Energy)_Estimates'!R29</f>
        <v>687685.74874624843</v>
      </c>
      <c r="W68" s="10">
        <f>'Commercial (Energy)_Estimates'!S29</f>
        <v>703352.80161442037</v>
      </c>
      <c r="X68" s="10">
        <f>'Commercial (Energy)_Estimates'!T29</f>
        <v>398596.78930669447</v>
      </c>
      <c r="Y68" s="10">
        <f>'Commercial (Energy)_Estimates'!U29</f>
        <v>306302.22545621515</v>
      </c>
      <c r="Z68" s="10">
        <f>'Commercial (Energy)_Estimates'!V29</f>
        <v>357504.14183510747</v>
      </c>
      <c r="AA68" s="10">
        <f>'Commercial (Energy)_Estimates'!W29</f>
        <v>370277.35441013769</v>
      </c>
    </row>
    <row r="69" spans="1:27">
      <c r="A69" s="7" t="s">
        <v>12</v>
      </c>
      <c r="B69" s="7" t="s">
        <v>13</v>
      </c>
      <c r="C69" s="7" t="s">
        <v>37</v>
      </c>
      <c r="D69" s="7" t="s">
        <v>37</v>
      </c>
      <c r="E69" s="7" t="s">
        <v>19</v>
      </c>
      <c r="F69" s="7" t="s">
        <v>16</v>
      </c>
      <c r="G69" s="3" t="s">
        <v>25</v>
      </c>
      <c r="H69" s="7" t="s">
        <v>18</v>
      </c>
      <c r="I69" s="10">
        <f>'Commercial (Energy)_Estimates'!E30</f>
        <v>69.2452919576196</v>
      </c>
      <c r="J69" s="10">
        <f>'Commercial (Energy)_Estimates'!F30</f>
        <v>70.822857948989764</v>
      </c>
      <c r="K69" s="10">
        <f>'Commercial (Energy)_Estimates'!G30</f>
        <v>72.436364498725283</v>
      </c>
      <c r="L69" s="10">
        <f>'Commercial (Energy)_Estimates'!H30</f>
        <v>71.158550000000005</v>
      </c>
      <c r="M69" s="10">
        <f>'Commercial (Energy)_Estimates'!I30</f>
        <v>75.473600000000019</v>
      </c>
      <c r="N69" s="10">
        <f>'Commercial (Energy)_Estimates'!J30</f>
        <v>80.001500000000007</v>
      </c>
      <c r="O69" s="10">
        <f>'Commercial (Energy)_Estimates'!K30</f>
        <v>86.644999999999996</v>
      </c>
      <c r="P69" s="10">
        <f>'Commercial (Energy)_Estimates'!L30</f>
        <v>88.375750000000011</v>
      </c>
      <c r="Q69" s="10">
        <f>'Commercial (Energy)_Estimates'!M30</f>
        <v>65.682500000000005</v>
      </c>
      <c r="R69" s="10">
        <f>'Commercial (Energy)_Estimates'!N30</f>
        <v>66.03725</v>
      </c>
      <c r="S69" s="10">
        <f>'Commercial (Energy)_Estimates'!O30</f>
        <v>83.763999999999996</v>
      </c>
      <c r="T69" s="10">
        <f>'Commercial (Energy)_Estimates'!P30</f>
        <v>87.827500000000001</v>
      </c>
      <c r="U69" s="10">
        <f>'Commercial (Energy)_Estimates'!Q30</f>
        <v>90.310749999999985</v>
      </c>
      <c r="V69" s="10">
        <f>'Commercial (Energy)_Estimates'!R30</f>
        <v>92.805094297739345</v>
      </c>
      <c r="W69" s="10">
        <f>'Commercial (Energy)_Estimates'!S30</f>
        <v>94.919406425697758</v>
      </c>
      <c r="X69" s="10">
        <f>'Commercial (Energy)_Estimates'!T30</f>
        <v>53.791739447597102</v>
      </c>
      <c r="Y69" s="10">
        <f>'Commercial (Energy)_Estimates'!U30</f>
        <v>41.336332720137001</v>
      </c>
      <c r="Z69" s="10">
        <f>'Commercial (Energy)_Estimates'!V30</f>
        <v>48.246172987193994</v>
      </c>
      <c r="AA69" s="10">
        <f>'Commercial (Energy)_Estimates'!W30</f>
        <v>49.969953361691999</v>
      </c>
    </row>
    <row r="70" spans="1:27">
      <c r="A70" s="7" t="s">
        <v>12</v>
      </c>
      <c r="B70" s="7" t="s">
        <v>13</v>
      </c>
      <c r="C70" s="7" t="s">
        <v>37</v>
      </c>
      <c r="D70" s="7" t="s">
        <v>37</v>
      </c>
      <c r="E70" s="7" t="s">
        <v>19</v>
      </c>
      <c r="F70" s="7" t="s">
        <v>16</v>
      </c>
      <c r="G70" s="3" t="s">
        <v>26</v>
      </c>
      <c r="H70" s="7" t="s">
        <v>18</v>
      </c>
      <c r="I70" s="10">
        <f>'Commercial (Energy)_Estimates'!E31</f>
        <v>4.1547175174571755</v>
      </c>
      <c r="J70" s="10">
        <f>'Commercial (Energy)_Estimates'!F31</f>
        <v>4.2493714769393858</v>
      </c>
      <c r="K70" s="10">
        <f>'Commercial (Energy)_Estimates'!G31</f>
        <v>4.346181869923516</v>
      </c>
      <c r="L70" s="10">
        <f>'Commercial (Energy)_Estimates'!H31</f>
        <v>4.2695129999999999</v>
      </c>
      <c r="M70" s="10">
        <f>'Commercial (Energy)_Estimates'!I31</f>
        <v>4.5284160000000009</v>
      </c>
      <c r="N70" s="10">
        <f>'Commercial (Energy)_Estimates'!J31</f>
        <v>4.80009</v>
      </c>
      <c r="O70" s="10">
        <f>'Commercial (Energy)_Estimates'!K31</f>
        <v>5.1986999999999997</v>
      </c>
      <c r="P70" s="10">
        <f>'Commercial (Energy)_Estimates'!L31</f>
        <v>5.3025450000000003</v>
      </c>
      <c r="Q70" s="10">
        <f>'Commercial (Energy)_Estimates'!M31</f>
        <v>3.9409499999999995</v>
      </c>
      <c r="R70" s="10">
        <f>'Commercial (Energy)_Estimates'!N31</f>
        <v>3.9622349999999993</v>
      </c>
      <c r="S70" s="10">
        <f>'Commercial (Energy)_Estimates'!O31</f>
        <v>5.0258399999999996</v>
      </c>
      <c r="T70" s="10">
        <f>'Commercial (Energy)_Estimates'!P31</f>
        <v>5.2696499999999995</v>
      </c>
      <c r="U70" s="10">
        <f>'Commercial (Energy)_Estimates'!Q31</f>
        <v>5.4186449999999988</v>
      </c>
      <c r="V70" s="10">
        <f>'Commercial (Energy)_Estimates'!R31</f>
        <v>5.5683056578643599</v>
      </c>
      <c r="W70" s="10">
        <f>'Commercial (Energy)_Estimates'!S31</f>
        <v>5.6951643855418652</v>
      </c>
      <c r="X70" s="10">
        <f>'Commercial (Energy)_Estimates'!T31</f>
        <v>3.2275043668558259</v>
      </c>
      <c r="Y70" s="10">
        <f>'Commercial (Energy)_Estimates'!U31</f>
        <v>2.4801799632082195</v>
      </c>
      <c r="Z70" s="10">
        <f>'Commercial (Energy)_Estimates'!V31</f>
        <v>2.8947703792316393</v>
      </c>
      <c r="AA70" s="10">
        <f>'Commercial (Energy)_Estimates'!W31</f>
        <v>2.9981972017015197</v>
      </c>
    </row>
    <row r="71" spans="1:27">
      <c r="A71" s="7" t="s">
        <v>12</v>
      </c>
      <c r="B71" s="7" t="s">
        <v>13</v>
      </c>
      <c r="C71" s="7" t="s">
        <v>37</v>
      </c>
      <c r="D71" s="7" t="s">
        <v>37</v>
      </c>
      <c r="E71" s="7" t="s">
        <v>19</v>
      </c>
      <c r="F71" s="7" t="s">
        <v>16</v>
      </c>
      <c r="G71" s="3" t="s">
        <v>27</v>
      </c>
      <c r="H71" s="7" t="s">
        <v>18</v>
      </c>
      <c r="I71" s="10">
        <f>'Commercial (Energy)_Estimates'!E32</f>
        <v>515849.72696748289</v>
      </c>
      <c r="J71" s="10">
        <f>'Commercial (Energy)_Estimates'!F32</f>
        <v>527601.96257679409</v>
      </c>
      <c r="K71" s="10">
        <f>'Commercial (Energy)_Estimates'!G32</f>
        <v>539621.94096970384</v>
      </c>
      <c r="L71" s="10">
        <f>'Commercial (Energy)_Estimates'!H32</f>
        <v>530102.73407999997</v>
      </c>
      <c r="M71" s="10">
        <f>'Commercial (Energy)_Estimates'!I32</f>
        <v>562248.13056000008</v>
      </c>
      <c r="N71" s="10">
        <f>'Commercial (Energy)_Estimates'!J32</f>
        <v>595979.17440000002</v>
      </c>
      <c r="O71" s="10">
        <f>'Commercial (Energy)_Estimates'!K32</f>
        <v>645470.59199999995</v>
      </c>
      <c r="P71" s="10">
        <f>'Commercial (Energy)_Estimates'!L32</f>
        <v>658363.98719999997</v>
      </c>
      <c r="Q71" s="10">
        <f>'Commercial (Energy)_Estimates'!M32</f>
        <v>489308.35199999996</v>
      </c>
      <c r="R71" s="10">
        <f>'Commercial (Energy)_Estimates'!N32</f>
        <v>491951.09759999992</v>
      </c>
      <c r="S71" s="10">
        <f>'Commercial (Energy)_Estimates'!O32</f>
        <v>624008.2943999999</v>
      </c>
      <c r="T71" s="10">
        <f>'Commercial (Energy)_Estimates'!P32</f>
        <v>654279.74399999983</v>
      </c>
      <c r="U71" s="10">
        <f>'Commercial (Energy)_Estimates'!Q32</f>
        <v>672778.96319999988</v>
      </c>
      <c r="V71" s="10">
        <f>'Commercial (Energy)_Estimates'!R32</f>
        <v>691360.83048043889</v>
      </c>
      <c r="W71" s="10">
        <f>'Commercial (Energy)_Estimates'!S32</f>
        <v>707111.610108878</v>
      </c>
      <c r="X71" s="10">
        <f>'Commercial (Energy)_Estimates'!T32</f>
        <v>400726.94218881929</v>
      </c>
      <c r="Y71" s="10">
        <f>'Commercial (Energy)_Estimates'!U32</f>
        <v>307939.14423193253</v>
      </c>
      <c r="Z71" s="10">
        <f>'Commercial (Energy)_Estimates'!V32</f>
        <v>359414.69028540031</v>
      </c>
      <c r="AA71" s="10">
        <f>'Commercial (Energy)_Estimates'!W32</f>
        <v>372256.16456326068</v>
      </c>
    </row>
    <row r="72" spans="1:27">
      <c r="A72" s="7" t="s">
        <v>12</v>
      </c>
      <c r="B72" s="7" t="s">
        <v>13</v>
      </c>
      <c r="C72" s="7" t="s">
        <v>37</v>
      </c>
      <c r="D72" s="7" t="s">
        <v>37</v>
      </c>
      <c r="E72" s="7" t="s">
        <v>19</v>
      </c>
      <c r="F72" s="7" t="s">
        <v>16</v>
      </c>
      <c r="G72" s="3" t="s">
        <v>28</v>
      </c>
      <c r="H72" s="7" t="s">
        <v>18</v>
      </c>
      <c r="I72" s="10">
        <f>'Commercial (Energy)_Estimates'!E33</f>
        <v>516173.79493384453</v>
      </c>
      <c r="J72" s="10">
        <f>'Commercial (Energy)_Estimates'!F33</f>
        <v>527933.4135519953</v>
      </c>
      <c r="K72" s="10">
        <f>'Commercial (Energy)_Estimates'!G33</f>
        <v>539960.94315555773</v>
      </c>
      <c r="L72" s="10">
        <f>'Commercial (Energy)_Estimates'!H33</f>
        <v>530435.75609399995</v>
      </c>
      <c r="M72" s="10">
        <f>'Commercial (Energy)_Estimates'!I33</f>
        <v>562601.34700800001</v>
      </c>
      <c r="N72" s="10">
        <f>'Commercial (Energy)_Estimates'!J33</f>
        <v>596353.58142000006</v>
      </c>
      <c r="O72" s="10">
        <f>'Commercial (Energy)_Estimates'!K33</f>
        <v>645876.09059999988</v>
      </c>
      <c r="P72" s="10">
        <f>'Commercial (Energy)_Estimates'!L33</f>
        <v>658777.58571000001</v>
      </c>
      <c r="Q72" s="10">
        <f>'Commercial (Energy)_Estimates'!M33</f>
        <v>489615.74609999993</v>
      </c>
      <c r="R72" s="10">
        <f>'Commercial (Energy)_Estimates'!N33</f>
        <v>492260.15192999993</v>
      </c>
      <c r="S72" s="10">
        <f>'Commercial (Energy)_Estimates'!O33</f>
        <v>624400.30991999991</v>
      </c>
      <c r="T72" s="10">
        <f>'Commercial (Energy)_Estimates'!P33</f>
        <v>654690.77669999993</v>
      </c>
      <c r="U72" s="10">
        <f>'Commercial (Energy)_Estimates'!Q33</f>
        <v>673201.61750999989</v>
      </c>
      <c r="V72" s="10">
        <f>'Commercial (Energy)_Estimates'!R33</f>
        <v>691795.15832175233</v>
      </c>
      <c r="W72" s="10">
        <f>'Commercial (Energy)_Estimates'!S33</f>
        <v>707555.83293095022</v>
      </c>
      <c r="X72" s="10">
        <f>'Commercial (Energy)_Estimates'!T33</f>
        <v>400978.6875294341</v>
      </c>
      <c r="Y72" s="10">
        <f>'Commercial (Energy)_Estimates'!U33</f>
        <v>308132.59826906282</v>
      </c>
      <c r="Z72" s="10">
        <f>'Commercial (Energy)_Estimates'!V33</f>
        <v>359640.48237498046</v>
      </c>
      <c r="AA72" s="10">
        <f>'Commercial (Energy)_Estimates'!W33</f>
        <v>372490.02394499339</v>
      </c>
    </row>
    <row r="73" spans="1:27">
      <c r="A73" s="7" t="s">
        <v>12</v>
      </c>
      <c r="B73" s="7" t="s">
        <v>13</v>
      </c>
      <c r="C73" s="7" t="s">
        <v>37</v>
      </c>
      <c r="D73" s="7" t="s">
        <v>37</v>
      </c>
      <c r="E73" s="7" t="s">
        <v>19</v>
      </c>
      <c r="F73" s="7" t="s">
        <v>16</v>
      </c>
      <c r="G73" s="3" t="s">
        <v>29</v>
      </c>
      <c r="H73" s="7" t="s">
        <v>18</v>
      </c>
      <c r="I73" s="10">
        <f>'Commercial (Energy)_Estimates'!E34</f>
        <v>514448.20225826063</v>
      </c>
      <c r="J73" s="10">
        <f>'Commercial (Energy)_Estimates'!F34</f>
        <v>526168.50793190661</v>
      </c>
      <c r="K73" s="10">
        <f>'Commercial (Energy)_Estimates'!G34</f>
        <v>538155.82895224961</v>
      </c>
      <c r="L73" s="10">
        <f>'Commercial (Energy)_Estimates'!H34</f>
        <v>528662.48502799997</v>
      </c>
      <c r="M73" s="10">
        <f>'Commercial (Energy)_Estimates'!I34</f>
        <v>560720.54489600006</v>
      </c>
      <c r="N73" s="10">
        <f>'Commercial (Energy)_Estimates'!J34</f>
        <v>594359.94403999997</v>
      </c>
      <c r="O73" s="10">
        <f>'Commercial (Energy)_Estimates'!K34</f>
        <v>643716.89719999989</v>
      </c>
      <c r="P73" s="10">
        <f>'Commercial (Energy)_Estimates'!L34</f>
        <v>656575.26202000002</v>
      </c>
      <c r="Q73" s="10">
        <f>'Commercial (Energy)_Estimates'!M34</f>
        <v>487978.93819999998</v>
      </c>
      <c r="R73" s="10">
        <f>'Commercial (Energy)_Estimates'!N34</f>
        <v>490614.50365999993</v>
      </c>
      <c r="S73" s="10">
        <f>'Commercial (Energy)_Estimates'!O34</f>
        <v>622312.91103999992</v>
      </c>
      <c r="T73" s="10">
        <f>'Commercial (Energy)_Estimates'!P34</f>
        <v>652502.11539999989</v>
      </c>
      <c r="U73" s="10">
        <f>'Commercial (Energy)_Estimates'!Q34</f>
        <v>670951.07361999981</v>
      </c>
      <c r="V73" s="10">
        <f>'Commercial (Energy)_Estimates'!R34</f>
        <v>689482.45537185261</v>
      </c>
      <c r="W73" s="10">
        <f>'Commercial (Energy)_Estimates'!S34</f>
        <v>705190.44132282189</v>
      </c>
      <c r="X73" s="10">
        <f>'Commercial (Energy)_Estimates'!T34</f>
        <v>399638.19738239999</v>
      </c>
      <c r="Y73" s="10">
        <f>'Commercial (Energy)_Estimates'!U34</f>
        <v>307102.496857677</v>
      </c>
      <c r="Z73" s="10">
        <f>'Commercial (Energy)_Estimates'!V34</f>
        <v>358438.18774413958</v>
      </c>
      <c r="AA73" s="10">
        <f>'Commercial (Energy)_Estimates'!W34</f>
        <v>371244.77270722005</v>
      </c>
    </row>
    <row r="74" spans="1:27">
      <c r="A74" s="7" t="s">
        <v>12</v>
      </c>
      <c r="B74" s="7" t="s">
        <v>13</v>
      </c>
      <c r="C74" s="7" t="s">
        <v>37</v>
      </c>
      <c r="D74" s="7" t="s">
        <v>37</v>
      </c>
      <c r="E74" s="11" t="s">
        <v>31</v>
      </c>
      <c r="F74" s="7" t="s">
        <v>16</v>
      </c>
      <c r="G74" s="11" t="s">
        <v>17</v>
      </c>
      <c r="H74" s="7" t="s">
        <v>18</v>
      </c>
      <c r="I74" s="26">
        <f>'Commercial (Energy)_Estimates'!E22</f>
        <v>133564.28716656897</v>
      </c>
      <c r="J74" s="26">
        <f>'Commercial (Energy)_Estimates'!F22</f>
        <v>131974.88591154802</v>
      </c>
      <c r="K74" s="26">
        <f>'Commercial (Energy)_Estimates'!G22</f>
        <v>122766.41185945537</v>
      </c>
      <c r="L74" s="26">
        <f>'Commercial (Energy)_Estimates'!H22</f>
        <v>123669.11839694009</v>
      </c>
      <c r="M74" s="26">
        <f>'Commercial (Energy)_Estimates'!I22</f>
        <v>116479.08635118596</v>
      </c>
      <c r="N74" s="26">
        <f>'Commercial (Energy)_Estimates'!J22</f>
        <v>126265.90444224085</v>
      </c>
      <c r="O74" s="26">
        <f>'Commercial (Energy)_Estimates'!K22</f>
        <v>132000.6641164007</v>
      </c>
      <c r="P74" s="26">
        <f>'Commercial (Energy)_Estimates'!L22</f>
        <v>145215.24445525868</v>
      </c>
      <c r="Q74" s="26">
        <f>'Commercial (Energy)_Estimates'!M22</f>
        <v>135633.50330588891</v>
      </c>
      <c r="R74" s="26">
        <f>'Commercial (Energy)_Estimates'!N22</f>
        <v>125849.76756763365</v>
      </c>
      <c r="S74" s="26">
        <f>'Commercial (Energy)_Estimates'!O22</f>
        <v>160326.18298710906</v>
      </c>
      <c r="T74" s="26">
        <f>'Commercial (Energy)_Estimates'!P22</f>
        <v>200358.54287268166</v>
      </c>
      <c r="U74" s="26">
        <f>'Commercial (Energy)_Estimates'!Q22</f>
        <v>238819.32873110747</v>
      </c>
      <c r="V74" s="26">
        <f>'Commercial (Energy)_Estimates'!R22</f>
        <v>272293.58597714454</v>
      </c>
      <c r="W74" s="26">
        <f>'Commercial (Energy)_Estimates'!S22</f>
        <v>299655.96862251451</v>
      </c>
      <c r="X74" s="26">
        <f>'Commercial (Energy)_Estimates'!T22</f>
        <v>240711.29623684165</v>
      </c>
      <c r="Y74" s="26">
        <f>'Commercial (Energy)_Estimates'!U22</f>
        <v>251346.61079696595</v>
      </c>
      <c r="Z74" s="26">
        <f>'Commercial (Energy)_Estimates'!V22</f>
        <v>297487.71452076826</v>
      </c>
      <c r="AA74" s="26">
        <f>'Commercial (Energy)_Estimates'!W22</f>
        <v>313740.93483411061</v>
      </c>
    </row>
    <row r="75" spans="1:27">
      <c r="A75" s="7" t="s">
        <v>12</v>
      </c>
      <c r="B75" s="7" t="s">
        <v>13</v>
      </c>
      <c r="C75" s="7" t="s">
        <v>37</v>
      </c>
      <c r="D75" s="7" t="s">
        <v>37</v>
      </c>
      <c r="E75" s="11" t="s">
        <v>31</v>
      </c>
      <c r="F75" s="7" t="s">
        <v>16</v>
      </c>
      <c r="G75" s="11" t="s">
        <v>25</v>
      </c>
      <c r="H75" s="7" t="s">
        <v>18</v>
      </c>
      <c r="I75" s="26">
        <f>'Commercial (Energy)_Estimates'!E23</f>
        <v>10.583540979918302</v>
      </c>
      <c r="J75" s="26">
        <f>'Commercial (Energy)_Estimates'!F23</f>
        <v>10.457597932769257</v>
      </c>
      <c r="K75" s="26">
        <f>'Commercial (Energy)_Estimates'!G23</f>
        <v>9.7279248700043883</v>
      </c>
      <c r="L75" s="26">
        <f>'Commercial (Energy)_Estimates'!H23</f>
        <v>9.7994547065721154</v>
      </c>
      <c r="M75" s="26">
        <f>'Commercial (Energy)_Estimates'!I23</f>
        <v>9.2297215809180635</v>
      </c>
      <c r="N75" s="26">
        <f>'Commercial (Energy)_Estimates'!J23</f>
        <v>10.00522222204761</v>
      </c>
      <c r="O75" s="26">
        <f>'Commercial (Energy)_Estimates'!K23</f>
        <v>10.459640579746489</v>
      </c>
      <c r="P75" s="26">
        <f>'Commercial (Energy)_Estimates'!L23</f>
        <v>11.506754711193238</v>
      </c>
      <c r="Q75" s="26">
        <f>'Commercial (Energy)_Estimates'!M23</f>
        <v>10.747504223921467</v>
      </c>
      <c r="R75" s="26">
        <f>'Commercial (Energy)_Estimates'!N23</f>
        <v>9.9722478262784193</v>
      </c>
      <c r="S75" s="26">
        <f>'Commercial (Energy)_Estimates'!O23</f>
        <v>12.70413494351102</v>
      </c>
      <c r="T75" s="26">
        <f>'Commercial (Energy)_Estimates'!P23</f>
        <v>15.876271226044505</v>
      </c>
      <c r="U75" s="26">
        <f>'Commercial (Energy)_Estimates'!Q23</f>
        <v>18.923877078534666</v>
      </c>
      <c r="V75" s="26">
        <f>'Commercial (Energy)_Estimates'!R23</f>
        <v>21.57635388091478</v>
      </c>
      <c r="W75" s="26">
        <f>'Commercial (Energy)_Estimates'!S23</f>
        <v>23.744530001784032</v>
      </c>
      <c r="X75" s="26">
        <f>'Commercial (Energy)_Estimates'!T23</f>
        <v>19.073795264409004</v>
      </c>
      <c r="Y75" s="26">
        <f>'Commercial (Energy)_Estimates'!U23</f>
        <v>19.916530174086049</v>
      </c>
      <c r="Z75" s="26">
        <f>'Commercial (Energy)_Estimates'!V23</f>
        <v>23.572719058697963</v>
      </c>
      <c r="AA75" s="26">
        <f>'Commercial (Energy)_Estimates'!W23</f>
        <v>24.86061290286138</v>
      </c>
    </row>
    <row r="76" spans="1:27">
      <c r="A76" s="7" t="s">
        <v>12</v>
      </c>
      <c r="B76" s="7" t="s">
        <v>13</v>
      </c>
      <c r="C76" s="7" t="s">
        <v>37</v>
      </c>
      <c r="D76" s="7" t="s">
        <v>37</v>
      </c>
      <c r="E76" s="11" t="s">
        <v>31</v>
      </c>
      <c r="F76" s="7" t="s">
        <v>16</v>
      </c>
      <c r="G76" s="11" t="s">
        <v>26</v>
      </c>
      <c r="H76" s="7" t="s">
        <v>18</v>
      </c>
      <c r="I76" s="26">
        <f>'Commercial (Energy)_Estimates'!E24</f>
        <v>0.21167081959836606</v>
      </c>
      <c r="J76" s="26">
        <f>'Commercial (Energy)_Estimates'!F24</f>
        <v>0.20915195865538513</v>
      </c>
      <c r="K76" s="26">
        <f>'Commercial (Energy)_Estimates'!G24</f>
        <v>0.19455849740008777</v>
      </c>
      <c r="L76" s="26">
        <f>'Commercial (Energy)_Estimates'!H24</f>
        <v>0.1959890941314423</v>
      </c>
      <c r="M76" s="26">
        <f>'Commercial (Energy)_Estimates'!I24</f>
        <v>0.18459443161836128</v>
      </c>
      <c r="N76" s="26">
        <f>'Commercial (Energy)_Estimates'!J24</f>
        <v>0.20010444444095221</v>
      </c>
      <c r="O76" s="26">
        <f>'Commercial (Energy)_Estimates'!K24</f>
        <v>0.20919281159492981</v>
      </c>
      <c r="P76" s="26">
        <f>'Commercial (Energy)_Estimates'!L24</f>
        <v>0.2301350942238648</v>
      </c>
      <c r="Q76" s="26">
        <f>'Commercial (Energy)_Estimates'!M24</f>
        <v>0.21495008447842934</v>
      </c>
      <c r="R76" s="26">
        <f>'Commercial (Energy)_Estimates'!N24</f>
        <v>0.1994449565255684</v>
      </c>
      <c r="S76" s="26">
        <f>'Commercial (Energy)_Estimates'!O24</f>
        <v>0.25408269887022039</v>
      </c>
      <c r="T76" s="26">
        <f>'Commercial (Energy)_Estimates'!P24</f>
        <v>0.31752542452089011</v>
      </c>
      <c r="U76" s="26">
        <f>'Commercial (Energy)_Estimates'!Q24</f>
        <v>0.3784775415706933</v>
      </c>
      <c r="V76" s="26">
        <f>'Commercial (Energy)_Estimates'!R24</f>
        <v>0.43152707761829562</v>
      </c>
      <c r="W76" s="26">
        <f>'Commercial (Energy)_Estimates'!S24</f>
        <v>0.47489060003568068</v>
      </c>
      <c r="X76" s="26">
        <f>'Commercial (Energy)_Estimates'!T24</f>
        <v>0.38147590528818009</v>
      </c>
      <c r="Y76" s="26">
        <f>'Commercial (Energy)_Estimates'!U24</f>
        <v>0.398330603481721</v>
      </c>
      <c r="Z76" s="26">
        <f>'Commercial (Energy)_Estimates'!V24</f>
        <v>0.47145438117395927</v>
      </c>
      <c r="AA76" s="26">
        <f>'Commercial (Energy)_Estimates'!W24</f>
        <v>0.49721225805722763</v>
      </c>
    </row>
    <row r="77" spans="1:27">
      <c r="A77" s="7" t="s">
        <v>12</v>
      </c>
      <c r="B77" s="7" t="s">
        <v>13</v>
      </c>
      <c r="C77" s="7" t="s">
        <v>37</v>
      </c>
      <c r="D77" s="7" t="s">
        <v>37</v>
      </c>
      <c r="E77" s="11" t="s">
        <v>31</v>
      </c>
      <c r="F77" s="7" t="s">
        <v>16</v>
      </c>
      <c r="G77" s="11" t="s">
        <v>27</v>
      </c>
      <c r="H77" s="7" t="s">
        <v>18</v>
      </c>
      <c r="I77" s="26">
        <f>'Commercial (Energy)_Estimates'!E25</f>
        <v>133852.15948122274</v>
      </c>
      <c r="J77" s="26">
        <f>'Commercial (Energy)_Estimates'!F25</f>
        <v>132259.33257531933</v>
      </c>
      <c r="K77" s="26">
        <f>'Commercial (Energy)_Estimates'!G25</f>
        <v>123031.01141591949</v>
      </c>
      <c r="L77" s="26">
        <f>'Commercial (Energy)_Estimates'!H25</f>
        <v>123935.66356495884</v>
      </c>
      <c r="M77" s="26">
        <f>'Commercial (Energy)_Estimates'!I25</f>
        <v>116730.13477818694</v>
      </c>
      <c r="N77" s="26">
        <f>'Commercial (Energy)_Estimates'!J25</f>
        <v>126538.04648668054</v>
      </c>
      <c r="O77" s="26">
        <f>'Commercial (Energy)_Estimates'!K25</f>
        <v>132285.16634016982</v>
      </c>
      <c r="P77" s="26">
        <f>'Commercial (Energy)_Estimates'!L25</f>
        <v>145528.22818340312</v>
      </c>
      <c r="Q77" s="26">
        <f>'Commercial (Energy)_Estimates'!M25</f>
        <v>135925.83542077956</v>
      </c>
      <c r="R77" s="26">
        <f>'Commercial (Energy)_Estimates'!N25</f>
        <v>126121.01270850842</v>
      </c>
      <c r="S77" s="26">
        <f>'Commercial (Energy)_Estimates'!O25</f>
        <v>160671.73545757256</v>
      </c>
      <c r="T77" s="26">
        <f>'Commercial (Energy)_Estimates'!P25</f>
        <v>200790.37745003006</v>
      </c>
      <c r="U77" s="26">
        <f>'Commercial (Energy)_Estimates'!Q25</f>
        <v>239334.05818764362</v>
      </c>
      <c r="V77" s="26">
        <f>'Commercial (Energy)_Estimates'!R25</f>
        <v>272880.46280270541</v>
      </c>
      <c r="W77" s="26">
        <f>'Commercial (Energy)_Estimates'!S25</f>
        <v>300301.81983856304</v>
      </c>
      <c r="X77" s="26">
        <f>'Commercial (Energy)_Estimates'!T25</f>
        <v>241230.10346803357</v>
      </c>
      <c r="Y77" s="26">
        <f>'Commercial (Energy)_Estimates'!U25</f>
        <v>251888.34041770108</v>
      </c>
      <c r="Z77" s="26">
        <f>'Commercial (Energy)_Estimates'!V25</f>
        <v>298128.89247916488</v>
      </c>
      <c r="AA77" s="26">
        <f>'Commercial (Energy)_Estimates'!W25</f>
        <v>314417.14350506844</v>
      </c>
    </row>
    <row r="78" spans="1:27">
      <c r="A78" s="7" t="s">
        <v>12</v>
      </c>
      <c r="B78" s="7" t="s">
        <v>13</v>
      </c>
      <c r="C78" s="7" t="s">
        <v>37</v>
      </c>
      <c r="D78" s="7" t="s">
        <v>37</v>
      </c>
      <c r="E78" s="11" t="s">
        <v>31</v>
      </c>
      <c r="F78" s="7" t="s">
        <v>16</v>
      </c>
      <c r="G78" s="11" t="s">
        <v>28</v>
      </c>
      <c r="H78" s="7" t="s">
        <v>18</v>
      </c>
      <c r="I78" s="26">
        <f>'Commercial (Energy)_Estimates'!E26</f>
        <v>133917.35409365903</v>
      </c>
      <c r="J78" s="26">
        <f>'Commercial (Energy)_Estimates'!F26</f>
        <v>132323.75137858521</v>
      </c>
      <c r="K78" s="26">
        <f>'Commercial (Energy)_Estimates'!G26</f>
        <v>123090.93543311872</v>
      </c>
      <c r="L78" s="26">
        <f>'Commercial (Energy)_Estimates'!H26</f>
        <v>123996.02820595133</v>
      </c>
      <c r="M78" s="26">
        <f>'Commercial (Energy)_Estimates'!I26</f>
        <v>116786.98986312539</v>
      </c>
      <c r="N78" s="26">
        <f>'Commercial (Energy)_Estimates'!J26</f>
        <v>126599.67865556836</v>
      </c>
      <c r="O78" s="26">
        <f>'Commercial (Energy)_Estimates'!K26</f>
        <v>132349.59772614104</v>
      </c>
      <c r="P78" s="26">
        <f>'Commercial (Energy)_Estimates'!L26</f>
        <v>145599.1097924241</v>
      </c>
      <c r="Q78" s="26">
        <f>'Commercial (Energy)_Estimates'!M26</f>
        <v>135992.04004679891</v>
      </c>
      <c r="R78" s="26">
        <f>'Commercial (Energy)_Estimates'!N26</f>
        <v>126182.4417551183</v>
      </c>
      <c r="S78" s="26">
        <f>'Commercial (Energy)_Estimates'!O26</f>
        <v>160749.99292882456</v>
      </c>
      <c r="T78" s="26">
        <f>'Commercial (Energy)_Estimates'!P26</f>
        <v>200888.17528078251</v>
      </c>
      <c r="U78" s="26">
        <f>'Commercial (Energy)_Estimates'!Q26</f>
        <v>239450.62927044736</v>
      </c>
      <c r="V78" s="26">
        <f>'Commercial (Energy)_Estimates'!R26</f>
        <v>273013.37314261182</v>
      </c>
      <c r="W78" s="26">
        <f>'Commercial (Energy)_Estimates'!S26</f>
        <v>300448.08614337404</v>
      </c>
      <c r="X78" s="26">
        <f>'Commercial (Energy)_Estimates'!T26</f>
        <v>241347.59804686235</v>
      </c>
      <c r="Y78" s="26">
        <f>'Commercial (Energy)_Estimates'!U26</f>
        <v>252011.02624357346</v>
      </c>
      <c r="Z78" s="26">
        <f>'Commercial (Energy)_Estimates'!V26</f>
        <v>298274.10042856639</v>
      </c>
      <c r="AA78" s="26">
        <f>'Commercial (Energy)_Estimates'!W26</f>
        <v>314570.28488055011</v>
      </c>
    </row>
    <row r="79" spans="1:27">
      <c r="A79" s="7" t="s">
        <v>12</v>
      </c>
      <c r="B79" s="7" t="s">
        <v>13</v>
      </c>
      <c r="C79" s="7" t="s">
        <v>37</v>
      </c>
      <c r="D79" s="7" t="s">
        <v>37</v>
      </c>
      <c r="E79" s="11" t="s">
        <v>31</v>
      </c>
      <c r="F79" s="7" t="s">
        <v>16</v>
      </c>
      <c r="G79" s="11" t="s">
        <v>29</v>
      </c>
      <c r="H79" s="7" t="s">
        <v>18</v>
      </c>
      <c r="I79" s="26">
        <f>'Commercial (Energy)_Estimates'!E27</f>
        <v>133670.54591800735</v>
      </c>
      <c r="J79" s="26">
        <f>'Commercial (Energy)_Estimates'!F27</f>
        <v>132079.88019479302</v>
      </c>
      <c r="K79" s="26">
        <f>'Commercial (Energy)_Estimates'!G27</f>
        <v>122864.08022515022</v>
      </c>
      <c r="L79" s="26">
        <f>'Commercial (Energy)_Estimates'!H27</f>
        <v>123767.50492219407</v>
      </c>
      <c r="M79" s="26">
        <f>'Commercial (Energy)_Estimates'!I27</f>
        <v>116571.75275585838</v>
      </c>
      <c r="N79" s="26">
        <f>'Commercial (Energy)_Estimates'!J27</f>
        <v>126366.35687335022</v>
      </c>
      <c r="O79" s="26">
        <f>'Commercial (Energy)_Estimates'!K27</f>
        <v>132105.67890782136</v>
      </c>
      <c r="P79" s="26">
        <f>'Commercial (Energy)_Estimates'!L27</f>
        <v>145330.77227255906</v>
      </c>
      <c r="Q79" s="26">
        <f>'Commercial (Energy)_Estimates'!M27</f>
        <v>135741.40824829708</v>
      </c>
      <c r="R79" s="26">
        <f>'Commercial (Energy)_Estimates'!N27</f>
        <v>125949.88893580949</v>
      </c>
      <c r="S79" s="26">
        <f>'Commercial (Energy)_Estimates'!O27</f>
        <v>160453.73250194191</v>
      </c>
      <c r="T79" s="26">
        <f>'Commercial (Energy)_Estimates'!P27</f>
        <v>200517.94063579114</v>
      </c>
      <c r="U79" s="26">
        <f>'Commercial (Energy)_Estimates'!Q27</f>
        <v>239009.32445697594</v>
      </c>
      <c r="V79" s="26">
        <f>'Commercial (Energy)_Estimates'!R27</f>
        <v>272510.21257010894</v>
      </c>
      <c r="W79" s="26">
        <f>'Commercial (Energy)_Estimates'!S27</f>
        <v>299894.36370373244</v>
      </c>
      <c r="X79" s="26">
        <f>'Commercial (Energy)_Estimates'!T27</f>
        <v>240902.79714129632</v>
      </c>
      <c r="Y79" s="26">
        <f>'Commercial (Energy)_Estimates'!U27</f>
        <v>251546.57275991378</v>
      </c>
      <c r="Z79" s="26">
        <f>'Commercial (Energy)_Estimates'!V27</f>
        <v>297724.38462011761</v>
      </c>
      <c r="AA79" s="26">
        <f>'Commercial (Energy)_Estimates'!W27</f>
        <v>313990.53538765531</v>
      </c>
    </row>
    <row r="80" spans="1:27">
      <c r="A80" s="7" t="s">
        <v>12</v>
      </c>
      <c r="B80" s="7" t="s">
        <v>13</v>
      </c>
      <c r="C80" s="7" t="s">
        <v>38</v>
      </c>
      <c r="D80" s="7" t="s">
        <v>38</v>
      </c>
      <c r="E80" s="2" t="s">
        <v>55</v>
      </c>
      <c r="F80" s="7" t="s">
        <v>16</v>
      </c>
      <c r="G80" s="2" t="s">
        <v>17</v>
      </c>
      <c r="H80" s="7" t="s">
        <v>18</v>
      </c>
      <c r="I80" s="10">
        <f>'Agriculture (Energy)_GHG Emissi'!E19</f>
        <v>20530.689554580662</v>
      </c>
      <c r="J80" s="10">
        <f>'Agriculture (Energy)_GHG Emissi'!F19</f>
        <v>22669.166431885264</v>
      </c>
      <c r="K80" s="10">
        <f>'Agriculture (Energy)_GHG Emissi'!G19</f>
        <v>218468.43601582819</v>
      </c>
      <c r="L80" s="10">
        <f>'Agriculture (Energy)_GHG Emissi'!H19</f>
        <v>313502.56036097894</v>
      </c>
      <c r="M80" s="10">
        <f>'Agriculture (Energy)_GHG Emissi'!I19</f>
        <v>338879.87361955398</v>
      </c>
      <c r="N80" s="10">
        <f>'Agriculture (Energy)_GHG Emissi'!J19</f>
        <v>357628.89113237982</v>
      </c>
      <c r="O80" s="10">
        <f>'Agriculture (Energy)_GHG Emissi'!K19</f>
        <v>396765.01031136839</v>
      </c>
      <c r="P80" s="10">
        <f>'Agriculture (Energy)_GHG Emissi'!L19</f>
        <v>446669.0976596633</v>
      </c>
      <c r="Q80" s="10">
        <f>'Agriculture (Energy)_GHG Emissi'!M19</f>
        <v>503763.87057040073</v>
      </c>
      <c r="R80" s="10">
        <f>'Agriculture (Energy)_GHG Emissi'!N19</f>
        <v>510902.85520457593</v>
      </c>
      <c r="S80" s="10">
        <f>'Agriculture (Energy)_GHG Emissi'!O19</f>
        <v>507262.65344359283</v>
      </c>
      <c r="T80" s="10">
        <f>'Agriculture (Energy)_GHG Emissi'!P19</f>
        <v>507710.26382275327</v>
      </c>
      <c r="U80" s="10">
        <f>'Agriculture (Energy)_GHG Emissi'!Q19</f>
        <v>521256.24279403925</v>
      </c>
      <c r="V80" s="10">
        <f>'Agriculture (Energy)_GHG Emissi'!R19</f>
        <v>519266.40770226391</v>
      </c>
      <c r="W80" s="10">
        <f>'Agriculture (Energy)_GHG Emissi'!S19</f>
        <v>513190.89729485603</v>
      </c>
      <c r="X80" s="10">
        <f>'Agriculture (Energy)_GHG Emissi'!T19</f>
        <v>177500.78179194414</v>
      </c>
      <c r="Y80" s="10">
        <f>'Agriculture (Energy)_GHG Emissi'!U19</f>
        <v>68409.781151481307</v>
      </c>
      <c r="Z80" s="10">
        <f>'Agriculture (Energy)_GHG Emissi'!V19</f>
        <v>79845.257628348045</v>
      </c>
      <c r="AA80" s="10">
        <f>'Agriculture (Energy)_GHG Emissi'!W19</f>
        <v>82698.037021503551</v>
      </c>
    </row>
    <row r="81" spans="1:27">
      <c r="A81" s="7" t="s">
        <v>12</v>
      </c>
      <c r="B81" s="7" t="s">
        <v>13</v>
      </c>
      <c r="C81" s="7" t="s">
        <v>38</v>
      </c>
      <c r="D81" s="7" t="s">
        <v>38</v>
      </c>
      <c r="E81" s="2" t="s">
        <v>55</v>
      </c>
      <c r="F81" s="7" t="s">
        <v>16</v>
      </c>
      <c r="G81" s="2" t="s">
        <v>25</v>
      </c>
      <c r="H81" s="7" t="s">
        <v>18</v>
      </c>
      <c r="I81" s="10">
        <f>'Agriculture (Energy)_GHG Emissi'!E20</f>
        <v>2.7706733541944213</v>
      </c>
      <c r="J81" s="10">
        <f>'Agriculture (Energy)_GHG Emissi'!F20</f>
        <v>3.0592667249507781</v>
      </c>
      <c r="K81" s="10">
        <f>'Agriculture (Energy)_GHG Emissi'!G20</f>
        <v>29.482919840192739</v>
      </c>
      <c r="L81" s="10">
        <f>'Agriculture (Energy)_GHG Emissi'!H20</f>
        <v>42.308037835489742</v>
      </c>
      <c r="M81" s="10">
        <f>'Agriculture (Energy)_GHG Emissi'!I20</f>
        <v>45.732776466876388</v>
      </c>
      <c r="N81" s="10">
        <f>'Agriculture (Energy)_GHG Emissi'!J20</f>
        <v>48.263008249983791</v>
      </c>
      <c r="O81" s="10">
        <f>'Agriculture (Energy)_GHG Emissi'!K20</f>
        <v>53.544535804503163</v>
      </c>
      <c r="P81" s="10">
        <f>'Agriculture (Energy)_GHG Emissi'!L20</f>
        <v>60.279230453395861</v>
      </c>
      <c r="Q81" s="10">
        <f>'Agriculture (Energy)_GHG Emissi'!M20</f>
        <v>67.984328012199825</v>
      </c>
      <c r="R81" s="10">
        <f>'Agriculture (Energy)_GHG Emissi'!N20</f>
        <v>68.947753738809169</v>
      </c>
      <c r="S81" s="10">
        <f>'Agriculture (Energy)_GHG Emissi'!O20</f>
        <v>68.456498440430892</v>
      </c>
      <c r="T81" s="10">
        <f>'Agriculture (Energy)_GHG Emissi'!P20</f>
        <v>68.516904699426902</v>
      </c>
      <c r="U81" s="10">
        <f>'Agriculture (Energy)_GHG Emissi'!Q20</f>
        <v>70.344972036982369</v>
      </c>
      <c r="V81" s="10">
        <f>'Agriculture (Energy)_GHG Emissi'!R20</f>
        <v>70.076438286405391</v>
      </c>
      <c r="W81" s="10">
        <f>'Agriculture (Energy)_GHG Emissi'!S20</f>
        <v>69.256531348833477</v>
      </c>
      <c r="X81" s="10">
        <f>'Agriculture (Energy)_GHG Emissi'!T20</f>
        <v>23.954221564364932</v>
      </c>
      <c r="Y81" s="10">
        <f>'Agriculture (Energy)_GHG Emissi'!U20</f>
        <v>9.232089224221502</v>
      </c>
      <c r="Z81" s="10">
        <f>'Agriculture (Energy)_GHG Emissi'!V20</f>
        <v>10.775338411383002</v>
      </c>
      <c r="AA81" s="10">
        <f>'Agriculture (Energy)_GHG Emissi'!W20</f>
        <v>11.160328882794001</v>
      </c>
    </row>
    <row r="82" spans="1:27">
      <c r="A82" s="7" t="s">
        <v>12</v>
      </c>
      <c r="B82" s="7" t="s">
        <v>13</v>
      </c>
      <c r="C82" s="7" t="s">
        <v>38</v>
      </c>
      <c r="D82" s="7" t="s">
        <v>38</v>
      </c>
      <c r="E82" s="2" t="s">
        <v>55</v>
      </c>
      <c r="F82" s="7" t="s">
        <v>16</v>
      </c>
      <c r="G82" s="2" t="s">
        <v>26</v>
      </c>
      <c r="H82" s="7" t="s">
        <v>18</v>
      </c>
      <c r="I82" s="10">
        <f>'Agriculture (Energy)_GHG Emissi'!E21</f>
        <v>0.16624040125166528</v>
      </c>
      <c r="J82" s="10">
        <f>'Agriculture (Energy)_GHG Emissi'!F21</f>
        <v>0.18355600349704668</v>
      </c>
      <c r="K82" s="10">
        <f>'Agriculture (Energy)_GHG Emissi'!G21</f>
        <v>1.7689751904115645</v>
      </c>
      <c r="L82" s="10">
        <f>'Agriculture (Energy)_GHG Emissi'!H21</f>
        <v>2.5384822701293843</v>
      </c>
      <c r="M82" s="10">
        <f>'Agriculture (Energy)_GHG Emissi'!I21</f>
        <v>2.743966588012583</v>
      </c>
      <c r="N82" s="10">
        <f>'Agriculture (Energy)_GHG Emissi'!J21</f>
        <v>2.8957804949990273</v>
      </c>
      <c r="O82" s="10">
        <f>'Agriculture (Energy)_GHG Emissi'!K21</f>
        <v>3.212672148270189</v>
      </c>
      <c r="P82" s="10">
        <f>'Agriculture (Energy)_GHG Emissi'!L21</f>
        <v>3.6167538272037514</v>
      </c>
      <c r="Q82" s="10">
        <f>'Agriculture (Energy)_GHG Emissi'!M21</f>
        <v>4.0790596807319899</v>
      </c>
      <c r="R82" s="10">
        <f>'Agriculture (Energy)_GHG Emissi'!N21</f>
        <v>4.1368652243285498</v>
      </c>
      <c r="S82" s="10">
        <f>'Agriculture (Energy)_GHG Emissi'!O21</f>
        <v>4.107389906425853</v>
      </c>
      <c r="T82" s="10">
        <f>'Agriculture (Energy)_GHG Emissi'!P21</f>
        <v>4.1110142819656144</v>
      </c>
      <c r="U82" s="10">
        <f>'Agriculture (Energy)_GHG Emissi'!Q21</f>
        <v>4.2206983222189418</v>
      </c>
      <c r="V82" s="10">
        <f>'Agriculture (Energy)_GHG Emissi'!R21</f>
        <v>4.2045862971843233</v>
      </c>
      <c r="W82" s="10">
        <f>'Agriculture (Energy)_GHG Emissi'!S21</f>
        <v>4.1553918809300088</v>
      </c>
      <c r="X82" s="10">
        <f>'Agriculture (Energy)_GHG Emissi'!T21</f>
        <v>1.437253293861896</v>
      </c>
      <c r="Y82" s="10">
        <f>'Agriculture (Energy)_GHG Emissi'!U21</f>
        <v>0.55392535345328997</v>
      </c>
      <c r="Z82" s="10">
        <f>'Agriculture (Energy)_GHG Emissi'!V21</f>
        <v>0.64652030468298005</v>
      </c>
      <c r="AA82" s="10">
        <f>'Agriculture (Energy)_GHG Emissi'!W21</f>
        <v>0.6696197329676401</v>
      </c>
    </row>
    <row r="83" spans="1:27">
      <c r="A83" s="7" t="s">
        <v>12</v>
      </c>
      <c r="B83" s="7" t="s">
        <v>13</v>
      </c>
      <c r="C83" s="7" t="s">
        <v>38</v>
      </c>
      <c r="D83" s="7" t="s">
        <v>38</v>
      </c>
      <c r="E83" s="2" t="s">
        <v>55</v>
      </c>
      <c r="F83" s="7" t="s">
        <v>16</v>
      </c>
      <c r="G83" s="2" t="s">
        <v>27</v>
      </c>
      <c r="H83" s="7" t="s">
        <v>18</v>
      </c>
      <c r="I83" s="10">
        <f>'Agriculture (Energy)_GHG Emissi'!E22</f>
        <v>20640.40821940676</v>
      </c>
      <c r="J83" s="10">
        <f>'Agriculture (Energy)_GHG Emissi'!F22</f>
        <v>22790.313394193316</v>
      </c>
      <c r="K83" s="10">
        <f>'Agriculture (Energy)_GHG Emissi'!G22</f>
        <v>219635.95964149985</v>
      </c>
      <c r="L83" s="10">
        <f>'Agriculture (Energy)_GHG Emissi'!H22</f>
        <v>315177.95865926432</v>
      </c>
      <c r="M83" s="10">
        <f>'Agriculture (Energy)_GHG Emissi'!I22</f>
        <v>340690.89156764228</v>
      </c>
      <c r="N83" s="10">
        <f>'Agriculture (Energy)_GHG Emissi'!J22</f>
        <v>359540.10625907918</v>
      </c>
      <c r="O83" s="10">
        <f>'Agriculture (Energy)_GHG Emissi'!K22</f>
        <v>398885.37392922671</v>
      </c>
      <c r="P83" s="10">
        <f>'Agriculture (Energy)_GHG Emissi'!L22</f>
        <v>449056.15518561774</v>
      </c>
      <c r="Q83" s="10">
        <f>'Agriculture (Energy)_GHG Emissi'!M22</f>
        <v>506456.04995968385</v>
      </c>
      <c r="R83" s="10">
        <f>'Agriculture (Energy)_GHG Emissi'!N22</f>
        <v>513633.18625263276</v>
      </c>
      <c r="S83" s="10">
        <f>'Agriculture (Energy)_GHG Emissi'!O22</f>
        <v>509973.53078183386</v>
      </c>
      <c r="T83" s="10">
        <f>'Agriculture (Energy)_GHG Emissi'!P22</f>
        <v>510423.53324885061</v>
      </c>
      <c r="U83" s="10">
        <f>'Agriculture (Energy)_GHG Emissi'!Q22</f>
        <v>524041.90368670371</v>
      </c>
      <c r="V83" s="10">
        <f>'Agriculture (Energy)_GHG Emissi'!R22</f>
        <v>522041.43465840555</v>
      </c>
      <c r="W83" s="10">
        <f>'Agriculture (Energy)_GHG Emissi'!S22</f>
        <v>515933.45593626983</v>
      </c>
      <c r="X83" s="10">
        <f>'Agriculture (Energy)_GHG Emissi'!T22</f>
        <v>178449.36896589299</v>
      </c>
      <c r="Y83" s="10">
        <f>'Agriculture (Energy)_GHG Emissi'!U22</f>
        <v>68775.371884760476</v>
      </c>
      <c r="Z83" s="10">
        <f>'Agriculture (Energy)_GHG Emissi'!V22</f>
        <v>80271.961029438811</v>
      </c>
      <c r="AA83" s="10">
        <f>'Agriculture (Energy)_GHG Emissi'!W22</f>
        <v>83139.986045262194</v>
      </c>
    </row>
    <row r="84" spans="1:27">
      <c r="A84" s="7" t="s">
        <v>12</v>
      </c>
      <c r="B84" s="7" t="s">
        <v>13</v>
      </c>
      <c r="C84" s="7" t="s">
        <v>38</v>
      </c>
      <c r="D84" s="7" t="s">
        <v>38</v>
      </c>
      <c r="E84" s="2" t="s">
        <v>55</v>
      </c>
      <c r="F84" s="7" t="s">
        <v>16</v>
      </c>
      <c r="G84" s="2" t="s">
        <v>28</v>
      </c>
      <c r="H84" s="7" t="s">
        <v>18</v>
      </c>
      <c r="I84" s="10">
        <f>'Agriculture (Energy)_GHG Emissi'!E23</f>
        <v>20653.374970704393</v>
      </c>
      <c r="J84" s="10">
        <f>'Agriculture (Energy)_GHG Emissi'!F23</f>
        <v>22804.630762466084</v>
      </c>
      <c r="K84" s="10">
        <f>'Agriculture (Energy)_GHG Emissi'!G23</f>
        <v>219773.93970635193</v>
      </c>
      <c r="L84" s="10">
        <f>'Agriculture (Energy)_GHG Emissi'!H23</f>
        <v>315375.96027633443</v>
      </c>
      <c r="M84" s="10">
        <f>'Agriculture (Energy)_GHG Emissi'!I23</f>
        <v>340904.92096150725</v>
      </c>
      <c r="N84" s="10">
        <f>'Agriculture (Energy)_GHG Emissi'!J23</f>
        <v>359765.97713768913</v>
      </c>
      <c r="O84" s="10">
        <f>'Agriculture (Energy)_GHG Emissi'!K23</f>
        <v>399135.96235679177</v>
      </c>
      <c r="P84" s="10">
        <f>'Agriculture (Energy)_GHG Emissi'!L23</f>
        <v>449338.26198413968</v>
      </c>
      <c r="Q84" s="10">
        <f>'Agriculture (Energy)_GHG Emissi'!M23</f>
        <v>506774.21661478095</v>
      </c>
      <c r="R84" s="10">
        <f>'Agriculture (Energy)_GHG Emissi'!N23</f>
        <v>513955.86174013041</v>
      </c>
      <c r="S84" s="10">
        <f>'Agriculture (Energy)_GHG Emissi'!O23</f>
        <v>510293.90719453507</v>
      </c>
      <c r="T84" s="10">
        <f>'Agriculture (Energy)_GHG Emissi'!P23</f>
        <v>510744.1923628439</v>
      </c>
      <c r="U84" s="10">
        <f>'Agriculture (Energy)_GHG Emissi'!Q23</f>
        <v>524371.11815583683</v>
      </c>
      <c r="V84" s="10">
        <f>'Agriculture (Energy)_GHG Emissi'!R23</f>
        <v>522369.39238958596</v>
      </c>
      <c r="W84" s="10">
        <f>'Agriculture (Energy)_GHG Emissi'!S23</f>
        <v>516257.57650298235</v>
      </c>
      <c r="X84" s="10">
        <f>'Agriculture (Energy)_GHG Emissi'!T23</f>
        <v>178561.47472281422</v>
      </c>
      <c r="Y84" s="10">
        <f>'Agriculture (Energy)_GHG Emissi'!U23</f>
        <v>68818.578062329834</v>
      </c>
      <c r="Z84" s="10">
        <f>'Agriculture (Energy)_GHG Emissi'!V23</f>
        <v>80322.389613204083</v>
      </c>
      <c r="AA84" s="10">
        <f>'Agriculture (Energy)_GHG Emissi'!W23</f>
        <v>83192.216384433676</v>
      </c>
    </row>
    <row r="85" spans="1:27">
      <c r="A85" s="7" t="s">
        <v>12</v>
      </c>
      <c r="B85" s="7" t="s">
        <v>13</v>
      </c>
      <c r="C85" s="7" t="s">
        <v>38</v>
      </c>
      <c r="D85" s="7" t="s">
        <v>38</v>
      </c>
      <c r="E85" s="2" t="s">
        <v>55</v>
      </c>
      <c r="F85" s="7" t="s">
        <v>16</v>
      </c>
      <c r="G85" s="2" t="s">
        <v>29</v>
      </c>
      <c r="H85" s="7" t="s">
        <v>18</v>
      </c>
      <c r="I85" s="10">
        <f>'Agriculture (Energy)_GHG Emissi'!E24</f>
        <v>20584.329790717864</v>
      </c>
      <c r="J85" s="10">
        <f>'Agriculture (Energy)_GHG Emissi'!F24</f>
        <v>22728.393835680312</v>
      </c>
      <c r="K85" s="10">
        <f>'Agriculture (Energy)_GHG Emissi'!G24</f>
        <v>219039.22534393435</v>
      </c>
      <c r="L85" s="10">
        <f>'Agriculture (Energy)_GHG Emissi'!H24</f>
        <v>314321.64397347398</v>
      </c>
      <c r="M85" s="10">
        <f>'Agriculture (Energy)_GHG Emissi'!I24</f>
        <v>339765.26017195272</v>
      </c>
      <c r="N85" s="10">
        <f>'Agriculture (Energy)_GHG Emissi'!J24</f>
        <v>358563.26297209947</v>
      </c>
      <c r="O85" s="10">
        <f>'Agriculture (Energy)_GHG Emissi'!K24</f>
        <v>397801.63252454356</v>
      </c>
      <c r="P85" s="10">
        <f>'Agriculture (Energy)_GHG Emissi'!L24</f>
        <v>447836.10356124101</v>
      </c>
      <c r="Q85" s="10">
        <f>'Agriculture (Energy)_GHG Emissi'!M24</f>
        <v>505080.0471607169</v>
      </c>
      <c r="R85" s="10">
        <f>'Agriculture (Energy)_GHG Emissi'!N24</f>
        <v>512237.68371695926</v>
      </c>
      <c r="S85" s="10">
        <f>'Agriculture (Energy)_GHG Emissi'!O24</f>
        <v>508587.97125339956</v>
      </c>
      <c r="T85" s="10">
        <f>'Agriculture (Energy)_GHG Emissi'!P24</f>
        <v>509036.7510977342</v>
      </c>
      <c r="U85" s="10">
        <f>'Agriculture (Energy)_GHG Emissi'!Q24</f>
        <v>522618.12145267526</v>
      </c>
      <c r="V85" s="10">
        <f>'Agriculture (Energy)_GHG Emissi'!R24</f>
        <v>520623.08754748869</v>
      </c>
      <c r="W85" s="10">
        <f>'Agriculture (Energy)_GHG Emissi'!S24</f>
        <v>514531.70374176948</v>
      </c>
      <c r="X85" s="10">
        <f>'Agriculture (Energy)_GHG Emissi'!T24</f>
        <v>177964.53552143023</v>
      </c>
      <c r="Y85" s="10">
        <f>'Agriculture (Energy)_GHG Emissi'!U24</f>
        <v>68588.514398862244</v>
      </c>
      <c r="Z85" s="10">
        <f>'Agriculture (Energy)_GHG Emissi'!V24</f>
        <v>80053.868179992423</v>
      </c>
      <c r="AA85" s="10">
        <f>'Agriculture (Energy)_GHG Emissi'!W24</f>
        <v>82914.100988674443</v>
      </c>
    </row>
    <row r="86" spans="1:27">
      <c r="A86" s="7" t="s">
        <v>12</v>
      </c>
      <c r="B86" s="7" t="s">
        <v>13</v>
      </c>
      <c r="C86" s="7" t="s">
        <v>38</v>
      </c>
      <c r="D86" s="7" t="s">
        <v>38</v>
      </c>
      <c r="E86" s="2" t="s">
        <v>19</v>
      </c>
      <c r="F86" s="7" t="s">
        <v>16</v>
      </c>
      <c r="G86" s="2" t="s">
        <v>17</v>
      </c>
      <c r="H86" s="7" t="s">
        <v>18</v>
      </c>
      <c r="I86" s="10">
        <f>'Agriculture (Energy)_GHG Emissi'!E13</f>
        <v>58110.427348036908</v>
      </c>
      <c r="J86" s="10">
        <f>'Agriculture (Energy)_GHG Emissi'!F13</f>
        <v>55062.749112946745</v>
      </c>
      <c r="K86" s="10">
        <f>'Agriculture (Energy)_GHG Emissi'!G13</f>
        <v>50380.164538883</v>
      </c>
      <c r="L86" s="10">
        <f>'Agriculture (Energy)_GHG Emissi'!H13</f>
        <v>49794.230285325459</v>
      </c>
      <c r="M86" s="10">
        <f>'Agriculture (Energy)_GHG Emissi'!I13</f>
        <v>56790.166005300329</v>
      </c>
      <c r="N86" s="10">
        <f>'Agriculture (Energy)_GHG Emissi'!J13</f>
        <v>61538.941194760067</v>
      </c>
      <c r="O86" s="10">
        <f>'Agriculture (Energy)_GHG Emissi'!K13</f>
        <v>69192.215081929899</v>
      </c>
      <c r="P86" s="10">
        <f>'Agriculture (Energy)_GHG Emissi'!L13</f>
        <v>67815.731752786727</v>
      </c>
      <c r="Q86" s="10">
        <f>'Agriculture (Energy)_GHG Emissi'!M13</f>
        <v>53650.809411448514</v>
      </c>
      <c r="R86" s="10">
        <f>'Agriculture (Energy)_GHG Emissi'!N13</f>
        <v>61775.499534186674</v>
      </c>
      <c r="S86" s="10">
        <f>'Agriculture (Energy)_GHG Emissi'!O13</f>
        <v>67635.341957636731</v>
      </c>
      <c r="T86" s="10">
        <f>'Agriculture (Energy)_GHG Emissi'!P13</f>
        <v>65463.919568109261</v>
      </c>
      <c r="U86" s="10">
        <f>'Agriculture (Energy)_GHG Emissi'!Q13</f>
        <v>63663.537646820718</v>
      </c>
      <c r="V86" s="10">
        <f>'Agriculture (Energy)_GHG Emissi'!R13</f>
        <v>62913.536939933001</v>
      </c>
      <c r="W86" s="10">
        <f>'Agriculture (Energy)_GHG Emissi'!S13</f>
        <v>61259.429405382405</v>
      </c>
      <c r="X86" s="10">
        <f>'Agriculture (Energy)_GHG Emissi'!T13</f>
        <v>51276.682005230716</v>
      </c>
      <c r="Y86" s="10">
        <f>'Agriculture (Energy)_GHG Emissi'!U13</f>
        <v>46728.948644284887</v>
      </c>
      <c r="Z86" s="10">
        <f>'Agriculture (Energy)_GHG Emissi'!V13</f>
        <v>32218.392993158017</v>
      </c>
      <c r="AA86" s="10">
        <f>'Agriculture (Energy)_GHG Emissi'!W13</f>
        <v>33449.301136858565</v>
      </c>
    </row>
    <row r="87" spans="1:27">
      <c r="A87" s="7" t="s">
        <v>12</v>
      </c>
      <c r="B87" s="7" t="s">
        <v>13</v>
      </c>
      <c r="C87" s="7" t="s">
        <v>38</v>
      </c>
      <c r="D87" s="7" t="s">
        <v>38</v>
      </c>
      <c r="E87" s="2" t="s">
        <v>19</v>
      </c>
      <c r="F87" s="7" t="s">
        <v>16</v>
      </c>
      <c r="G87" s="2" t="s">
        <v>25</v>
      </c>
      <c r="H87" s="7" t="s">
        <v>18</v>
      </c>
      <c r="I87" s="10">
        <f>'Agriculture (Energy)_GHG Emissi'!E14</f>
        <v>7.8421629349577486</v>
      </c>
      <c r="J87" s="10">
        <f>'Agriculture (Energy)_GHG Emissi'!F14</f>
        <v>7.4308703256338395</v>
      </c>
      <c r="K87" s="10">
        <f>'Agriculture (Energy)_GHG Emissi'!G14</f>
        <v>6.7989425828452106</v>
      </c>
      <c r="L87" s="10">
        <f>'Agriculture (Energy)_GHG Emissi'!H14</f>
        <v>6.7198691343219252</v>
      </c>
      <c r="M87" s="10">
        <f>'Agriculture (Energy)_GHG Emissi'!I14</f>
        <v>7.6639900142105715</v>
      </c>
      <c r="N87" s="10">
        <f>'Agriculture (Energy)_GHG Emissi'!J14</f>
        <v>8.3048503636653255</v>
      </c>
      <c r="O87" s="10">
        <f>'Agriculture (Energy)_GHG Emissi'!K14</f>
        <v>9.3376808477638189</v>
      </c>
      <c r="P87" s="10">
        <f>'Agriculture (Energy)_GHG Emissi'!L14</f>
        <v>9.1519206144111642</v>
      </c>
      <c r="Q87" s="10">
        <f>'Agriculture (Energy)_GHG Emissi'!M14</f>
        <v>7.2403251567406901</v>
      </c>
      <c r="R87" s="10">
        <f>'Agriculture (Energy)_GHG Emissi'!N14</f>
        <v>8.3367745660170947</v>
      </c>
      <c r="S87" s="10">
        <f>'Agriculture (Energy)_GHG Emissi'!O14</f>
        <v>9.1275765125015837</v>
      </c>
      <c r="T87" s="10">
        <f>'Agriculture (Energy)_GHG Emissi'!P14</f>
        <v>8.8345370537259456</v>
      </c>
      <c r="U87" s="10">
        <f>'Agriculture (Energy)_GHG Emissi'!Q14</f>
        <v>8.5915705326343765</v>
      </c>
      <c r="V87" s="10">
        <f>'Agriculture (Energy)_GHG Emissi'!R14</f>
        <v>8.4903558623391362</v>
      </c>
      <c r="W87" s="10">
        <f>'Agriculture (Energy)_GHG Emissi'!S14</f>
        <v>8.2671294744105825</v>
      </c>
      <c r="X87" s="10">
        <f>'Agriculture (Energy)_GHG Emissi'!T14</f>
        <v>6.9199300951728366</v>
      </c>
      <c r="Y87" s="10">
        <f>'Agriculture (Energy)_GHG Emissi'!U14</f>
        <v>6.3062008966646275</v>
      </c>
      <c r="Z87" s="10">
        <f>'Agriculture (Energy)_GHG Emissi'!V14</f>
        <v>4.3479612676326616</v>
      </c>
      <c r="AA87" s="10">
        <f>'Agriculture (Energy)_GHG Emissi'!W14</f>
        <v>4.5140757269714671</v>
      </c>
    </row>
    <row r="88" spans="1:27">
      <c r="A88" s="7" t="s">
        <v>12</v>
      </c>
      <c r="B88" s="7" t="s">
        <v>13</v>
      </c>
      <c r="C88" s="7" t="s">
        <v>38</v>
      </c>
      <c r="D88" s="7" t="s">
        <v>38</v>
      </c>
      <c r="E88" s="2" t="s">
        <v>19</v>
      </c>
      <c r="F88" s="7" t="s">
        <v>16</v>
      </c>
      <c r="G88" s="2" t="s">
        <v>26</v>
      </c>
      <c r="H88" s="7" t="s">
        <v>18</v>
      </c>
      <c r="I88" s="10">
        <f>'Agriculture (Energy)_GHG Emissi'!E15</f>
        <v>0.47052977609746488</v>
      </c>
      <c r="J88" s="10">
        <f>'Agriculture (Energy)_GHG Emissi'!F15</f>
        <v>0.44585221953803034</v>
      </c>
      <c r="K88" s="10">
        <f>'Agriculture (Energy)_GHG Emissi'!G15</f>
        <v>0.40793655497071263</v>
      </c>
      <c r="L88" s="10">
        <f>'Agriculture (Energy)_GHG Emissi'!H15</f>
        <v>0.40319214805931552</v>
      </c>
      <c r="M88" s="10">
        <f>'Agriculture (Energy)_GHG Emissi'!I15</f>
        <v>0.45983940085263431</v>
      </c>
      <c r="N88" s="10">
        <f>'Agriculture (Energy)_GHG Emissi'!J15</f>
        <v>0.49829102181991958</v>
      </c>
      <c r="O88" s="10">
        <f>'Agriculture (Energy)_GHG Emissi'!K15</f>
        <v>0.56026085086582911</v>
      </c>
      <c r="P88" s="10">
        <f>'Agriculture (Energy)_GHG Emissi'!L15</f>
        <v>0.5491152368646699</v>
      </c>
      <c r="Q88" s="10">
        <f>'Agriculture (Energy)_GHG Emissi'!M15</f>
        <v>0.43441950940444141</v>
      </c>
      <c r="R88" s="10">
        <f>'Agriculture (Energy)_GHG Emissi'!N15</f>
        <v>0.50020647396102569</v>
      </c>
      <c r="S88" s="10">
        <f>'Agriculture (Energy)_GHG Emissi'!O15</f>
        <v>0.54765459075009504</v>
      </c>
      <c r="T88" s="10">
        <f>'Agriculture (Energy)_GHG Emissi'!P15</f>
        <v>0.53007222322355674</v>
      </c>
      <c r="U88" s="10">
        <f>'Agriculture (Energy)_GHG Emissi'!Q15</f>
        <v>0.51549423195806254</v>
      </c>
      <c r="V88" s="10">
        <f>'Agriculture (Energy)_GHG Emissi'!R15</f>
        <v>0.50942135174034819</v>
      </c>
      <c r="W88" s="10">
        <f>'Agriculture (Energy)_GHG Emissi'!S15</f>
        <v>0.49602776846463492</v>
      </c>
      <c r="X88" s="10">
        <f>'Agriculture (Energy)_GHG Emissi'!T15</f>
        <v>0.41519580571037018</v>
      </c>
      <c r="Y88" s="10">
        <f>'Agriculture (Energy)_GHG Emissi'!U15</f>
        <v>0.37837205379987759</v>
      </c>
      <c r="Z88" s="10">
        <f>'Agriculture (Energy)_GHG Emissi'!V15</f>
        <v>0.26087767605795964</v>
      </c>
      <c r="AA88" s="10">
        <f>'Agriculture (Energy)_GHG Emissi'!W15</f>
        <v>0.27084454361828797</v>
      </c>
    </row>
    <row r="89" spans="1:27">
      <c r="A89" s="7" t="s">
        <v>12</v>
      </c>
      <c r="B89" s="7" t="s">
        <v>13</v>
      </c>
      <c r="C89" s="7" t="s">
        <v>38</v>
      </c>
      <c r="D89" s="7" t="s">
        <v>38</v>
      </c>
      <c r="E89" s="2" t="s">
        <v>19</v>
      </c>
      <c r="F89" s="7" t="s">
        <v>16</v>
      </c>
      <c r="G89" s="2" t="s">
        <v>27</v>
      </c>
      <c r="H89" s="7" t="s">
        <v>18</v>
      </c>
      <c r="I89" s="10">
        <f>'Agriculture (Energy)_GHG Emissi'!E16</f>
        <v>58420.977000261242</v>
      </c>
      <c r="J89" s="10">
        <f>'Agriculture (Energy)_GHG Emissi'!F16</f>
        <v>55357.01157784184</v>
      </c>
      <c r="K89" s="10">
        <f>'Agriculture (Energy)_GHG Emissi'!G16</f>
        <v>50649.402665163674</v>
      </c>
      <c r="L89" s="10">
        <f>'Agriculture (Energy)_GHG Emissi'!H16</f>
        <v>50060.337103044607</v>
      </c>
      <c r="M89" s="10">
        <f>'Agriculture (Energy)_GHG Emissi'!I16</f>
        <v>57093.660009863066</v>
      </c>
      <c r="N89" s="10">
        <f>'Agriculture (Energy)_GHG Emissi'!J16</f>
        <v>61867.813269161212</v>
      </c>
      <c r="O89" s="10">
        <f>'Agriculture (Energy)_GHG Emissi'!K16</f>
        <v>69561.987243501339</v>
      </c>
      <c r="P89" s="10">
        <f>'Agriculture (Energy)_GHG Emissi'!L16</f>
        <v>68178.147809117407</v>
      </c>
      <c r="Q89" s="10">
        <f>'Agriculture (Energy)_GHG Emissi'!M16</f>
        <v>53937.526287655441</v>
      </c>
      <c r="R89" s="10">
        <f>'Agriculture (Energy)_GHG Emissi'!N16</f>
        <v>62105.635807000952</v>
      </c>
      <c r="S89" s="10">
        <f>'Agriculture (Energy)_GHG Emissi'!O16</f>
        <v>67996.793987531797</v>
      </c>
      <c r="T89" s="10">
        <f>'Agriculture (Energy)_GHG Emissi'!P16</f>
        <v>65813.767235436797</v>
      </c>
      <c r="U89" s="10">
        <f>'Agriculture (Energy)_GHG Emissi'!Q16</f>
        <v>64003.763839913037</v>
      </c>
      <c r="V89" s="10">
        <f>'Agriculture (Energy)_GHG Emissi'!R16</f>
        <v>63249.75503208163</v>
      </c>
      <c r="W89" s="10">
        <f>'Agriculture (Energy)_GHG Emissi'!S16</f>
        <v>61586.807732569068</v>
      </c>
      <c r="X89" s="10">
        <f>'Agriculture (Energy)_GHG Emissi'!T16</f>
        <v>51550.711236999559</v>
      </c>
      <c r="Y89" s="10">
        <f>'Agriculture (Energy)_GHG Emissi'!U16</f>
        <v>46978.674199792804</v>
      </c>
      <c r="Z89" s="10">
        <f>'Agriculture (Energy)_GHG Emissi'!V16</f>
        <v>32390.572259356268</v>
      </c>
      <c r="AA89" s="10">
        <f>'Agriculture (Energy)_GHG Emissi'!W16</f>
        <v>33628.05853564664</v>
      </c>
    </row>
    <row r="90" spans="1:27">
      <c r="A90" s="7" t="s">
        <v>12</v>
      </c>
      <c r="B90" s="7" t="s">
        <v>13</v>
      </c>
      <c r="C90" s="7" t="s">
        <v>38</v>
      </c>
      <c r="D90" s="7" t="s">
        <v>38</v>
      </c>
      <c r="E90" s="2" t="s">
        <v>19</v>
      </c>
      <c r="F90" s="7" t="s">
        <v>16</v>
      </c>
      <c r="G90" s="2" t="s">
        <v>28</v>
      </c>
      <c r="H90" s="7" t="s">
        <v>18</v>
      </c>
      <c r="I90" s="10">
        <f>'Agriculture (Energy)_GHG Emissi'!E17</f>
        <v>58457.678322796834</v>
      </c>
      <c r="J90" s="10">
        <f>'Agriculture (Energy)_GHG Emissi'!F17</f>
        <v>55391.788050965813</v>
      </c>
      <c r="K90" s="10">
        <f>'Agriculture (Energy)_GHG Emissi'!G17</f>
        <v>50681.221716451386</v>
      </c>
      <c r="L90" s="10">
        <f>'Agriculture (Energy)_GHG Emissi'!H17</f>
        <v>50091.786090593232</v>
      </c>
      <c r="M90" s="10">
        <f>'Agriculture (Energy)_GHG Emissi'!I17</f>
        <v>57129.527483129576</v>
      </c>
      <c r="N90" s="10">
        <f>'Agriculture (Energy)_GHG Emissi'!J17</f>
        <v>61906.679968863173</v>
      </c>
      <c r="O90" s="10">
        <f>'Agriculture (Energy)_GHG Emissi'!K17</f>
        <v>69605.687589868874</v>
      </c>
      <c r="P90" s="10">
        <f>'Agriculture (Energy)_GHG Emissi'!L17</f>
        <v>68220.978797592863</v>
      </c>
      <c r="Q90" s="10">
        <f>'Agriculture (Energy)_GHG Emissi'!M17</f>
        <v>53971.41100938899</v>
      </c>
      <c r="R90" s="10">
        <f>'Agriculture (Energy)_GHG Emissi'!N17</f>
        <v>62144.651911969908</v>
      </c>
      <c r="S90" s="10">
        <f>'Agriculture (Energy)_GHG Emissi'!O17</f>
        <v>68039.511045610299</v>
      </c>
      <c r="T90" s="10">
        <f>'Agriculture (Energy)_GHG Emissi'!P17</f>
        <v>65855.112868848257</v>
      </c>
      <c r="U90" s="10">
        <f>'Agriculture (Energy)_GHG Emissi'!Q17</f>
        <v>64043.972390005765</v>
      </c>
      <c r="V90" s="10">
        <f>'Agriculture (Energy)_GHG Emissi'!R17</f>
        <v>63289.489897517378</v>
      </c>
      <c r="W90" s="10">
        <f>'Agriculture (Energy)_GHG Emissi'!S17</f>
        <v>61625.497898509304</v>
      </c>
      <c r="X90" s="10">
        <f>'Agriculture (Energy)_GHG Emissi'!T17</f>
        <v>51583.096509844974</v>
      </c>
      <c r="Y90" s="10">
        <f>'Agriculture (Energy)_GHG Emissi'!U17</f>
        <v>47008.187219989202</v>
      </c>
      <c r="Z90" s="10">
        <f>'Agriculture (Energy)_GHG Emissi'!V17</f>
        <v>32410.92071808879</v>
      </c>
      <c r="AA90" s="10">
        <f>'Agriculture (Energy)_GHG Emissi'!W17</f>
        <v>33649.18441004886</v>
      </c>
    </row>
    <row r="91" spans="1:27">
      <c r="A91" s="7" t="s">
        <v>12</v>
      </c>
      <c r="B91" s="7" t="s">
        <v>13</v>
      </c>
      <c r="C91" s="7" t="s">
        <v>38</v>
      </c>
      <c r="D91" s="7" t="s">
        <v>38</v>
      </c>
      <c r="E91" s="2" t="s">
        <v>19</v>
      </c>
      <c r="F91" s="7" t="s">
        <v>16</v>
      </c>
      <c r="G91" s="2" t="s">
        <v>29</v>
      </c>
      <c r="H91" s="7" t="s">
        <v>18</v>
      </c>
      <c r="I91" s="10">
        <f>'Agriculture (Energy)_GHG Emissi'!E18</f>
        <v>58262.25162245769</v>
      </c>
      <c r="J91" s="10">
        <f>'Agriculture (Energy)_GHG Emissi'!F18</f>
        <v>55206.610762451019</v>
      </c>
      <c r="K91" s="10">
        <f>'Agriculture (Energy)_GHG Emissi'!G18</f>
        <v>50511.792067286879</v>
      </c>
      <c r="L91" s="10">
        <f>'Agriculture (Energy)_GHG Emissi'!H18</f>
        <v>49924.326951765928</v>
      </c>
      <c r="M91" s="10">
        <f>'Agriculture (Energy)_GHG Emissi'!I18</f>
        <v>56938.540851975449</v>
      </c>
      <c r="N91" s="10">
        <f>'Agriculture (Energy)_GHG Emissi'!J18</f>
        <v>61699.723097800634</v>
      </c>
      <c r="O91" s="10">
        <f>'Agriculture (Energy)_GHG Emissi'!K18</f>
        <v>69372.992583142608</v>
      </c>
      <c r="P91" s="10">
        <f>'Agriculture (Energy)_GHG Emissi'!L18</f>
        <v>67992.912935881715</v>
      </c>
      <c r="Q91" s="10">
        <f>'Agriculture (Energy)_GHG Emissi'!M18</f>
        <v>53790.98210648301</v>
      </c>
      <c r="R91" s="10">
        <f>'Agriculture (Energy)_GHG Emissi'!N18</f>
        <v>61936.899489784766</v>
      </c>
      <c r="S91" s="10">
        <f>'Agriculture (Energy)_GHG Emissi'!O18</f>
        <v>67812.051838918764</v>
      </c>
      <c r="T91" s="10">
        <f>'Agriculture (Energy)_GHG Emissi'!P18</f>
        <v>65634.956205469396</v>
      </c>
      <c r="U91" s="10">
        <f>'Agriculture (Energy)_GHG Emissi'!Q18</f>
        <v>63829.870452332514</v>
      </c>
      <c r="V91" s="10">
        <f>'Agriculture (Energy)_GHG Emissi'!R18</f>
        <v>63077.910229427885</v>
      </c>
      <c r="W91" s="10">
        <f>'Agriculture (Energy)_GHG Emissi'!S18</f>
        <v>61419.481032006996</v>
      </c>
      <c r="X91" s="10">
        <f>'Agriculture (Energy)_GHG Emissi'!T18</f>
        <v>51410.651851873263</v>
      </c>
      <c r="Y91" s="10">
        <f>'Agriculture (Energy)_GHG Emissi'!U18</f>
        <v>46851.03669364431</v>
      </c>
      <c r="Z91" s="10">
        <f>'Agriculture (Energy)_GHG Emissi'!V18</f>
        <v>32302.569523299386</v>
      </c>
      <c r="AA91" s="10">
        <f>'Agriculture (Energy)_GHG Emissi'!W18</f>
        <v>33536.693642932732</v>
      </c>
    </row>
    <row r="92" spans="1:27">
      <c r="A92" s="7" t="s">
        <v>12</v>
      </c>
      <c r="B92" s="7" t="s">
        <v>13</v>
      </c>
      <c r="C92" s="7" t="s">
        <v>39</v>
      </c>
      <c r="D92" s="7" t="s">
        <v>39</v>
      </c>
      <c r="E92" s="7" t="s">
        <v>32</v>
      </c>
      <c r="F92" s="7" t="s">
        <v>16</v>
      </c>
      <c r="G92" s="3" t="s">
        <v>17</v>
      </c>
      <c r="H92" s="7" t="s">
        <v>18</v>
      </c>
      <c r="I92" s="27">
        <f>'Fisheries (Energy)-Estimates'!E21</f>
        <v>361594.3153937516</v>
      </c>
      <c r="J92" s="27">
        <f>'Fisheries (Energy)-Estimates'!F21</f>
        <v>324099.74581006716</v>
      </c>
      <c r="K92" s="27">
        <f>'Fisheries (Energy)-Estimates'!G21</f>
        <v>290493.07680561306</v>
      </c>
      <c r="L92" s="27">
        <f>'Fisheries (Energy)-Estimates'!H21</f>
        <v>278241.46004999999</v>
      </c>
      <c r="M92" s="27">
        <f>'Fisheries (Energy)-Estimates'!I21</f>
        <v>282807.82905000006</v>
      </c>
      <c r="N92" s="27">
        <f>'Fisheries (Energy)-Estimates'!J21</f>
        <v>245505.31815000001</v>
      </c>
      <c r="O92" s="27">
        <f>'Fisheries (Energy)-Estimates'!K21</f>
        <v>205250.4135</v>
      </c>
      <c r="P92" s="27">
        <f>'Fisheries (Energy)-Estimates'!L21</f>
        <v>142580.93550000002</v>
      </c>
      <c r="Q92" s="27">
        <f>'Fisheries (Energy)-Estimates'!M21</f>
        <v>120930.048</v>
      </c>
      <c r="R92" s="27">
        <f>'Fisheries (Energy)-Estimates'!N21</f>
        <v>119434.1685</v>
      </c>
      <c r="S92" s="27">
        <f>'Fisheries (Energy)-Estimates'!O21</f>
        <v>122425.92750000001</v>
      </c>
      <c r="T92" s="27">
        <f>'Fisheries (Energy)-Estimates'!P21</f>
        <v>107152.2105</v>
      </c>
      <c r="U92" s="27">
        <f>'Fisheries (Energy)-Estimates'!Q21</f>
        <v>96287.401500000007</v>
      </c>
      <c r="V92" s="27">
        <f>'Fisheries (Energy)-Estimates'!R21</f>
        <v>87129.223461034213</v>
      </c>
      <c r="W92" s="27">
        <f>'Fisheries (Energy)-Estimates'!S21</f>
        <v>78094.588255901821</v>
      </c>
      <c r="X92" s="27">
        <f>'Fisheries (Energy)-Estimates'!T21</f>
        <v>69996.775738352779</v>
      </c>
      <c r="Y92" s="27">
        <f>'Fisheries (Energy)-Estimates'!U21</f>
        <v>62738.644548714692</v>
      </c>
      <c r="Z92" s="27">
        <f>'Fisheries (Energy)-Estimates'!V21</f>
        <v>56233.126144598551</v>
      </c>
      <c r="AA92" s="27">
        <f>'Fisheries (Energy)-Estimates'!W21</f>
        <v>50402.180326656657</v>
      </c>
    </row>
    <row r="93" spans="1:27">
      <c r="A93" s="7" t="s">
        <v>12</v>
      </c>
      <c r="B93" s="7" t="s">
        <v>13</v>
      </c>
      <c r="C93" s="7" t="s">
        <v>39</v>
      </c>
      <c r="D93" s="7" t="s">
        <v>39</v>
      </c>
      <c r="E93" s="7" t="s">
        <v>32</v>
      </c>
      <c r="F93" s="7" t="s">
        <v>16</v>
      </c>
      <c r="G93" s="12" t="s">
        <v>25</v>
      </c>
      <c r="H93" s="7" t="s">
        <v>18</v>
      </c>
      <c r="I93" s="27">
        <f>'Fisheries (Energy)-Estimates'!E22</f>
        <v>50.291281695932071</v>
      </c>
      <c r="J93" s="27">
        <f>'Fisheries (Energy)-Estimates'!F22</f>
        <v>45.076459778868866</v>
      </c>
      <c r="K93" s="27">
        <f>'Fisheries (Energy)-Estimates'!G22</f>
        <v>40.402375077275799</v>
      </c>
      <c r="L93" s="27">
        <f>'Fisheries (Energy)-Estimates'!H22</f>
        <v>38.698394999999998</v>
      </c>
      <c r="M93" s="27">
        <f>'Fisheries (Energy)-Estimates'!I22</f>
        <v>39.333495000000006</v>
      </c>
      <c r="N93" s="27">
        <f>'Fisheries (Energy)-Estimates'!J22</f>
        <v>34.145384999999997</v>
      </c>
      <c r="O93" s="27">
        <f>'Fisheries (Energy)-Estimates'!K22</f>
        <v>28.546649999999996</v>
      </c>
      <c r="P93" s="27">
        <f>'Fisheries (Energy)-Estimates'!L22</f>
        <v>19.830450000000003</v>
      </c>
      <c r="Q93" s="27">
        <f>'Fisheries (Energy)-Estimates'!M22</f>
        <v>16.819199999999999</v>
      </c>
      <c r="R93" s="27">
        <f>'Fisheries (Energy)-Estimates'!N22</f>
        <v>16.611149999999999</v>
      </c>
      <c r="S93" s="27">
        <f>'Fisheries (Energy)-Estimates'!O22</f>
        <v>17.027249999999999</v>
      </c>
      <c r="T93" s="27">
        <f>'Fisheries (Energy)-Estimates'!P22</f>
        <v>14.902949999999999</v>
      </c>
      <c r="U93" s="27">
        <f>'Fisheries (Energy)-Estimates'!Q22</f>
        <v>13.39185</v>
      </c>
      <c r="V93" s="27">
        <f>'Fisheries (Energy)-Estimates'!R22</f>
        <v>12.118111747014494</v>
      </c>
      <c r="W93" s="27">
        <f>'Fisheries (Energy)-Estimates'!S22</f>
        <v>10.861556085660894</v>
      </c>
      <c r="X93" s="27">
        <f>'Fisheries (Energy)-Estimates'!T22</f>
        <v>9.735295652065755</v>
      </c>
      <c r="Y93" s="27">
        <f>'Fisheries (Energy)-Estimates'!U22</f>
        <v>8.7258198259686637</v>
      </c>
      <c r="Z93" s="27">
        <f>'Fisheries (Energy)-Estimates'!V22</f>
        <v>7.8210189352710078</v>
      </c>
      <c r="AA93" s="27">
        <f>'Fisheries (Energy)-Estimates'!W22</f>
        <v>7.0100389884084358</v>
      </c>
    </row>
    <row r="94" spans="1:27">
      <c r="A94" s="7" t="s">
        <v>12</v>
      </c>
      <c r="B94" s="7" t="s">
        <v>13</v>
      </c>
      <c r="C94" s="7" t="s">
        <v>39</v>
      </c>
      <c r="D94" s="7" t="s">
        <v>39</v>
      </c>
      <c r="E94" s="7" t="s">
        <v>32</v>
      </c>
      <c r="F94" s="7" t="s">
        <v>16</v>
      </c>
      <c r="G94" s="12" t="s">
        <v>26</v>
      </c>
      <c r="H94" s="7" t="s">
        <v>18</v>
      </c>
      <c r="I94" s="27">
        <f>'Fisheries (Energy)-Estimates'!E23</f>
        <v>3.0174769017559235</v>
      </c>
      <c r="J94" s="27">
        <f>'Fisheries (Energy)-Estimates'!F23</f>
        <v>2.7045875867321318</v>
      </c>
      <c r="K94" s="27">
        <f>'Fisheries (Energy)-Estimates'!G23</f>
        <v>2.4241425046365479</v>
      </c>
      <c r="L94" s="27">
        <f>'Fisheries (Energy)-Estimates'!H23</f>
        <v>2.3219036999999996</v>
      </c>
      <c r="M94" s="27">
        <f>'Fisheries (Energy)-Estimates'!I23</f>
        <v>2.3600097</v>
      </c>
      <c r="N94" s="27">
        <f>'Fisheries (Energy)-Estimates'!J23</f>
        <v>2.0487230999999997</v>
      </c>
      <c r="O94" s="27">
        <f>'Fisheries (Energy)-Estimates'!K23</f>
        <v>1.7127989999999995</v>
      </c>
      <c r="P94" s="27">
        <f>'Fisheries (Energy)-Estimates'!L23</f>
        <v>1.189827</v>
      </c>
      <c r="Q94" s="27">
        <f>'Fisheries (Energy)-Estimates'!M23</f>
        <v>1.0091519999999998</v>
      </c>
      <c r="R94" s="27">
        <f>'Fisheries (Energy)-Estimates'!N23</f>
        <v>0.99666899999999981</v>
      </c>
      <c r="S94" s="27">
        <f>'Fisheries (Energy)-Estimates'!O23</f>
        <v>1.0216349999999998</v>
      </c>
      <c r="T94" s="27">
        <f>'Fisheries (Energy)-Estimates'!P23</f>
        <v>0.89417699999999978</v>
      </c>
      <c r="U94" s="27">
        <f>'Fisheries (Energy)-Estimates'!Q23</f>
        <v>0.80351099999999986</v>
      </c>
      <c r="V94" s="27">
        <f>'Fisheries (Energy)-Estimates'!R23</f>
        <v>0.72708670482086957</v>
      </c>
      <c r="W94" s="27">
        <f>'Fisheries (Energy)-Estimates'!S23</f>
        <v>0.65169336513965348</v>
      </c>
      <c r="X94" s="27">
        <f>'Fisheries (Energy)-Estimates'!T23</f>
        <v>0.58411773912394516</v>
      </c>
      <c r="Y94" s="27">
        <f>'Fisheries (Energy)-Estimates'!U23</f>
        <v>0.52354918955811969</v>
      </c>
      <c r="Z94" s="27">
        <f>'Fisheries (Energy)-Estimates'!V23</f>
        <v>0.46926113611626041</v>
      </c>
      <c r="AA94" s="27">
        <f>'Fisheries (Energy)-Estimates'!W23</f>
        <v>0.42060233930450613</v>
      </c>
    </row>
    <row r="95" spans="1:27">
      <c r="A95" s="7" t="s">
        <v>12</v>
      </c>
      <c r="B95" s="7" t="s">
        <v>13</v>
      </c>
      <c r="C95" s="7" t="s">
        <v>39</v>
      </c>
      <c r="D95" s="7" t="s">
        <v>39</v>
      </c>
      <c r="E95" s="7" t="s">
        <v>32</v>
      </c>
      <c r="F95" s="7" t="s">
        <v>16</v>
      </c>
      <c r="G95" s="12" t="s">
        <v>27</v>
      </c>
      <c r="H95" s="7" t="s">
        <v>18</v>
      </c>
      <c r="I95" s="27">
        <f>'Fisheries (Energy)-Estimates'!E24</f>
        <v>363585.85014891054</v>
      </c>
      <c r="J95" s="27">
        <f>'Fisheries (Energy)-Estimates'!F24</f>
        <v>325884.77361731039</v>
      </c>
      <c r="K95" s="27">
        <f>'Fisheries (Energy)-Estimates'!G24</f>
        <v>292093.01085867319</v>
      </c>
      <c r="L95" s="27">
        <f>'Fisheries (Energy)-Estimates'!H24</f>
        <v>279773.91649199999</v>
      </c>
      <c r="M95" s="27">
        <f>'Fisheries (Energy)-Estimates'!I24</f>
        <v>284365.43545200006</v>
      </c>
      <c r="N95" s="27">
        <f>'Fisheries (Energy)-Estimates'!J24</f>
        <v>246857.47539599999</v>
      </c>
      <c r="O95" s="27">
        <f>'Fisheries (Energy)-Estimates'!K24</f>
        <v>206380.86083999998</v>
      </c>
      <c r="P95" s="27">
        <f>'Fisheries (Energy)-Estimates'!L24</f>
        <v>143366.22132000004</v>
      </c>
      <c r="Q95" s="27">
        <f>'Fisheries (Energy)-Estimates'!M24</f>
        <v>121596.08832</v>
      </c>
      <c r="R95" s="27">
        <f>'Fisheries (Energy)-Estimates'!N24</f>
        <v>120091.97004</v>
      </c>
      <c r="S95" s="27">
        <f>'Fisheries (Energy)-Estimates'!O24</f>
        <v>123100.2066</v>
      </c>
      <c r="T95" s="27">
        <f>'Fisheries (Energy)-Estimates'!P24</f>
        <v>107742.36732</v>
      </c>
      <c r="U95" s="27">
        <f>'Fisheries (Energy)-Estimates'!Q24</f>
        <v>96817.718760000003</v>
      </c>
      <c r="V95" s="27">
        <f>'Fisheries (Energy)-Estimates'!R24</f>
        <v>87609.100686215985</v>
      </c>
      <c r="W95" s="27">
        <f>'Fisheries (Energy)-Estimates'!S24</f>
        <v>78524.70587689399</v>
      </c>
      <c r="X95" s="27">
        <f>'Fisheries (Energy)-Estimates'!T24</f>
        <v>70382.29344617459</v>
      </c>
      <c r="Y95" s="27">
        <f>'Fisheries (Energy)-Estimates'!U24</f>
        <v>63084.187013823052</v>
      </c>
      <c r="Z95" s="27">
        <f>'Fisheries (Energy)-Estimates'!V24</f>
        <v>56542.83849443528</v>
      </c>
      <c r="AA95" s="27">
        <f>'Fisheries (Energy)-Estimates'!W24</f>
        <v>50679.777870597631</v>
      </c>
    </row>
    <row r="96" spans="1:27">
      <c r="A96" s="7" t="s">
        <v>12</v>
      </c>
      <c r="B96" s="7" t="s">
        <v>13</v>
      </c>
      <c r="C96" s="7" t="s">
        <v>39</v>
      </c>
      <c r="D96" s="7" t="s">
        <v>39</v>
      </c>
      <c r="E96" s="7" t="s">
        <v>32</v>
      </c>
      <c r="F96" s="7" t="s">
        <v>16</v>
      </c>
      <c r="G96" s="12" t="s">
        <v>28</v>
      </c>
      <c r="H96" s="7" t="s">
        <v>18</v>
      </c>
      <c r="I96" s="27">
        <f>'Fisheries (Energy)-Estimates'!E25</f>
        <v>363821.21334724745</v>
      </c>
      <c r="J96" s="27">
        <f>'Fisheries (Energy)-Estimates'!F25</f>
        <v>326095.73144907551</v>
      </c>
      <c r="K96" s="27">
        <f>'Fisheries (Energy)-Estimates'!G25</f>
        <v>292282.09397403483</v>
      </c>
      <c r="L96" s="27">
        <f>'Fisheries (Energy)-Estimates'!H25</f>
        <v>279955.02498059999</v>
      </c>
      <c r="M96" s="27">
        <f>'Fisheries (Energy)-Estimates'!I25</f>
        <v>284549.51620860008</v>
      </c>
      <c r="N96" s="27">
        <f>'Fisheries (Energy)-Estimates'!J25</f>
        <v>247017.27579779999</v>
      </c>
      <c r="O96" s="27">
        <f>'Fisheries (Energy)-Estimates'!K25</f>
        <v>206514.45916199998</v>
      </c>
      <c r="P96" s="27">
        <f>'Fisheries (Energy)-Estimates'!L25</f>
        <v>143459.02782600003</v>
      </c>
      <c r="Q96" s="27">
        <f>'Fisheries (Energy)-Estimates'!M25</f>
        <v>121674.802176</v>
      </c>
      <c r="R96" s="27">
        <f>'Fisheries (Energy)-Estimates'!N25</f>
        <v>120169.71022199999</v>
      </c>
      <c r="S96" s="27">
        <f>'Fisheries (Energy)-Estimates'!O25</f>
        <v>123179.89413</v>
      </c>
      <c r="T96" s="27">
        <f>'Fisheries (Energy)-Estimates'!P25</f>
        <v>107812.113126</v>
      </c>
      <c r="U96" s="27">
        <f>'Fisheries (Energy)-Estimates'!Q25</f>
        <v>96880.392617999998</v>
      </c>
      <c r="V96" s="27">
        <f>'Fisheries (Energy)-Estimates'!R25</f>
        <v>87665.813449192021</v>
      </c>
      <c r="W96" s="27">
        <f>'Fisheries (Energy)-Estimates'!S25</f>
        <v>78575.537959374895</v>
      </c>
      <c r="X96" s="27">
        <f>'Fisheries (Energy)-Estimates'!T25</f>
        <v>70427.854629826252</v>
      </c>
      <c r="Y96" s="27">
        <f>'Fisheries (Energy)-Estimates'!U25</f>
        <v>63125.023850608588</v>
      </c>
      <c r="Z96" s="27">
        <f>'Fisheries (Energy)-Estimates'!V25</f>
        <v>56579.440863052354</v>
      </c>
      <c r="AA96" s="27">
        <f>'Fisheries (Energy)-Estimates'!W25</f>
        <v>50712.584853063381</v>
      </c>
    </row>
    <row r="97" spans="1:27">
      <c r="A97" s="7" t="s">
        <v>12</v>
      </c>
      <c r="B97" s="7" t="s">
        <v>13</v>
      </c>
      <c r="C97" s="7" t="s">
        <v>39</v>
      </c>
      <c r="D97" s="7" t="s">
        <v>39</v>
      </c>
      <c r="E97" s="7" t="s">
        <v>32</v>
      </c>
      <c r="F97" s="7" t="s">
        <v>16</v>
      </c>
      <c r="G97" s="12" t="s">
        <v>29</v>
      </c>
      <c r="H97" s="7" t="s">
        <v>18</v>
      </c>
      <c r="I97" s="27">
        <f>'Fisheries (Energy)-Estimates'!E26</f>
        <v>362567.95460738486</v>
      </c>
      <c r="J97" s="27">
        <f>'Fisheries (Energy)-Estimates'!F26</f>
        <v>324972.42607138609</v>
      </c>
      <c r="K97" s="27">
        <f>'Fisheries (Energy)-Estimates'!G26</f>
        <v>291275.26678710914</v>
      </c>
      <c r="L97" s="27">
        <f>'Fisheries (Energy)-Estimates'!H26</f>
        <v>278990.66097719996</v>
      </c>
      <c r="M97" s="27">
        <f>'Fisheries (Energy)-Estimates'!I26</f>
        <v>283569.32551320002</v>
      </c>
      <c r="N97" s="27">
        <f>'Fisheries (Energy)-Estimates'!J26</f>
        <v>246166.37280360001</v>
      </c>
      <c r="O97" s="27">
        <f>'Fisheries (Energy)-Estimates'!K26</f>
        <v>205803.07664399999</v>
      </c>
      <c r="P97" s="27">
        <f>'Fisheries (Energy)-Estimates'!L26</f>
        <v>142964.85301200001</v>
      </c>
      <c r="Q97" s="27">
        <f>'Fisheries (Energy)-Estimates'!M26</f>
        <v>121255.66771199999</v>
      </c>
      <c r="R97" s="27">
        <f>'Fisheries (Energy)-Estimates'!N26</f>
        <v>119755.760364</v>
      </c>
      <c r="S97" s="27">
        <f>'Fisheries (Energy)-Estimates'!O26</f>
        <v>122755.57506</v>
      </c>
      <c r="T97" s="27">
        <f>'Fisheries (Energy)-Estimates'!P26</f>
        <v>107440.731612</v>
      </c>
      <c r="U97" s="27">
        <f>'Fisheries (Energy)-Estimates'!Q26</f>
        <v>96546.667715999996</v>
      </c>
      <c r="V97" s="27">
        <f>'Fisheries (Energy)-Estimates'!R26</f>
        <v>87363.830104456414</v>
      </c>
      <c r="W97" s="27">
        <f>'Fisheries (Energy)-Estimates'!S26</f>
        <v>78304.867981720221</v>
      </c>
      <c r="X97" s="27">
        <f>'Fisheries (Energy)-Estimates'!T26</f>
        <v>70185.251062176772</v>
      </c>
      <c r="Y97" s="27">
        <f>'Fisheries (Energy)-Estimates'!U26</f>
        <v>62907.576420545447</v>
      </c>
      <c r="Z97" s="27">
        <f>'Fisheries (Energy)-Estimates'!V26</f>
        <v>56384.541071185398</v>
      </c>
      <c r="AA97" s="27">
        <f>'Fisheries (Energy)-Estimates'!W26</f>
        <v>50537.894681472244</v>
      </c>
    </row>
    <row r="98" spans="1:27">
      <c r="A98" s="7" t="s">
        <v>12</v>
      </c>
      <c r="B98" s="7" t="s">
        <v>13</v>
      </c>
      <c r="C98" s="7" t="s">
        <v>39</v>
      </c>
      <c r="D98" s="7" t="s">
        <v>39</v>
      </c>
      <c r="E98" s="7" t="s">
        <v>74</v>
      </c>
      <c r="F98" s="7" t="s">
        <v>16</v>
      </c>
      <c r="G98" s="3" t="s">
        <v>17</v>
      </c>
      <c r="H98" s="7" t="s">
        <v>18</v>
      </c>
      <c r="I98" s="27">
        <f>'Fisheries (Energy)-Estimates'!E28</f>
        <v>1085.2082934683679</v>
      </c>
      <c r="J98" s="27">
        <f>'Fisheries (Energy)-Estimates'!F28</f>
        <v>1246.7149891140841</v>
      </c>
      <c r="K98" s="27">
        <f>'Fisheries (Energy)-Estimates'!G28</f>
        <v>1432.2580037737582</v>
      </c>
      <c r="L98" s="27">
        <f>'Fisheries (Energy)-Estimates'!H28</f>
        <v>1645.414555279943</v>
      </c>
      <c r="M98" s="27">
        <f>'Fisheries (Energy)-Estimates'!I28</f>
        <v>2950.8674255846913</v>
      </c>
      <c r="N98" s="27">
        <f>'Fisheries (Energy)-Estimates'!J28</f>
        <v>1822.1946314670442</v>
      </c>
      <c r="O98" s="27">
        <f>'Fisheries (Energy)-Estimates'!K28</f>
        <v>2230.148653437278</v>
      </c>
      <c r="P98" s="27">
        <f>'Fisheries (Energy)-Estimates'!L28</f>
        <v>3970.7524805102757</v>
      </c>
      <c r="Q98" s="27">
        <f>'Fisheries (Energy)-Estimates'!M28</f>
        <v>1890.1869684620831</v>
      </c>
      <c r="R98" s="27">
        <f>'Fisheries (Energy)-Estimates'!N28</f>
        <v>13884.035214386959</v>
      </c>
      <c r="S98" s="27">
        <f>'Fisheries (Energy)-Estimates'!O28</f>
        <v>2325.3379252303325</v>
      </c>
      <c r="T98" s="27">
        <f>'Fisheries (Energy)-Estimates'!P28</f>
        <v>2325.3379252303325</v>
      </c>
      <c r="U98" s="27">
        <f>'Fisheries (Energy)-Estimates'!Q28</f>
        <v>3195.6398387668314</v>
      </c>
      <c r="V98" s="27">
        <f>'Fisheries (Energy)-Estimates'!R28</f>
        <v>4025.1463501063076</v>
      </c>
      <c r="W98" s="27">
        <f>'Fisheries (Energy)-Estimates'!S28</f>
        <v>8757.4130049610194</v>
      </c>
      <c r="X98" s="27">
        <f>'Fisheries (Energy)-Estimates'!T28</f>
        <v>7193.5892540751229</v>
      </c>
      <c r="Y98" s="27">
        <f>'Fisheries (Energy)-Estimates'!U28</f>
        <v>11789.871234939757</v>
      </c>
      <c r="Z98" s="27">
        <f>'Fisheries (Energy)-Estimates'!V28</f>
        <v>11477.106484762578</v>
      </c>
      <c r="AA98" s="27">
        <f>'Fisheries (Energy)-Estimates'!W28</f>
        <v>13185.192900139811</v>
      </c>
    </row>
    <row r="99" spans="1:27">
      <c r="A99" s="7" t="s">
        <v>12</v>
      </c>
      <c r="B99" s="7" t="s">
        <v>13</v>
      </c>
      <c r="C99" s="7" t="s">
        <v>39</v>
      </c>
      <c r="D99" s="7" t="s">
        <v>39</v>
      </c>
      <c r="E99" s="7" t="s">
        <v>74</v>
      </c>
      <c r="F99" s="7" t="s">
        <v>16</v>
      </c>
      <c r="G99" s="12" t="s">
        <v>25</v>
      </c>
      <c r="H99" s="7" t="s">
        <v>18</v>
      </c>
      <c r="I99" s="27">
        <f>'Fisheries (Energy)-Estimates'!E29</f>
        <v>0.51676585403255615</v>
      </c>
      <c r="J99" s="27">
        <f>'Fisheries (Energy)-Estimates'!F29</f>
        <v>0.59367380434004013</v>
      </c>
      <c r="K99" s="27">
        <f>'Fisheries (Energy)-Estimates'!G29</f>
        <v>0.68202762084464674</v>
      </c>
      <c r="L99" s="27">
        <f>'Fisheries (Energy)-Estimates'!H29</f>
        <v>0.78353074060949679</v>
      </c>
      <c r="M99" s="27">
        <f>'Fisheries (Energy)-Estimates'!I29</f>
        <v>1.4051749645641387</v>
      </c>
      <c r="N99" s="27">
        <f>'Fisheries (Energy)-Estimates'!J29</f>
        <v>0.86771172927002116</v>
      </c>
      <c r="O99" s="27">
        <f>'Fisheries (Energy)-Estimates'!K29</f>
        <v>1.0619755492558469</v>
      </c>
      <c r="P99" s="27">
        <f>'Fisheries (Energy)-Estimates'!L29</f>
        <v>1.8908345145287029</v>
      </c>
      <c r="Q99" s="27">
        <f>'Fisheries (Energy)-Estimates'!M29</f>
        <v>0.90008903260099205</v>
      </c>
      <c r="R99" s="27">
        <f>'Fisheries (Energy)-Estimates'!N29</f>
        <v>6.6114453401842663</v>
      </c>
      <c r="S99" s="27">
        <f>'Fisheries (Energy)-Estimates'!O29</f>
        <v>1.107303773919206</v>
      </c>
      <c r="T99" s="27">
        <f>'Fisheries (Energy)-Estimates'!P29</f>
        <v>1.107303773919206</v>
      </c>
      <c r="U99" s="27">
        <f>'Fisheries (Energy)-Estimates'!Q29</f>
        <v>1.5217332565556341</v>
      </c>
      <c r="V99" s="27">
        <f>'Fisheries (Energy)-Estimates'!R29</f>
        <v>1.9167363571934799</v>
      </c>
      <c r="W99" s="27">
        <f>'Fisheries (Energy)-Estimates'!S29</f>
        <v>4.1701966690290568</v>
      </c>
      <c r="X99" s="27">
        <f>'Fisheries (Energy)-Estimates'!T29</f>
        <v>3.4255186924167256</v>
      </c>
      <c r="Y99" s="27">
        <f>'Fisheries (Energy)-Estimates'!U29</f>
        <v>5.6142243975903607</v>
      </c>
      <c r="Z99" s="27">
        <f>'Fisheries (Energy)-Estimates'!V29</f>
        <v>5.4652888022678949</v>
      </c>
      <c r="AA99" s="27">
        <f>'Fisheries (Energy)-Estimates'!W29</f>
        <v>6.2786632857808629</v>
      </c>
    </row>
    <row r="100" spans="1:27">
      <c r="A100" s="7" t="s">
        <v>12</v>
      </c>
      <c r="B100" s="7" t="s">
        <v>13</v>
      </c>
      <c r="C100" s="7" t="s">
        <v>39</v>
      </c>
      <c r="D100" s="7" t="s">
        <v>39</v>
      </c>
      <c r="E100" s="7" t="s">
        <v>74</v>
      </c>
      <c r="F100" s="7" t="s">
        <v>16</v>
      </c>
      <c r="G100" s="12" t="s">
        <v>26</v>
      </c>
      <c r="H100" s="7" t="s">
        <v>18</v>
      </c>
      <c r="I100" s="27">
        <f>'Fisheries (Energy)-Estimates'!E30</f>
        <v>5.0110628269823626E-2</v>
      </c>
      <c r="J100" s="27">
        <f>'Fisheries (Energy)-Estimates'!F30</f>
        <v>5.7568368905700856E-2</v>
      </c>
      <c r="K100" s="27">
        <f>'Fisheries (Energy)-Estimates'!G30</f>
        <v>6.6136011718268772E-2</v>
      </c>
      <c r="L100" s="27">
        <f>'Fisheries (Energy)-Estimates'!H30</f>
        <v>7.5978738483345146E-2</v>
      </c>
      <c r="M100" s="27">
        <f>'Fisheries (Energy)-Estimates'!I30</f>
        <v>0.13625939050318922</v>
      </c>
      <c r="N100" s="27">
        <f>'Fisheries (Energy)-Estimates'!J30</f>
        <v>8.4141743444365688E-2</v>
      </c>
      <c r="O100" s="27">
        <f>'Fisheries (Energy)-Estimates'!K30</f>
        <v>0.10297944720056697</v>
      </c>
      <c r="P100" s="27">
        <f>'Fisheries (Energy)-Estimates'!L30</f>
        <v>0.18335364989369241</v>
      </c>
      <c r="Q100" s="27">
        <f>'Fisheries (Energy)-Estimates'!M30</f>
        <v>8.7281360737065897E-2</v>
      </c>
      <c r="R100" s="27">
        <f>'Fisheries (Energy)-Estimates'!N30</f>
        <v>0.64110985116938335</v>
      </c>
      <c r="S100" s="27">
        <f>'Fisheries (Energy)-Estimates'!O30</f>
        <v>0.10737491141034726</v>
      </c>
      <c r="T100" s="27">
        <f>'Fisheries (Energy)-Estimates'!P30</f>
        <v>0.10737491141034726</v>
      </c>
      <c r="U100" s="27">
        <f>'Fisheries (Energy)-Estimates'!Q30</f>
        <v>0.14756201275690997</v>
      </c>
      <c r="V100" s="27">
        <f>'Fisheries (Energy)-Estimates'!R30</f>
        <v>0.1858653437278526</v>
      </c>
      <c r="W100" s="27">
        <f>'Fisheries (Energy)-Estimates'!S30</f>
        <v>0.40438270729978737</v>
      </c>
      <c r="X100" s="27">
        <f>'Fisheries (Energy)-Estimates'!T30</f>
        <v>0.33217150956768249</v>
      </c>
      <c r="Y100" s="27">
        <f>'Fisheries (Energy)-Estimates'!U30</f>
        <v>0.54440963855421676</v>
      </c>
      <c r="Z100" s="27">
        <f>'Fisheries (Energy)-Estimates'!V30</f>
        <v>0.52996739900779588</v>
      </c>
      <c r="AA100" s="27">
        <f>'Fisheries (Energy)-Estimates'!W30</f>
        <v>0.60884007619693215</v>
      </c>
    </row>
    <row r="101" spans="1:27">
      <c r="A101" s="7" t="s">
        <v>12</v>
      </c>
      <c r="B101" s="7" t="s">
        <v>13</v>
      </c>
      <c r="C101" s="7" t="s">
        <v>39</v>
      </c>
      <c r="D101" s="7" t="s">
        <v>39</v>
      </c>
      <c r="E101" s="7" t="s">
        <v>74</v>
      </c>
      <c r="F101" s="7" t="s">
        <v>16</v>
      </c>
      <c r="G101" s="12" t="s">
        <v>27</v>
      </c>
      <c r="H101" s="7" t="s">
        <v>18</v>
      </c>
      <c r="I101" s="27">
        <f>'Fisheries (Energy)-Estimates'!E31</f>
        <v>1111.5946711666968</v>
      </c>
      <c r="J101" s="27">
        <f>'Fisheries (Energy)-Estimates'!F31</f>
        <v>1277.0283333659922</v>
      </c>
      <c r="K101" s="27">
        <f>'Fisheries (Energy)-Estimates'!G31</f>
        <v>1467.0827474441592</v>
      </c>
      <c r="L101" s="27">
        <f>'Fisheries (Energy)-Estimates'!H31</f>
        <v>1685.4221097625793</v>
      </c>
      <c r="M101" s="27">
        <f>'Fisheries (Energy)-Estimates'!I31</f>
        <v>3022.616510896527</v>
      </c>
      <c r="N101" s="27">
        <f>'Fisheries (Energy)-Estimates'!J31</f>
        <v>1866.5005182494681</v>
      </c>
      <c r="O101" s="27">
        <f>'Fisheries (Energy)-Estimates'!K31</f>
        <v>2284.3737686038266</v>
      </c>
      <c r="P101" s="27">
        <f>'Fisheries (Energy)-Estimates'!L31</f>
        <v>4067.299636782423</v>
      </c>
      <c r="Q101" s="27">
        <f>'Fisheries (Energy)-Estimates'!M31</f>
        <v>1936.1460599751942</v>
      </c>
      <c r="R101" s="27">
        <f>'Fisheries (Energy)-Estimates'!N31</f>
        <v>14221.619620393338</v>
      </c>
      <c r="S101" s="27">
        <f>'Fisheries (Energy)-Estimates'!O31</f>
        <v>2381.8775270198435</v>
      </c>
      <c r="T101" s="27">
        <f>'Fisheries (Energy)-Estimates'!P31</f>
        <v>2381.8775270198435</v>
      </c>
      <c r="U101" s="27">
        <f>'Fisheries (Energy)-Estimates'!Q31</f>
        <v>3273.3404611091419</v>
      </c>
      <c r="V101" s="27">
        <f>'Fisheries (Energy)-Estimates'!R31</f>
        <v>4123.0160701630048</v>
      </c>
      <c r="W101" s="27">
        <f>'Fisheries (Energy)-Estimates'!S31</f>
        <v>8970.3457742735645</v>
      </c>
      <c r="X101" s="27">
        <f>'Fisheries (Energy)-Estimates'!T31</f>
        <v>7368.498314581856</v>
      </c>
      <c r="Y101" s="27">
        <f>'Fisheries (Energy)-Estimates'!U31</f>
        <v>12076.536935240962</v>
      </c>
      <c r="Z101" s="27">
        <f>'Fisheries (Energy)-Estimates'!V31</f>
        <v>11756.167443302622</v>
      </c>
      <c r="AA101" s="27">
        <f>'Fisheries (Energy)-Estimates'!W31</f>
        <v>13505.785252762258</v>
      </c>
    </row>
    <row r="102" spans="1:27">
      <c r="A102" s="7" t="s">
        <v>12</v>
      </c>
      <c r="B102" s="7" t="s">
        <v>13</v>
      </c>
      <c r="C102" s="7" t="s">
        <v>39</v>
      </c>
      <c r="D102" s="7" t="s">
        <v>39</v>
      </c>
      <c r="E102" s="7" t="s">
        <v>74</v>
      </c>
      <c r="F102" s="7" t="s">
        <v>16</v>
      </c>
      <c r="G102" s="12" t="s">
        <v>28</v>
      </c>
      <c r="H102" s="7" t="s">
        <v>18</v>
      </c>
      <c r="I102" s="27">
        <f>'Fisheries (Energy)-Estimates'!E32</f>
        <v>1113.3062623135379</v>
      </c>
      <c r="J102" s="27">
        <f>'Fisheries (Energy)-Estimates'!F32</f>
        <v>1278.9946529664276</v>
      </c>
      <c r="K102" s="27">
        <f>'Fisheries (Energy)-Estimates'!G32</f>
        <v>1469.3417055944112</v>
      </c>
      <c r="L102" s="27">
        <f>'Fisheries (Energy)-Estimates'!H32</f>
        <v>1688.0172585489011</v>
      </c>
      <c r="M102" s="27">
        <f>'Fisheries (Energy)-Estimates'!I32</f>
        <v>3027.2706207034012</v>
      </c>
      <c r="N102" s="27">
        <f>'Fisheries (Energy)-Estimates'!J32</f>
        <v>1869.3744846739896</v>
      </c>
      <c r="O102" s="27">
        <f>'Fisheries (Energy)-Estimates'!K32</f>
        <v>2287.8911603472711</v>
      </c>
      <c r="P102" s="27">
        <f>'Fisheries (Energy)-Estimates'!L32</f>
        <v>4073.5623098866045</v>
      </c>
      <c r="Q102" s="27">
        <f>'Fisheries (Energy)-Estimates'!M32</f>
        <v>1939.1272639528697</v>
      </c>
      <c r="R102" s="27">
        <f>'Fisheries (Energy)-Estimates'!N32</f>
        <v>14243.517528747341</v>
      </c>
      <c r="S102" s="27">
        <f>'Fisheries (Energy)-Estimates'!O32</f>
        <v>2385.5450513377032</v>
      </c>
      <c r="T102" s="27">
        <f>'Fisheries (Energy)-Estimates'!P32</f>
        <v>2385.5450513377032</v>
      </c>
      <c r="U102" s="27">
        <f>'Fisheries (Energy)-Estimates'!Q32</f>
        <v>3278.3806261073701</v>
      </c>
      <c r="V102" s="27">
        <f>'Fisheries (Energy)-Estimates'!R32</f>
        <v>4129.3645333097093</v>
      </c>
      <c r="W102" s="27">
        <f>'Fisheries (Energy)-Estimates'!S32</f>
        <v>8984.1579711197719</v>
      </c>
      <c r="X102" s="27">
        <f>'Fisheries (Energy)-Estimates'!T32</f>
        <v>7379.8440477055274</v>
      </c>
      <c r="Y102" s="27">
        <f>'Fisheries (Energy)-Estimates'!U32</f>
        <v>12095.131926957831</v>
      </c>
      <c r="Z102" s="27">
        <f>'Fisheries (Energy)-Estimates'!V32</f>
        <v>11774.269142274981</v>
      </c>
      <c r="AA102" s="27">
        <f>'Fisheries (Energy)-Estimates'!W32</f>
        <v>13526.580946614858</v>
      </c>
    </row>
    <row r="103" spans="1:27">
      <c r="A103" s="7" t="s">
        <v>12</v>
      </c>
      <c r="B103" s="7" t="s">
        <v>13</v>
      </c>
      <c r="C103" s="7" t="s">
        <v>39</v>
      </c>
      <c r="D103" s="7" t="s">
        <v>39</v>
      </c>
      <c r="E103" s="7" t="s">
        <v>74</v>
      </c>
      <c r="F103" s="7" t="s">
        <v>16</v>
      </c>
      <c r="G103" s="12" t="s">
        <v>29</v>
      </c>
      <c r="H103" s="7" t="s">
        <v>18</v>
      </c>
      <c r="I103" s="27">
        <f>'Fisheries (Energy)-Estimates'!E33</f>
        <v>1099.6642701499318</v>
      </c>
      <c r="J103" s="27">
        <f>'Fisheries (Energy)-Estimates'!F33</f>
        <v>1263.3223841364618</v>
      </c>
      <c r="K103" s="27">
        <f>'Fisheries (Energy)-Estimates'!G33</f>
        <v>1451.3370031042591</v>
      </c>
      <c r="L103" s="27">
        <f>'Fisheries (Energy)-Estimates'!H33</f>
        <v>1667.3329967310415</v>
      </c>
      <c r="M103" s="27">
        <f>'Fisheries (Energy)-Estimates'!I33</f>
        <v>2990.1757048812892</v>
      </c>
      <c r="N103" s="27">
        <f>'Fisheries (Energy)-Estimates'!J33</f>
        <v>1846.4679467930541</v>
      </c>
      <c r="O103" s="27">
        <f>'Fisheries (Energy)-Estimates'!K33</f>
        <v>2259.8562930900066</v>
      </c>
      <c r="P103" s="27">
        <f>'Fisheries (Energy)-Estimates'!L33</f>
        <v>4023.6465706236709</v>
      </c>
      <c r="Q103" s="27">
        <f>'Fisheries (Energy)-Estimates'!M33</f>
        <v>1915.3660045092129</v>
      </c>
      <c r="R103" s="27">
        <f>'Fisheries (Energy)-Estimates'!N33</f>
        <v>14068.983385639616</v>
      </c>
      <c r="S103" s="27">
        <f>'Fisheries (Energy)-Estimates'!O33</f>
        <v>2356.3135738926285</v>
      </c>
      <c r="T103" s="27">
        <f>'Fisheries (Energy)-Estimates'!P33</f>
        <v>2356.3135738926285</v>
      </c>
      <c r="U103" s="27">
        <f>'Fisheries (Energy)-Estimates'!Q33</f>
        <v>3238.2087126594606</v>
      </c>
      <c r="V103" s="27">
        <f>'Fisheries (Energy)-Estimates'!R33</f>
        <v>4078.765016796598</v>
      </c>
      <c r="W103" s="27">
        <f>'Fisheries (Energy)-Estimates'!S33</f>
        <v>8874.0698338412458</v>
      </c>
      <c r="X103" s="27">
        <f>'Fisheries (Energy)-Estimates'!T33</f>
        <v>7289.4145063695951</v>
      </c>
      <c r="Y103" s="27">
        <f>'Fisheries (Energy)-Estimates'!U33</f>
        <v>11946.923207981927</v>
      </c>
      <c r="Z103" s="27">
        <f>'Fisheries (Energy)-Estimates'!V33</f>
        <v>11629.992142487596</v>
      </c>
      <c r="AA103" s="27">
        <f>'Fisheries (Energy)-Estimates'!W33</f>
        <v>13360.831846371197</v>
      </c>
    </row>
    <row r="104" spans="1:27">
      <c r="A104" s="7" t="s">
        <v>12</v>
      </c>
      <c r="B104" s="7" t="s">
        <v>13</v>
      </c>
      <c r="C104" s="7" t="s">
        <v>39</v>
      </c>
      <c r="D104" s="7" t="s">
        <v>39</v>
      </c>
      <c r="E104" s="7" t="s">
        <v>35</v>
      </c>
      <c r="F104" s="7" t="s">
        <v>16</v>
      </c>
      <c r="G104" s="3" t="s">
        <v>17</v>
      </c>
      <c r="H104" s="7" t="s">
        <v>18</v>
      </c>
      <c r="I104" s="27">
        <f>'Fisheries (Energy)-Estimates'!E35</f>
        <v>15776.003018405498</v>
      </c>
      <c r="J104" s="27">
        <f>'Fisheries (Energy)-Estimates'!F35</f>
        <v>18582.008260743252</v>
      </c>
      <c r="K104" s="27">
        <f>'Fisheries (Energy)-Estimates'!G35</f>
        <v>21887.104775492706</v>
      </c>
      <c r="L104" s="27">
        <f>'Fisheries (Energy)-Estimates'!H35</f>
        <v>25780.063636363637</v>
      </c>
      <c r="M104" s="27">
        <f>'Fisheries (Energy)-Estimates'!I35</f>
        <v>58512.054545454543</v>
      </c>
      <c r="N104" s="27">
        <f>'Fisheries (Energy)-Estimates'!J35</f>
        <v>99064.963636363638</v>
      </c>
      <c r="O104" s="27">
        <f>'Fisheries (Energy)-Estimates'!K35</f>
        <v>200447.23636363639</v>
      </c>
      <c r="P104" s="27">
        <f>'Fisheries (Energy)-Estimates'!L35</f>
        <v>190019.34545454546</v>
      </c>
      <c r="Q104" s="27">
        <f>'Fisheries (Energy)-Estimates'!M35</f>
        <v>100658.11363636363</v>
      </c>
      <c r="R104" s="27">
        <f>'Fisheries (Energy)-Estimates'!N35</f>
        <v>162211.63636363638</v>
      </c>
      <c r="S104" s="27">
        <f>'Fisheries (Energy)-Estimates'!O35</f>
        <v>198274.75909090906</v>
      </c>
      <c r="T104" s="27">
        <f>'Fisheries (Energy)-Estimates'!P35</f>
        <v>196536.77727272728</v>
      </c>
      <c r="U104" s="27">
        <f>'Fisheries (Energy)-Estimates'!Q35</f>
        <v>369755.63181818184</v>
      </c>
      <c r="V104" s="27">
        <f>'Fisheries (Energy)-Estimates'!R35</f>
        <v>246069.25909090909</v>
      </c>
      <c r="W104" s="27">
        <f>'Fisheries (Energy)-Estimates'!S35</f>
        <v>245779.5954545454</v>
      </c>
      <c r="X104" s="27">
        <f>'Fisheries (Energy)-Estimates'!T35</f>
        <v>164239.2818181818</v>
      </c>
      <c r="Y104" s="27">
        <f>'Fisheries (Energy)-Estimates'!U35</f>
        <v>282856.54090909089</v>
      </c>
      <c r="Z104" s="27">
        <f>'Fisheries (Energy)-Estimates'!V35</f>
        <v>255048.83181818179</v>
      </c>
      <c r="AA104" s="27">
        <f>'Fisheries (Energy)-Estimates'!W35</f>
        <v>300413.1968160196</v>
      </c>
    </row>
    <row r="105" spans="1:27">
      <c r="A105" s="7" t="s">
        <v>12</v>
      </c>
      <c r="B105" s="7" t="s">
        <v>13</v>
      </c>
      <c r="C105" s="7" t="s">
        <v>39</v>
      </c>
      <c r="D105" s="7" t="s">
        <v>39</v>
      </c>
      <c r="E105" s="7" t="s">
        <v>35</v>
      </c>
      <c r="F105" s="7" t="s">
        <v>16</v>
      </c>
      <c r="G105" s="12" t="s">
        <v>25</v>
      </c>
      <c r="H105" s="7" t="s">
        <v>18</v>
      </c>
      <c r="I105" s="27">
        <f>'Fisheries (Energy)-Estimates'!E36</f>
        <v>0.8303159483371314</v>
      </c>
      <c r="J105" s="27">
        <f>'Fisheries (Energy)-Estimates'!F36</f>
        <v>0.97800043477596066</v>
      </c>
      <c r="K105" s="27">
        <f>'Fisheries (Energy)-Estimates'!G36</f>
        <v>1.1519528829206689</v>
      </c>
      <c r="L105" s="27">
        <f>'Fisheries (Energy)-Estimates'!H36</f>
        <v>1.3568454545454547</v>
      </c>
      <c r="M105" s="27">
        <f>'Fisheries (Energy)-Estimates'!I36</f>
        <v>3.079581818181818</v>
      </c>
      <c r="N105" s="27">
        <f>'Fisheries (Energy)-Estimates'!J36</f>
        <v>5.2139454545454544</v>
      </c>
      <c r="O105" s="27">
        <f>'Fisheries (Energy)-Estimates'!K36</f>
        <v>10.549854545454547</v>
      </c>
      <c r="P105" s="27">
        <f>'Fisheries (Energy)-Estimates'!L36</f>
        <v>10.001018181818182</v>
      </c>
      <c r="Q105" s="27">
        <f>'Fisheries (Energy)-Estimates'!M36</f>
        <v>5.2977954545454544</v>
      </c>
      <c r="R105" s="27">
        <f>'Fisheries (Energy)-Estimates'!N36</f>
        <v>8.5374545454545459</v>
      </c>
      <c r="S105" s="27">
        <f>'Fisheries (Energy)-Estimates'!O36</f>
        <v>10.435513636363634</v>
      </c>
      <c r="T105" s="27">
        <f>'Fisheries (Energy)-Estimates'!P36</f>
        <v>10.344040909090909</v>
      </c>
      <c r="U105" s="27">
        <f>'Fisheries (Energy)-Estimates'!Q36</f>
        <v>19.460822727272728</v>
      </c>
      <c r="V105" s="27">
        <f>'Fisheries (Energy)-Estimates'!R36</f>
        <v>12.951013636363637</v>
      </c>
      <c r="W105" s="27">
        <f>'Fisheries (Energy)-Estimates'!S36</f>
        <v>12.93576818181818</v>
      </c>
      <c r="X105" s="27">
        <f>'Fisheries (Energy)-Estimates'!T36</f>
        <v>8.6441727272727267</v>
      </c>
      <c r="Y105" s="27">
        <f>'Fisheries (Energy)-Estimates'!U36</f>
        <v>14.887186363636363</v>
      </c>
      <c r="Z105" s="27">
        <f>'Fisheries (Energy)-Estimates'!V36</f>
        <v>13.423622727272727</v>
      </c>
      <c r="AA105" s="27">
        <f>'Fisheries (Energy)-Estimates'!W36</f>
        <v>15.811220885053665</v>
      </c>
    </row>
    <row r="106" spans="1:27">
      <c r="A106" s="7" t="s">
        <v>12</v>
      </c>
      <c r="B106" s="7" t="s">
        <v>13</v>
      </c>
      <c r="C106" s="7" t="s">
        <v>39</v>
      </c>
      <c r="D106" s="7" t="s">
        <v>39</v>
      </c>
      <c r="E106" s="7" t="s">
        <v>35</v>
      </c>
      <c r="F106" s="7" t="s">
        <v>16</v>
      </c>
      <c r="G106" s="12" t="s">
        <v>26</v>
      </c>
      <c r="H106" s="7" t="s">
        <v>18</v>
      </c>
      <c r="I106" s="27">
        <f>'Fisheries (Energy)-Estimates'!E37</f>
        <v>0.8303159483371314</v>
      </c>
      <c r="J106" s="27">
        <f>'Fisheries (Energy)-Estimates'!F37</f>
        <v>0.97800043477596066</v>
      </c>
      <c r="K106" s="27">
        <f>'Fisheries (Energy)-Estimates'!G37</f>
        <v>1.1519528829206689</v>
      </c>
      <c r="L106" s="27">
        <f>'Fisheries (Energy)-Estimates'!H37</f>
        <v>1.3568454545454547</v>
      </c>
      <c r="M106" s="27">
        <f>'Fisheries (Energy)-Estimates'!I37</f>
        <v>3.079581818181818</v>
      </c>
      <c r="N106" s="27">
        <f>'Fisheries (Energy)-Estimates'!J37</f>
        <v>5.2139454545454544</v>
      </c>
      <c r="O106" s="27">
        <f>'Fisheries (Energy)-Estimates'!K37</f>
        <v>10.549854545454547</v>
      </c>
      <c r="P106" s="27">
        <f>'Fisheries (Energy)-Estimates'!L37</f>
        <v>10.001018181818182</v>
      </c>
      <c r="Q106" s="27">
        <f>'Fisheries (Energy)-Estimates'!M37</f>
        <v>5.2977954545454544</v>
      </c>
      <c r="R106" s="27">
        <f>'Fisheries (Energy)-Estimates'!N37</f>
        <v>8.5374545454545459</v>
      </c>
      <c r="S106" s="27">
        <f>'Fisheries (Energy)-Estimates'!O37</f>
        <v>10.435513636363634</v>
      </c>
      <c r="T106" s="27">
        <f>'Fisheries (Energy)-Estimates'!P37</f>
        <v>10.344040909090909</v>
      </c>
      <c r="U106" s="27">
        <f>'Fisheries (Energy)-Estimates'!Q37</f>
        <v>19.460822727272728</v>
      </c>
      <c r="V106" s="27">
        <f>'Fisheries (Energy)-Estimates'!R37</f>
        <v>12.951013636363637</v>
      </c>
      <c r="W106" s="27">
        <f>'Fisheries (Energy)-Estimates'!S37</f>
        <v>12.93576818181818</v>
      </c>
      <c r="X106" s="27">
        <f>'Fisheries (Energy)-Estimates'!T37</f>
        <v>8.6441727272727267</v>
      </c>
      <c r="Y106" s="27">
        <f>'Fisheries (Energy)-Estimates'!U37</f>
        <v>14.887186363636363</v>
      </c>
      <c r="Z106" s="27">
        <f>'Fisheries (Energy)-Estimates'!V37</f>
        <v>13.423622727272727</v>
      </c>
      <c r="AA106" s="27">
        <f>'Fisheries (Energy)-Estimates'!W37</f>
        <v>15.811220885053665</v>
      </c>
    </row>
    <row r="107" spans="1:27">
      <c r="A107" s="7" t="s">
        <v>12</v>
      </c>
      <c r="B107" s="7" t="s">
        <v>13</v>
      </c>
      <c r="C107" s="7" t="s">
        <v>39</v>
      </c>
      <c r="D107" s="7" t="s">
        <v>39</v>
      </c>
      <c r="E107" s="7" t="s">
        <v>35</v>
      </c>
      <c r="F107" s="7" t="s">
        <v>16</v>
      </c>
      <c r="G107" s="12" t="s">
        <v>27</v>
      </c>
      <c r="H107" s="7" t="s">
        <v>18</v>
      </c>
      <c r="I107" s="27">
        <f>'Fisheries (Energy)-Estimates'!E38</f>
        <v>16050.83759730509</v>
      </c>
      <c r="J107" s="27">
        <f>'Fisheries (Energy)-Estimates'!F38</f>
        <v>18905.726404654095</v>
      </c>
      <c r="K107" s="27">
        <f>'Fisheries (Energy)-Estimates'!G38</f>
        <v>22268.401179739445</v>
      </c>
      <c r="L107" s="27">
        <f>'Fisheries (Energy)-Estimates'!H38</f>
        <v>26229.179481818184</v>
      </c>
      <c r="M107" s="27">
        <f>'Fisheries (Energy)-Estimates'!I38</f>
        <v>59531.396127272717</v>
      </c>
      <c r="N107" s="27">
        <f>'Fisheries (Energy)-Estimates'!J38</f>
        <v>100790.77958181819</v>
      </c>
      <c r="O107" s="27">
        <f>'Fisheries (Energy)-Estimates'!K38</f>
        <v>203939.23821818185</v>
      </c>
      <c r="P107" s="27">
        <f>'Fisheries (Energy)-Estimates'!L38</f>
        <v>193329.68247272729</v>
      </c>
      <c r="Q107" s="27">
        <f>'Fisheries (Energy)-Estimates'!M38</f>
        <v>102411.68393181817</v>
      </c>
      <c r="R107" s="27">
        <f>'Fisheries (Energy)-Estimates'!N38</f>
        <v>165037.53381818184</v>
      </c>
      <c r="S107" s="27">
        <f>'Fisheries (Energy)-Estimates'!O38</f>
        <v>201728.91410454543</v>
      </c>
      <c r="T107" s="27">
        <f>'Fisheries (Energy)-Estimates'!P38</f>
        <v>199960.65481363636</v>
      </c>
      <c r="U107" s="27">
        <f>'Fisheries (Energy)-Estimates'!Q38</f>
        <v>376197.1641409091</v>
      </c>
      <c r="V107" s="27">
        <f>'Fisheries (Energy)-Estimates'!R38</f>
        <v>250356.04460454546</v>
      </c>
      <c r="W107" s="27">
        <f>'Fisheries (Energy)-Estimates'!S38</f>
        <v>250061.33472272722</v>
      </c>
      <c r="X107" s="27">
        <f>'Fisheries (Energy)-Estimates'!T38</f>
        <v>167100.50299090907</v>
      </c>
      <c r="Y107" s="27">
        <f>'Fisheries (Energy)-Estimates'!U38</f>
        <v>287784.1995954545</v>
      </c>
      <c r="Z107" s="27">
        <f>'Fisheries (Energy)-Estimates'!V38</f>
        <v>259492.05094090904</v>
      </c>
      <c r="AA107" s="27">
        <f>'Fisheries (Energy)-Estimates'!W38</f>
        <v>305646.7109289724</v>
      </c>
    </row>
    <row r="108" spans="1:27" ht="17.399999999999999" customHeight="1">
      <c r="A108" s="7" t="s">
        <v>12</v>
      </c>
      <c r="B108" s="7" t="s">
        <v>13</v>
      </c>
      <c r="C108" s="7" t="s">
        <v>39</v>
      </c>
      <c r="D108" s="7" t="s">
        <v>39</v>
      </c>
      <c r="E108" s="7" t="s">
        <v>35</v>
      </c>
      <c r="F108" s="7" t="s">
        <v>16</v>
      </c>
      <c r="G108" s="12" t="s">
        <v>28</v>
      </c>
      <c r="H108" s="7" t="s">
        <v>18</v>
      </c>
      <c r="I108" s="27">
        <f>'Fisheries (Energy)-Estimates'!E39</f>
        <v>16025.845087260141</v>
      </c>
      <c r="J108" s="27">
        <f>'Fisheries (Energy)-Estimates'!F39</f>
        <v>18876.28859156734</v>
      </c>
      <c r="K108" s="27">
        <f>'Fisheries (Energy)-Estimates'!G39</f>
        <v>22233.727397963536</v>
      </c>
      <c r="L108" s="27">
        <f>'Fisheries (Energy)-Estimates'!H39</f>
        <v>26188.338433636363</v>
      </c>
      <c r="M108" s="27">
        <f>'Fisheries (Energy)-Estimates'!I39</f>
        <v>59438.700714545448</v>
      </c>
      <c r="N108" s="27">
        <f>'Fisheries (Energy)-Estimates'!J39</f>
        <v>100633.83982363637</v>
      </c>
      <c r="O108" s="27">
        <f>'Fisheries (Energy)-Estimates'!K39</f>
        <v>203621.68759636366</v>
      </c>
      <c r="P108" s="27">
        <f>'Fisheries (Energy)-Estimates'!L39</f>
        <v>193028.65182545455</v>
      </c>
      <c r="Q108" s="27">
        <f>'Fisheries (Energy)-Estimates'!M39</f>
        <v>102252.22028863635</v>
      </c>
      <c r="R108" s="27">
        <f>'Fisheries (Energy)-Estimates'!N39</f>
        <v>164780.55643636364</v>
      </c>
      <c r="S108" s="27">
        <f>'Fisheries (Energy)-Estimates'!O39</f>
        <v>201414.80514409087</v>
      </c>
      <c r="T108" s="27">
        <f>'Fisheries (Energy)-Estimates'!P39</f>
        <v>199649.29918227275</v>
      </c>
      <c r="U108" s="27">
        <f>'Fisheries (Energy)-Estimates'!Q39</f>
        <v>375611.39337681822</v>
      </c>
      <c r="V108" s="27">
        <f>'Fisheries (Energy)-Estimates'!R39</f>
        <v>249966.21909409089</v>
      </c>
      <c r="W108" s="27">
        <f>'Fisheries (Energy)-Estimates'!S39</f>
        <v>249671.96810045448</v>
      </c>
      <c r="X108" s="27">
        <f>'Fisheries (Energy)-Estimates'!T39</f>
        <v>166840.31339181814</v>
      </c>
      <c r="Y108" s="27">
        <f>'Fisheries (Energy)-Estimates'!U39</f>
        <v>287336.09528590908</v>
      </c>
      <c r="Z108" s="27">
        <f>'Fisheries (Energy)-Estimates'!V39</f>
        <v>259087.99989681813</v>
      </c>
      <c r="AA108" s="27">
        <f>'Fisheries (Energy)-Estimates'!W39</f>
        <v>305170.79318033223</v>
      </c>
    </row>
    <row r="109" spans="1:27">
      <c r="A109" s="7" t="s">
        <v>12</v>
      </c>
      <c r="B109" s="7" t="s">
        <v>13</v>
      </c>
      <c r="C109" s="7" t="s">
        <v>39</v>
      </c>
      <c r="D109" s="7" t="s">
        <v>39</v>
      </c>
      <c r="E109" s="7" t="s">
        <v>35</v>
      </c>
      <c r="F109" s="7" t="s">
        <v>16</v>
      </c>
      <c r="G109" s="12" t="s">
        <v>29</v>
      </c>
      <c r="H109" s="7" t="s">
        <v>18</v>
      </c>
      <c r="I109" s="27">
        <f>'Fisheries (Energy)-Estimates'!E40</f>
        <v>15973.933734170103</v>
      </c>
      <c r="J109" s="27">
        <f>'Fisheries (Energy)-Estimates'!F40</f>
        <v>18815.144004385143</v>
      </c>
      <c r="K109" s="27">
        <f>'Fisheries (Energy)-Estimates'!G40</f>
        <v>22161.707303723335</v>
      </c>
      <c r="L109" s="27">
        <f>'Fisheries (Energy)-Estimates'!H40</f>
        <v>26103.508455818184</v>
      </c>
      <c r="M109" s="27">
        <f>'Fisheries (Energy)-Estimates'!I40</f>
        <v>59246.165259272726</v>
      </c>
      <c r="N109" s="27">
        <f>'Fisheries (Energy)-Estimates'!J40</f>
        <v>100307.86395381817</v>
      </c>
      <c r="O109" s="27">
        <f>'Fisheries (Energy)-Estimates'!K40</f>
        <v>202962.11069018184</v>
      </c>
      <c r="P109" s="27">
        <f>'Fisheries (Energy)-Estimates'!L40</f>
        <v>192403.38816872728</v>
      </c>
      <c r="Q109" s="27">
        <f>'Fisheries (Energy)-Estimates'!M40</f>
        <v>101921.00211681817</v>
      </c>
      <c r="R109" s="27">
        <f>'Fisheries (Energy)-Estimates'!N40</f>
        <v>164246.79477818185</v>
      </c>
      <c r="S109" s="27">
        <f>'Fisheries (Energy)-Estimates'!O40</f>
        <v>200762.37683154544</v>
      </c>
      <c r="T109" s="27">
        <f>'Fisheries (Energy)-Estimates'!P40</f>
        <v>199002.58974463638</v>
      </c>
      <c r="U109" s="27">
        <f>'Fisheries (Energy)-Estimates'!Q40</f>
        <v>374394.70273990906</v>
      </c>
      <c r="V109" s="27">
        <f>'Fisheries (Energy)-Estimates'!R40</f>
        <v>249156.52172154546</v>
      </c>
      <c r="W109" s="27">
        <f>'Fisheries (Energy)-Estimates'!S40</f>
        <v>248863.22387372723</v>
      </c>
      <c r="X109" s="27">
        <f>'Fisheries (Energy)-Estimates'!T40</f>
        <v>166299.87971290908</v>
      </c>
      <c r="Y109" s="27">
        <f>'Fisheries (Energy)-Estimates'!U40</f>
        <v>286405.34839445457</v>
      </c>
      <c r="Z109" s="27">
        <f>'Fisheries (Energy)-Estimates'!V40</f>
        <v>258248.75500390906</v>
      </c>
      <c r="AA109" s="27">
        <f>'Fisheries (Energy)-Estimates'!W40</f>
        <v>304182.27565059869</v>
      </c>
    </row>
    <row r="110" spans="1:27">
      <c r="A110" s="7" t="s">
        <v>12</v>
      </c>
      <c r="B110" s="7" t="s">
        <v>40</v>
      </c>
      <c r="C110" s="7" t="s">
        <v>41</v>
      </c>
      <c r="D110" s="7" t="s">
        <v>42</v>
      </c>
      <c r="E110" s="7" t="s">
        <v>43</v>
      </c>
      <c r="F110" s="7" t="s">
        <v>16</v>
      </c>
      <c r="G110" s="13" t="s">
        <v>25</v>
      </c>
      <c r="H110" s="7" t="s">
        <v>18</v>
      </c>
      <c r="I110" s="10">
        <f>'Fugitive Emissions_Estimates'!E30</f>
        <v>0.48565392160000004</v>
      </c>
      <c r="J110" s="10">
        <f>'Fugitive Emissions_Estimates'!F30</f>
        <v>0.509716104</v>
      </c>
      <c r="K110" s="10">
        <f>'Fugitive Emissions_Estimates'!G30</f>
        <v>0.54315645440000004</v>
      </c>
      <c r="L110" s="10">
        <f>'Fugitive Emissions_Estimates'!H30</f>
        <v>0.52975665760000001</v>
      </c>
      <c r="M110" s="10">
        <f>'Fugitive Emissions_Estimates'!I30</f>
        <v>0.52997632640000003</v>
      </c>
      <c r="N110" s="10">
        <f>'Fugitive Emissions_Estimates'!J30</f>
        <v>0.57404526720000004</v>
      </c>
      <c r="O110" s="10">
        <f>'Fugitive Emissions_Estimates'!K30</f>
        <v>0.6271544240000001</v>
      </c>
      <c r="P110" s="10">
        <f>'Fugitive Emissions_Estimates'!L30</f>
        <v>0.67230481120000007</v>
      </c>
      <c r="Q110" s="10">
        <f>'Fugitive Emissions_Estimates'!M30</f>
        <v>0.69212569600000007</v>
      </c>
      <c r="R110" s="10">
        <f>'Fugitive Emissions_Estimates'!N30</f>
        <v>0.69876645280000016</v>
      </c>
      <c r="S110" s="10">
        <f>'Fugitive Emissions_Estimates'!O30</f>
        <v>0.71801281920000004</v>
      </c>
      <c r="T110" s="10">
        <f>'Fugitive Emissions_Estimates'!P30</f>
        <v>0.78019598720000005</v>
      </c>
      <c r="U110" s="10">
        <f>'Fugitive Emissions_Estimates'!Q30</f>
        <v>0.91424464800000005</v>
      </c>
      <c r="V110" s="10">
        <f>'Fugitive Emissions_Estimates'!R30</f>
        <v>1.0518418048</v>
      </c>
      <c r="W110" s="10">
        <f>'Fugitive Emissions_Estimates'!S30</f>
        <v>1.1084149696000003</v>
      </c>
      <c r="X110" s="10">
        <f>'Fugitive Emissions_Estimates'!T30</f>
        <v>0.95236563360000004</v>
      </c>
      <c r="Y110" s="10">
        <f>'Fugitive Emissions_Estimates'!U30</f>
        <v>1.0052044288000002</v>
      </c>
      <c r="Z110" s="10">
        <f>'Fugitive Emissions_Estimates'!V30</f>
        <v>1.0722034128000002</v>
      </c>
      <c r="AA110" s="10">
        <f>'Fugitive Emissions_Estimates'!W30</f>
        <v>1.1483439984000001</v>
      </c>
    </row>
    <row r="111" spans="1:27">
      <c r="A111" s="7" t="s">
        <v>12</v>
      </c>
      <c r="B111" s="7" t="s">
        <v>40</v>
      </c>
      <c r="C111" s="7" t="s">
        <v>41</v>
      </c>
      <c r="D111" s="7" t="s">
        <v>42</v>
      </c>
      <c r="E111" s="7" t="s">
        <v>43</v>
      </c>
      <c r="F111" s="7" t="s">
        <v>16</v>
      </c>
      <c r="G111" s="13" t="s">
        <v>27</v>
      </c>
      <c r="H111" s="7" t="s">
        <v>18</v>
      </c>
      <c r="I111" s="10">
        <f>'Fugitive Emissions_Estimates'!E31</f>
        <v>10.198732353600001</v>
      </c>
      <c r="J111" s="10">
        <f>'Fugitive Emissions_Estimates'!F31</f>
        <v>10.704038184</v>
      </c>
      <c r="K111" s="10">
        <f>'Fugitive Emissions_Estimates'!G31</f>
        <v>11.406285542400001</v>
      </c>
      <c r="L111" s="10">
        <f>'Fugitive Emissions_Estimates'!H31</f>
        <v>11.124889809600001</v>
      </c>
      <c r="M111" s="10">
        <f>'Fugitive Emissions_Estimates'!I31</f>
        <v>11.1295028544</v>
      </c>
      <c r="N111" s="10">
        <f>'Fugitive Emissions_Estimates'!J31</f>
        <v>12.054950611200001</v>
      </c>
      <c r="O111" s="10">
        <f>'Fugitive Emissions_Estimates'!K31</f>
        <v>13.170242904000002</v>
      </c>
      <c r="P111" s="10">
        <f>'Fugitive Emissions_Estimates'!L31</f>
        <v>14.118401035200002</v>
      </c>
      <c r="Q111" s="10">
        <f>'Fugitive Emissions_Estimates'!M31</f>
        <v>14.534639616000002</v>
      </c>
      <c r="R111" s="10">
        <f>'Fugitive Emissions_Estimates'!N31</f>
        <v>14.674095508800004</v>
      </c>
      <c r="S111" s="10">
        <f>'Fugitive Emissions_Estimates'!O31</f>
        <v>15.078269203200001</v>
      </c>
      <c r="T111" s="10">
        <f>'Fugitive Emissions_Estimates'!P31</f>
        <v>16.384115731200001</v>
      </c>
      <c r="U111" s="10">
        <f>'Fugitive Emissions_Estimates'!Q31</f>
        <v>19.199137608000001</v>
      </c>
      <c r="V111" s="10">
        <f>'Fugitive Emissions_Estimates'!R31</f>
        <v>22.0886779008</v>
      </c>
      <c r="W111" s="10">
        <f>'Fugitive Emissions_Estimates'!S31</f>
        <v>23.276714361600007</v>
      </c>
      <c r="X111" s="10">
        <f>'Fugitive Emissions_Estimates'!T31</f>
        <v>19.9996783056</v>
      </c>
      <c r="Y111" s="10">
        <f>'Fugitive Emissions_Estimates'!U31</f>
        <v>21.109293004800005</v>
      </c>
      <c r="Z111" s="10">
        <f>'Fugitive Emissions_Estimates'!V31</f>
        <v>22.516271668800005</v>
      </c>
      <c r="AA111" s="10">
        <f>'Fugitive Emissions_Estimates'!W31</f>
        <v>24.115223966400002</v>
      </c>
    </row>
    <row r="112" spans="1:27">
      <c r="A112" s="7" t="s">
        <v>12</v>
      </c>
      <c r="B112" s="7" t="s">
        <v>40</v>
      </c>
      <c r="C112" s="7" t="s">
        <v>41</v>
      </c>
      <c r="D112" s="7" t="s">
        <v>42</v>
      </c>
      <c r="E112" s="7" t="s">
        <v>43</v>
      </c>
      <c r="F112" s="7" t="s">
        <v>16</v>
      </c>
      <c r="G112" s="13" t="s">
        <v>28</v>
      </c>
      <c r="H112" s="7" t="s">
        <v>18</v>
      </c>
      <c r="I112" s="10">
        <f>'Fugitive Emissions_Estimates'!E32</f>
        <v>13.549744412640001</v>
      </c>
      <c r="J112" s="10">
        <f>'Fugitive Emissions_Estimates'!F32</f>
        <v>14.2210793016</v>
      </c>
      <c r="K112" s="10">
        <f>'Fugitive Emissions_Estimates'!G32</f>
        <v>15.15406507776</v>
      </c>
      <c r="L112" s="10">
        <f>'Fugitive Emissions_Estimates'!H32</f>
        <v>14.78021074704</v>
      </c>
      <c r="M112" s="10">
        <f>'Fugitive Emissions_Estimates'!I32</f>
        <v>14.786339506560001</v>
      </c>
      <c r="N112" s="10">
        <f>'Fugitive Emissions_Estimates'!J32</f>
        <v>16.015862954879999</v>
      </c>
      <c r="O112" s="10">
        <f>'Fugitive Emissions_Estimates'!K32</f>
        <v>17.497608429600003</v>
      </c>
      <c r="P112" s="10">
        <f>'Fugitive Emissions_Estimates'!L32</f>
        <v>18.757304232480003</v>
      </c>
      <c r="Q112" s="10">
        <f>'Fugitive Emissions_Estimates'!M32</f>
        <v>19.310306918400002</v>
      </c>
      <c r="R112" s="10">
        <f>'Fugitive Emissions_Estimates'!N32</f>
        <v>19.495584033120004</v>
      </c>
      <c r="S112" s="10">
        <f>'Fugitive Emissions_Estimates'!O32</f>
        <v>20.032557655680002</v>
      </c>
      <c r="T112" s="10">
        <f>'Fugitive Emissions_Estimates'!P32</f>
        <v>21.767468042880001</v>
      </c>
      <c r="U112" s="10">
        <f>'Fugitive Emissions_Estimates'!Q32</f>
        <v>25.507425679200001</v>
      </c>
      <c r="V112" s="10">
        <f>'Fugitive Emissions_Estimates'!R32</f>
        <v>29.34638635392</v>
      </c>
      <c r="W112" s="10">
        <f>'Fugitive Emissions_Estimates'!S32</f>
        <v>30.924777651840007</v>
      </c>
      <c r="X112" s="10">
        <f>'Fugitive Emissions_Estimates'!T32</f>
        <v>26.571001177439999</v>
      </c>
      <c r="Y112" s="10">
        <f>'Fugitive Emissions_Estimates'!U32</f>
        <v>28.045203563520005</v>
      </c>
      <c r="Z112" s="10">
        <f>'Fugitive Emissions_Estimates'!V32</f>
        <v>29.914475217120003</v>
      </c>
      <c r="AA112" s="10">
        <f>'Fugitive Emissions_Estimates'!W32</f>
        <v>32.038797555359999</v>
      </c>
    </row>
    <row r="113" spans="1:27">
      <c r="A113" s="7" t="s">
        <v>12</v>
      </c>
      <c r="B113" s="7" t="s">
        <v>40</v>
      </c>
      <c r="C113" s="7" t="s">
        <v>41</v>
      </c>
      <c r="D113" s="7" t="s">
        <v>42</v>
      </c>
      <c r="E113" s="7" t="s">
        <v>43</v>
      </c>
      <c r="F113" s="7" t="s">
        <v>16</v>
      </c>
      <c r="G113" s="13" t="s">
        <v>29</v>
      </c>
      <c r="H113" s="7" t="s">
        <v>18</v>
      </c>
      <c r="I113" s="10">
        <f>'Fugitive Emissions_Estimates'!E33</f>
        <v>2.6128180982080003</v>
      </c>
      <c r="J113" s="10">
        <f>'Fugitive Emissions_Estimates'!F33</f>
        <v>2.7422726395199999</v>
      </c>
      <c r="K113" s="10">
        <f>'Fugitive Emissions_Estimates'!G33</f>
        <v>2.9221817246720003</v>
      </c>
      <c r="L113" s="10">
        <f>'Fugitive Emissions_Estimates'!H33</f>
        <v>2.8500908178880002</v>
      </c>
      <c r="M113" s="10">
        <f>'Fugitive Emissions_Estimates'!I33</f>
        <v>2.8512726360320002</v>
      </c>
      <c r="N113" s="10">
        <f>'Fugitive Emissions_Estimates'!J33</f>
        <v>3.0883635375360003</v>
      </c>
      <c r="O113" s="10">
        <f>'Fugitive Emissions_Estimates'!K33</f>
        <v>3.3740908011200004</v>
      </c>
      <c r="P113" s="10">
        <f>'Fugitive Emissions_Estimates'!L33</f>
        <v>3.6169998842560003</v>
      </c>
      <c r="Q113" s="10">
        <f>'Fugitive Emissions_Estimates'!M33</f>
        <v>3.7236362444800002</v>
      </c>
      <c r="R113" s="10">
        <f>'Fugitive Emissions_Estimates'!N33</f>
        <v>3.7593635160640009</v>
      </c>
      <c r="S113" s="10">
        <f>'Fugitive Emissions_Estimates'!O33</f>
        <v>3.8629089672960002</v>
      </c>
      <c r="T113" s="10">
        <f>'Fugitive Emissions_Estimates'!P33</f>
        <v>4.1974544111360004</v>
      </c>
      <c r="U113" s="10">
        <f>'Fugitive Emissions_Estimates'!Q33</f>
        <v>4.9186362062400004</v>
      </c>
      <c r="V113" s="10">
        <f>'Fugitive Emissions_Estimates'!R33</f>
        <v>5.6589089098239995</v>
      </c>
      <c r="W113" s="10">
        <f>'Fugitive Emissions_Estimates'!S33</f>
        <v>5.9632725364480015</v>
      </c>
      <c r="X113" s="10">
        <f>'Fugitive Emissions_Estimates'!T33</f>
        <v>5.1237271087680005</v>
      </c>
      <c r="Y113" s="10">
        <f>'Fugitive Emissions_Estimates'!U33</f>
        <v>5.4079998269440006</v>
      </c>
      <c r="Z113" s="10">
        <f>'Fugitive Emissions_Estimates'!V33</f>
        <v>5.7684543608640011</v>
      </c>
      <c r="AA113" s="10">
        <f>'Fugitive Emissions_Estimates'!W33</f>
        <v>6.1780907113920005</v>
      </c>
    </row>
    <row r="114" spans="1:27">
      <c r="A114" s="7" t="s">
        <v>12</v>
      </c>
      <c r="B114" s="7" t="s">
        <v>13</v>
      </c>
      <c r="C114" s="7" t="s">
        <v>44</v>
      </c>
      <c r="D114" s="7" t="s">
        <v>474</v>
      </c>
      <c r="E114" s="7" t="s">
        <v>94</v>
      </c>
      <c r="F114" s="7" t="s">
        <v>16</v>
      </c>
      <c r="G114" s="14" t="s">
        <v>17</v>
      </c>
      <c r="H114" s="7" t="s">
        <v>18</v>
      </c>
      <c r="I114" s="10">
        <f>'Industrial Energy_GHG Emission '!D11</f>
        <v>1073411.365</v>
      </c>
      <c r="J114" s="10">
        <f>'Industrial Energy_GHG Emission '!E11</f>
        <v>822132.07627777755</v>
      </c>
      <c r="K114" s="10">
        <f>'Industrial Energy_GHG Emission '!F11</f>
        <v>493610.38494444446</v>
      </c>
      <c r="L114" s="10">
        <f>'Industrial Energy_GHG Emission '!G11</f>
        <v>829321.60819444444</v>
      </c>
      <c r="M114" s="10">
        <f>'Industrial Energy_GHG Emission '!H11</f>
        <v>873950.16511111124</v>
      </c>
      <c r="N114" s="10">
        <f>'Industrial Energy_GHG Emission '!I11</f>
        <v>721447.99966055551</v>
      </c>
      <c r="O114" s="10">
        <f>'Industrial Energy_GHG Emission '!J11</f>
        <v>541344.30099027778</v>
      </c>
      <c r="P114" s="10">
        <f>'Industrial Energy_GHG Emission '!K11</f>
        <v>560523.4313647222</v>
      </c>
      <c r="Q114" s="10">
        <f>'Industrial Energy_GHG Emission '!L11</f>
        <v>337158.92455555563</v>
      </c>
      <c r="R114" s="10">
        <f>'Industrial Energy_GHG Emission '!M11</f>
        <v>86195.315555555644</v>
      </c>
      <c r="S114" s="10">
        <f>'Industrial Energy_GHG Emission '!N11</f>
        <v>19292.45644444447</v>
      </c>
      <c r="T114" s="10">
        <f>'Industrial Energy_GHG Emission '!O11</f>
        <v>3948.0617222222231</v>
      </c>
      <c r="U114" s="10">
        <f>'Industrial Energy_GHG Emission '!P11</f>
        <v>0</v>
      </c>
      <c r="V114" s="10">
        <f>'Industrial Energy_GHG Emission '!Q11</f>
        <v>5776.4647864867566</v>
      </c>
      <c r="W114" s="10">
        <f>'Industrial Energy_GHG Emission '!R11</f>
        <v>5735.1164716678622</v>
      </c>
      <c r="X114" s="10">
        <f>'Industrial Energy_GHG Emission '!S11</f>
        <v>1269.8760698352037</v>
      </c>
      <c r="Y114" s="10">
        <f>'Industrial Energy_GHG Emission '!T11</f>
        <v>1518.2988727427767</v>
      </c>
      <c r="Z114" s="10">
        <f>'Industrial Energy_GHG Emission '!U11</f>
        <v>1562.4126359567217</v>
      </c>
      <c r="AA114" s="10">
        <f>'Industrial Energy_GHG Emission '!V11</f>
        <v>1087.0039006473314</v>
      </c>
    </row>
    <row r="115" spans="1:27">
      <c r="A115" s="7" t="s">
        <v>12</v>
      </c>
      <c r="B115" s="7" t="s">
        <v>13</v>
      </c>
      <c r="C115" s="7" t="s">
        <v>44</v>
      </c>
      <c r="D115" s="7" t="s">
        <v>474</v>
      </c>
      <c r="E115" s="7" t="s">
        <v>94</v>
      </c>
      <c r="F115" s="7" t="s">
        <v>16</v>
      </c>
      <c r="G115" s="14" t="s">
        <v>25</v>
      </c>
      <c r="H115" s="7" t="s">
        <v>18</v>
      </c>
      <c r="I115" s="10">
        <f>'Industrial Energy_GHG Emission '!D12</f>
        <v>43.457950000000004</v>
      </c>
      <c r="J115" s="10">
        <f>'Industrial Energy_GHG Emission '!E12</f>
        <v>33.284699444444442</v>
      </c>
      <c r="K115" s="10">
        <f>'Industrial Energy_GHG Emission '!F12</f>
        <v>19.984226111111113</v>
      </c>
      <c r="L115" s="10">
        <f>'Industrial Energy_GHG Emission '!G12</f>
        <v>33.57577361111111</v>
      </c>
      <c r="M115" s="10">
        <f>'Industrial Energy_GHG Emission '!H12</f>
        <v>35.382597777777782</v>
      </c>
      <c r="N115" s="10">
        <f>'Industrial Energy_GHG Emission '!I12</f>
        <v>29.208421038888893</v>
      </c>
      <c r="O115" s="10">
        <f>'Industrial Energy_GHG Emission '!J12</f>
        <v>21.916773319444449</v>
      </c>
      <c r="P115" s="10">
        <f>'Industrial Energy_GHG Emission '!K12</f>
        <v>22.693256330555556</v>
      </c>
      <c r="Q115" s="10">
        <f>'Industrial Energy_GHG Emission '!L12</f>
        <v>13.650158888888894</v>
      </c>
      <c r="R115" s="10">
        <f>'Industrial Energy_GHG Emission '!M12</f>
        <v>3.4896888888888924</v>
      </c>
      <c r="S115" s="10">
        <f>'Industrial Energy_GHG Emission '!N12</f>
        <v>0.78107111111111227</v>
      </c>
      <c r="T115" s="10">
        <f>'Industrial Energy_GHG Emission '!O12</f>
        <v>0.15984055555555562</v>
      </c>
      <c r="U115" s="10">
        <f>'Industrial Energy_GHG Emission '!P12</f>
        <v>0</v>
      </c>
      <c r="V115" s="10">
        <f>'Industrial Energy_GHG Emission '!Q12</f>
        <v>0.23386497111282417</v>
      </c>
      <c r="W115" s="10">
        <f>'Industrial Energy_GHG Emission '!R12</f>
        <v>0.23219095026995398</v>
      </c>
      <c r="X115" s="10">
        <f>'Industrial Energy_GHG Emission '!S12</f>
        <v>5.1411986633004204E-2</v>
      </c>
      <c r="Y115" s="10">
        <f>'Industrial Energy_GHG Emission '!T12</f>
        <v>6.1469589989586113E-2</v>
      </c>
      <c r="Z115" s="10">
        <f>'Industrial Energy_GHG Emission '!U12</f>
        <v>6.3255572305940158E-2</v>
      </c>
      <c r="AA115" s="10">
        <f>'Industrial Energy_GHG Emission '!V12</f>
        <v>4.4008255086936496E-2</v>
      </c>
    </row>
    <row r="116" spans="1:27">
      <c r="A116" s="7" t="s">
        <v>12</v>
      </c>
      <c r="B116" s="7" t="s">
        <v>13</v>
      </c>
      <c r="C116" s="7" t="s">
        <v>44</v>
      </c>
      <c r="D116" s="7" t="s">
        <v>474</v>
      </c>
      <c r="E116" s="7" t="s">
        <v>94</v>
      </c>
      <c r="F116" s="7" t="s">
        <v>16</v>
      </c>
      <c r="G116" s="14" t="s">
        <v>26</v>
      </c>
      <c r="H116" s="7" t="s">
        <v>18</v>
      </c>
      <c r="I116" s="10">
        <f>'Industrial Energy_GHG Emission '!D13</f>
        <v>8.6915899999999997</v>
      </c>
      <c r="J116" s="10">
        <f>'Industrial Energy_GHG Emission '!E13</f>
        <v>6.6569398888888873</v>
      </c>
      <c r="K116" s="10">
        <f>'Industrial Energy_GHG Emission '!F13</f>
        <v>3.9968452222222224</v>
      </c>
      <c r="L116" s="10">
        <f>'Industrial Energy_GHG Emission '!G13</f>
        <v>6.7151547222222217</v>
      </c>
      <c r="M116" s="10">
        <f>'Industrial Energy_GHG Emission '!H13</f>
        <v>7.0765195555555565</v>
      </c>
      <c r="N116" s="10">
        <f>'Industrial Energy_GHG Emission '!I13</f>
        <v>5.841684207777778</v>
      </c>
      <c r="O116" s="10">
        <f>'Industrial Energy_GHG Emission '!J13</f>
        <v>4.3833546638888894</v>
      </c>
      <c r="P116" s="10">
        <f>'Industrial Energy_GHG Emission '!K13</f>
        <v>4.5386512661111107</v>
      </c>
      <c r="Q116" s="10">
        <f>'Industrial Energy_GHG Emission '!L13</f>
        <v>2.7300317777777785</v>
      </c>
      <c r="R116" s="10">
        <f>'Industrial Energy_GHG Emission '!M13</f>
        <v>0.69793777777777843</v>
      </c>
      <c r="S116" s="10">
        <f>'Industrial Energy_GHG Emission '!N13</f>
        <v>0.15621422222222242</v>
      </c>
      <c r="T116" s="10">
        <f>'Industrial Energy_GHG Emission '!O13</f>
        <v>3.1968111111111121E-2</v>
      </c>
      <c r="U116" s="10">
        <f>'Industrial Energy_GHG Emission '!P13</f>
        <v>0</v>
      </c>
      <c r="V116" s="10">
        <f>'Industrial Energy_GHG Emission '!Q13</f>
        <v>4.6772994222564826E-2</v>
      </c>
      <c r="W116" s="10">
        <f>'Industrial Energy_GHG Emission '!R13</f>
        <v>4.6438190053990788E-2</v>
      </c>
      <c r="X116" s="10">
        <f>'Industrial Energy_GHG Emission '!S13</f>
        <v>1.0282397326600841E-2</v>
      </c>
      <c r="Y116" s="10">
        <f>'Industrial Energy_GHG Emission '!T13</f>
        <v>1.2293917997917221E-2</v>
      </c>
      <c r="Z116" s="10">
        <f>'Industrial Energy_GHG Emission '!U13</f>
        <v>1.265111446118803E-2</v>
      </c>
      <c r="AA116" s="10">
        <f>'Industrial Energy_GHG Emission '!V13</f>
        <v>8.8016510173872988E-3</v>
      </c>
    </row>
    <row r="117" spans="1:27">
      <c r="A117" s="7" t="s">
        <v>12</v>
      </c>
      <c r="B117" s="7" t="s">
        <v>13</v>
      </c>
      <c r="C117" s="7" t="s">
        <v>44</v>
      </c>
      <c r="D117" s="7" t="s">
        <v>474</v>
      </c>
      <c r="E117" s="7" t="s">
        <v>94</v>
      </c>
      <c r="F117" s="7" t="s">
        <v>16</v>
      </c>
      <c r="G117" s="14" t="s">
        <v>27</v>
      </c>
      <c r="H117" s="7" t="s">
        <v>18</v>
      </c>
      <c r="I117" s="10">
        <f>'Industrial Energy_GHG Emission '!D14</f>
        <v>1077018.37485</v>
      </c>
      <c r="J117" s="10">
        <f>'Industrial Energy_GHG Emission '!E14</f>
        <v>824894.70633166644</v>
      </c>
      <c r="K117" s="10">
        <f>'Industrial Energy_GHG Emission '!F14</f>
        <v>495269.07571166672</v>
      </c>
      <c r="L117" s="10">
        <f>'Industrial Energy_GHG Emission '!G14</f>
        <v>832108.39740416664</v>
      </c>
      <c r="M117" s="10">
        <f>'Industrial Energy_GHG Emission '!H14</f>
        <v>876886.92072666681</v>
      </c>
      <c r="N117" s="10">
        <f>'Industrial Energy_GHG Emission '!I14</f>
        <v>723872.29860678327</v>
      </c>
      <c r="O117" s="10">
        <f>'Industrial Energy_GHG Emission '!J14</f>
        <v>543163.39317579172</v>
      </c>
      <c r="P117" s="10">
        <f>'Industrial Energy_GHG Emission '!K14</f>
        <v>562406.97164015833</v>
      </c>
      <c r="Q117" s="10">
        <f>'Industrial Energy_GHG Emission '!L14</f>
        <v>338291.88774333335</v>
      </c>
      <c r="R117" s="10">
        <f>'Industrial Energy_GHG Emission '!M14</f>
        <v>86484.95973333341</v>
      </c>
      <c r="S117" s="10">
        <f>'Industrial Energy_GHG Emission '!N14</f>
        <v>19357.285346666693</v>
      </c>
      <c r="T117" s="10">
        <f>'Industrial Energy_GHG Emission '!O14</f>
        <v>3961.328488333334</v>
      </c>
      <c r="U117" s="10">
        <f>'Industrial Energy_GHG Emission '!P14</f>
        <v>0</v>
      </c>
      <c r="V117" s="10">
        <f>'Industrial Energy_GHG Emission '!Q14</f>
        <v>5795.8755790891209</v>
      </c>
      <c r="W117" s="10">
        <f>'Industrial Energy_GHG Emission '!R14</f>
        <v>5754.388320540269</v>
      </c>
      <c r="X117" s="10">
        <f>'Industrial Energy_GHG Emission '!S14</f>
        <v>1274.1432647257429</v>
      </c>
      <c r="Y117" s="10">
        <f>'Industrial Energy_GHG Emission '!T14</f>
        <v>1523.4008487119124</v>
      </c>
      <c r="Z117" s="10">
        <f>'Industrial Energy_GHG Emission '!U14</f>
        <v>1567.6628484581149</v>
      </c>
      <c r="AA117" s="10">
        <f>'Industrial Energy_GHG Emission '!V14</f>
        <v>1090.656585819547</v>
      </c>
    </row>
    <row r="118" spans="1:27">
      <c r="A118" s="7" t="s">
        <v>12</v>
      </c>
      <c r="B118" s="7" t="s">
        <v>13</v>
      </c>
      <c r="C118" s="7" t="s">
        <v>44</v>
      </c>
      <c r="D118" s="7" t="s">
        <v>474</v>
      </c>
      <c r="E118" s="7" t="s">
        <v>94</v>
      </c>
      <c r="F118" s="7" t="s">
        <v>16</v>
      </c>
      <c r="G118" s="14" t="s">
        <v>28</v>
      </c>
      <c r="H118" s="7" t="s">
        <v>18</v>
      </c>
      <c r="I118" s="10">
        <f>'Industrial Energy_GHG Emission '!D15</f>
        <v>1076996.6458750002</v>
      </c>
      <c r="J118" s="10">
        <f>'Industrial Energy_GHG Emission '!E15</f>
        <v>824878.06398194423</v>
      </c>
      <c r="K118" s="10">
        <f>'Industrial Energy_GHG Emission '!F15</f>
        <v>495259.08359861112</v>
      </c>
      <c r="L118" s="10">
        <f>'Industrial Energy_GHG Emission '!G15</f>
        <v>832091.60951736104</v>
      </c>
      <c r="M118" s="10">
        <f>'Industrial Energy_GHG Emission '!H15</f>
        <v>876869.22942777793</v>
      </c>
      <c r="N118" s="10">
        <f>'Industrial Energy_GHG Emission '!I15</f>
        <v>723857.6943962638</v>
      </c>
      <c r="O118" s="10">
        <f>'Industrial Energy_GHG Emission '!J15</f>
        <v>543152.43478913198</v>
      </c>
      <c r="P118" s="10">
        <f>'Industrial Energy_GHG Emission '!K15</f>
        <v>562395.62501199299</v>
      </c>
      <c r="Q118" s="10">
        <f>'Industrial Energy_GHG Emission '!L15</f>
        <v>338285.06266388897</v>
      </c>
      <c r="R118" s="10">
        <f>'Industrial Energy_GHG Emission '!M15</f>
        <v>86483.214888888979</v>
      </c>
      <c r="S118" s="10">
        <f>'Industrial Energy_GHG Emission '!N15</f>
        <v>19356.894811111135</v>
      </c>
      <c r="T118" s="10">
        <f>'Industrial Energy_GHG Emission '!O15</f>
        <v>3961.2485680555565</v>
      </c>
      <c r="U118" s="10">
        <f>'Industrial Energy_GHG Emission '!P15</f>
        <v>0</v>
      </c>
      <c r="V118" s="10">
        <f>'Industrial Energy_GHG Emission '!Q15</f>
        <v>5795.7586466035646</v>
      </c>
      <c r="W118" s="10">
        <f>'Industrial Energy_GHG Emission '!R15</f>
        <v>5754.2722250651332</v>
      </c>
      <c r="X118" s="10">
        <f>'Industrial Energy_GHG Emission '!S15</f>
        <v>1274.1175587324265</v>
      </c>
      <c r="Y118" s="10">
        <f>'Industrial Energy_GHG Emission '!T15</f>
        <v>1523.3701139169175</v>
      </c>
      <c r="Z118" s="10">
        <f>'Industrial Energy_GHG Emission '!U15</f>
        <v>1567.6312206719617</v>
      </c>
      <c r="AA118" s="10">
        <f>'Industrial Energy_GHG Emission '!V15</f>
        <v>1090.6345816920036</v>
      </c>
    </row>
    <row r="119" spans="1:27">
      <c r="A119" s="7" t="s">
        <v>12</v>
      </c>
      <c r="B119" s="7" t="s">
        <v>13</v>
      </c>
      <c r="C119" s="7" t="s">
        <v>44</v>
      </c>
      <c r="D119" s="7" t="s">
        <v>474</v>
      </c>
      <c r="E119" s="7" t="s">
        <v>94</v>
      </c>
      <c r="F119" s="7" t="s">
        <v>16</v>
      </c>
      <c r="G119" s="14" t="s">
        <v>29</v>
      </c>
      <c r="H119" s="7" t="s">
        <v>18</v>
      </c>
      <c r="I119" s="10">
        <f>'Industrial Energy_GHG Emission '!D16</f>
        <v>1075670.3092409999</v>
      </c>
      <c r="J119" s="10">
        <f>'Industrial Energy_GHG Emission '!E16</f>
        <v>823862.21495489974</v>
      </c>
      <c r="K119" s="10">
        <f>'Industrial Energy_GHG Emission '!F16</f>
        <v>494649.1650177</v>
      </c>
      <c r="L119" s="10">
        <f>'Industrial Energy_GHG Emission '!G16</f>
        <v>831066.87690674991</v>
      </c>
      <c r="M119" s="10">
        <f>'Industrial Energy_GHG Emission '!H16</f>
        <v>875789.35254360014</v>
      </c>
      <c r="N119" s="10">
        <f>'Industrial Energy_GHG Emission '!I16</f>
        <v>722966.25338615698</v>
      </c>
      <c r="O119" s="10">
        <f>'Industrial Energy_GHG Emission '!J16</f>
        <v>542483.53486742254</v>
      </c>
      <c r="P119" s="10">
        <f>'Industrial Energy_GHG Emission '!K16</f>
        <v>561703.0268287845</v>
      </c>
      <c r="Q119" s="10">
        <f>'Industrial Energy_GHG Emission '!L16</f>
        <v>337868.45981460006</v>
      </c>
      <c r="R119" s="10">
        <f>'Industrial Energy_GHG Emission '!M16</f>
        <v>86376.709584000084</v>
      </c>
      <c r="S119" s="10">
        <f>'Industrial Energy_GHG Emission '!N16</f>
        <v>19333.056520800026</v>
      </c>
      <c r="T119" s="10">
        <f>'Industrial Energy_GHG Emission '!O16</f>
        <v>3956.3702343000009</v>
      </c>
      <c r="U119" s="10">
        <f>'Industrial Energy_GHG Emission '!P16</f>
        <v>0</v>
      </c>
      <c r="V119" s="10">
        <f>'Industrial Energy_GHG Emission '!Q16</f>
        <v>5788.621087685201</v>
      </c>
      <c r="W119" s="10">
        <f>'Industrial Energy_GHG Emission '!R16</f>
        <v>5747.1857572628951</v>
      </c>
      <c r="X119" s="10">
        <f>'Industrial Energy_GHG Emission '!S16</f>
        <v>1272.5484649003872</v>
      </c>
      <c r="Y119" s="10">
        <f>'Industrial Energy_GHG Emission '!T16</f>
        <v>1521.4940620304353</v>
      </c>
      <c r="Z119" s="10">
        <f>'Industrial Energy_GHG Emission '!U16</f>
        <v>1565.7006606051846</v>
      </c>
      <c r="AA119" s="10">
        <f>'Industrial Energy_GHG Emission '!V16</f>
        <v>1089.2914497467502</v>
      </c>
    </row>
    <row r="120" spans="1:27">
      <c r="A120" s="7" t="s">
        <v>12</v>
      </c>
      <c r="B120" s="7" t="s">
        <v>13</v>
      </c>
      <c r="C120" s="7" t="s">
        <v>44</v>
      </c>
      <c r="D120" s="7" t="s">
        <v>474</v>
      </c>
      <c r="E120" s="7" t="s">
        <v>56</v>
      </c>
      <c r="F120" s="7" t="s">
        <v>16</v>
      </c>
      <c r="G120" s="14" t="s">
        <v>17</v>
      </c>
      <c r="H120" s="7" t="s">
        <v>18</v>
      </c>
      <c r="I120" s="10">
        <f>'Industrial Energy_GHG Emission '!D17</f>
        <v>220274.27883269178</v>
      </c>
      <c r="J120" s="10">
        <f>'Industrial Energy_GHG Emission '!E17</f>
        <v>229196.24091111787</v>
      </c>
      <c r="K120" s="10">
        <f>'Industrial Energy_GHG Emission '!F17</f>
        <v>238479.57703535049</v>
      </c>
      <c r="L120" s="10">
        <f>'Industrial Energy_GHG Emission '!G17</f>
        <v>214296.88233452477</v>
      </c>
      <c r="M120" s="10">
        <f>'Industrial Energy_GHG Emission '!H17</f>
        <v>261555.71329673551</v>
      </c>
      <c r="N120" s="10">
        <f>'Industrial Energy_GHG Emission '!I17</f>
        <v>295174.06374154956</v>
      </c>
      <c r="O120" s="10">
        <f>'Industrial Energy_GHG Emission '!J17</f>
        <v>265604.96504817152</v>
      </c>
      <c r="P120" s="10">
        <f>'Industrial Energy_GHG Emission '!K17</f>
        <v>196144.9627675103</v>
      </c>
      <c r="Q120" s="10">
        <f>'Industrial Energy_GHG Emission '!L17</f>
        <v>73829.195747541293</v>
      </c>
      <c r="R120" s="10">
        <f>'Industrial Energy_GHG Emission '!M17</f>
        <v>33780.809611921475</v>
      </c>
      <c r="S120" s="10">
        <f>'Industrial Energy_GHG Emission '!N17</f>
        <v>213743.62478907028</v>
      </c>
      <c r="T120" s="10">
        <f>'Industrial Energy_GHG Emission '!O17</f>
        <v>322872.58017477271</v>
      </c>
      <c r="U120" s="10">
        <f>'Industrial Energy_GHG Emission '!P17</f>
        <v>353416.40331137774</v>
      </c>
      <c r="V120" s="10">
        <f>'Industrial Energy_GHG Emission '!Q17</f>
        <v>369089.69399191753</v>
      </c>
      <c r="W120" s="10">
        <f>'Industrial Energy_GHG Emission '!R17</f>
        <v>384039.25719459628</v>
      </c>
      <c r="X120" s="10">
        <f>'Industrial Energy_GHG Emission '!S17</f>
        <v>399594.33565166657</v>
      </c>
      <c r="Y120" s="10">
        <f>'Industrial Energy_GHG Emission '!T17</f>
        <v>415779.4550779158</v>
      </c>
      <c r="Z120" s="10">
        <f>'Industrial Energy_GHG Emission '!U17</f>
        <v>432620.13457464188</v>
      </c>
      <c r="AA120" s="10">
        <f>'Industrial Energy_GHG Emission '!V17</f>
        <v>450142.92686565756</v>
      </c>
    </row>
    <row r="121" spans="1:27">
      <c r="A121" s="7" t="s">
        <v>12</v>
      </c>
      <c r="B121" s="7" t="s">
        <v>13</v>
      </c>
      <c r="C121" s="7" t="s">
        <v>44</v>
      </c>
      <c r="D121" s="7" t="s">
        <v>474</v>
      </c>
      <c r="E121" s="7" t="s">
        <v>56</v>
      </c>
      <c r="F121" s="7" t="s">
        <v>16</v>
      </c>
      <c r="G121" s="14" t="s">
        <v>25</v>
      </c>
      <c r="H121" s="7" t="s">
        <v>18</v>
      </c>
      <c r="I121" s="10">
        <f>'Industrial Energy_GHG Emission '!D18</f>
        <v>8.917986997274971</v>
      </c>
      <c r="J121" s="10">
        <f>'Industrial Energy_GHG Emission '!E18</f>
        <v>9.2792000368873637</v>
      </c>
      <c r="K121" s="10">
        <f>'Industrial Energy_GHG Emission '!F18</f>
        <v>9.6550436046700607</v>
      </c>
      <c r="L121" s="10">
        <f>'Industrial Energy_GHG Emission '!G18</f>
        <v>8.6759871390495871</v>
      </c>
      <c r="M121" s="10">
        <f>'Industrial Energy_GHG Emission '!H18</f>
        <v>10.589300133471076</v>
      </c>
      <c r="N121" s="10">
        <f>'Industrial Energy_GHG Emission '!I18</f>
        <v>11.950366953099174</v>
      </c>
      <c r="O121" s="10">
        <f>'Industrial Energy_GHG Emission '!J18</f>
        <v>10.753237451342978</v>
      </c>
      <c r="P121" s="10">
        <f>'Industrial Energy_GHG Emission '!K18</f>
        <v>7.9410916100206599</v>
      </c>
      <c r="Q121" s="10">
        <f>'Industrial Energy_GHG Emission '!L18</f>
        <v>2.9890362650826439</v>
      </c>
      <c r="R121" s="10">
        <f>'Industrial Energy_GHG Emission '!M18</f>
        <v>1.3676441138429749</v>
      </c>
      <c r="S121" s="10">
        <f>'Industrial Energy_GHG Emission '!N18</f>
        <v>8.6535880481404988</v>
      </c>
      <c r="T121" s="10">
        <f>'Industrial Energy_GHG Emission '!O18</f>
        <v>13.071764379545455</v>
      </c>
      <c r="U121" s="10">
        <f>'Industrial Energy_GHG Emission '!P18</f>
        <v>14.308356409367521</v>
      </c>
      <c r="V121" s="10">
        <f>'Industrial Energy_GHG Emission '!Q18</f>
        <v>14.942902590765893</v>
      </c>
      <c r="W121" s="10">
        <f>'Industrial Energy_GHG Emission '!R18</f>
        <v>15.548148064558555</v>
      </c>
      <c r="X121" s="10">
        <f>'Industrial Energy_GHG Emission '!S18</f>
        <v>16.177908325978404</v>
      </c>
      <c r="Y121" s="10">
        <f>'Industrial Energy_GHG Emission '!T18</f>
        <v>16.833176318943963</v>
      </c>
      <c r="Z121" s="10">
        <f>'Industrial Energy_GHG Emission '!U18</f>
        <v>17.51498520545109</v>
      </c>
      <c r="AA121" s="10">
        <f>'Industrial Energy_GHG Emission '!V18</f>
        <v>18.224409994561036</v>
      </c>
    </row>
    <row r="122" spans="1:27">
      <c r="A122" s="7" t="s">
        <v>12</v>
      </c>
      <c r="B122" s="7" t="s">
        <v>13</v>
      </c>
      <c r="C122" s="7" t="s">
        <v>44</v>
      </c>
      <c r="D122" s="7" t="s">
        <v>474</v>
      </c>
      <c r="E122" s="7" t="s">
        <v>56</v>
      </c>
      <c r="F122" s="7" t="s">
        <v>16</v>
      </c>
      <c r="G122" s="14" t="s">
        <v>26</v>
      </c>
      <c r="H122" s="7" t="s">
        <v>18</v>
      </c>
      <c r="I122" s="10">
        <f>'Industrial Energy_GHG Emission '!D19</f>
        <v>1.7835973994549941</v>
      </c>
      <c r="J122" s="10">
        <f>'Industrial Energy_GHG Emission '!E19</f>
        <v>1.8558400073774726</v>
      </c>
      <c r="K122" s="10">
        <f>'Industrial Energy_GHG Emission '!F19</f>
        <v>1.9310087209340119</v>
      </c>
      <c r="L122" s="10">
        <f>'Industrial Energy_GHG Emission '!G19</f>
        <v>1.7351974278099171</v>
      </c>
      <c r="M122" s="10">
        <f>'Industrial Energy_GHG Emission '!H19</f>
        <v>2.1178600266942147</v>
      </c>
      <c r="N122" s="10">
        <f>'Industrial Energy_GHG Emission '!I19</f>
        <v>2.3900733906198348</v>
      </c>
      <c r="O122" s="10">
        <f>'Industrial Energy_GHG Emission '!J19</f>
        <v>2.1506474902685953</v>
      </c>
      <c r="P122" s="10">
        <f>'Industrial Energy_GHG Emission '!K19</f>
        <v>1.5882183220041319</v>
      </c>
      <c r="Q122" s="10">
        <f>'Industrial Energy_GHG Emission '!L19</f>
        <v>0.59780725301652871</v>
      </c>
      <c r="R122" s="10">
        <f>'Industrial Energy_GHG Emission '!M19</f>
        <v>0.27352882276859497</v>
      </c>
      <c r="S122" s="10">
        <f>'Industrial Energy_GHG Emission '!N19</f>
        <v>1.7307176096280994</v>
      </c>
      <c r="T122" s="10">
        <f>'Industrial Energy_GHG Emission '!O19</f>
        <v>2.6143528759090908</v>
      </c>
      <c r="U122" s="10">
        <f>'Industrial Energy_GHG Emission '!P19</f>
        <v>2.8616712818735039</v>
      </c>
      <c r="V122" s="10">
        <f>'Industrial Energy_GHG Emission '!Q19</f>
        <v>2.9885805181531784</v>
      </c>
      <c r="W122" s="10">
        <f>'Industrial Energy_GHG Emission '!R19</f>
        <v>3.1096296129117107</v>
      </c>
      <c r="X122" s="10">
        <f>'Industrial Energy_GHG Emission '!S19</f>
        <v>3.2355816651956806</v>
      </c>
      <c r="Y122" s="10">
        <f>'Industrial Energy_GHG Emission '!T19</f>
        <v>3.3666352637887922</v>
      </c>
      <c r="Z122" s="10">
        <f>'Industrial Energy_GHG Emission '!U19</f>
        <v>3.5029970410902176</v>
      </c>
      <c r="AA122" s="10">
        <f>'Industrial Energy_GHG Emission '!V19</f>
        <v>3.644881998912207</v>
      </c>
    </row>
    <row r="123" spans="1:27">
      <c r="A123" s="7" t="s">
        <v>12</v>
      </c>
      <c r="B123" s="7" t="s">
        <v>13</v>
      </c>
      <c r="C123" s="7" t="s">
        <v>44</v>
      </c>
      <c r="D123" s="7" t="s">
        <v>474</v>
      </c>
      <c r="E123" s="7" t="s">
        <v>56</v>
      </c>
      <c r="F123" s="7" t="s">
        <v>16</v>
      </c>
      <c r="G123" s="14" t="s">
        <v>27</v>
      </c>
      <c r="H123" s="7" t="s">
        <v>18</v>
      </c>
      <c r="I123" s="10">
        <f>'Industrial Energy_GHG Emission '!D20</f>
        <v>221014.47175346559</v>
      </c>
      <c r="J123" s="10">
        <f>'Industrial Energy_GHG Emission '!E20</f>
        <v>229966.41451417955</v>
      </c>
      <c r="K123" s="10">
        <f>'Industrial Energy_GHG Emission '!F20</f>
        <v>239280.94565453811</v>
      </c>
      <c r="L123" s="10">
        <f>'Industrial Energy_GHG Emission '!G20</f>
        <v>215016.98926706586</v>
      </c>
      <c r="M123" s="10">
        <f>'Industrial Energy_GHG Emission '!H20</f>
        <v>262434.62520781363</v>
      </c>
      <c r="N123" s="10">
        <f>'Industrial Energy_GHG Emission '!I20</f>
        <v>296165.94419865683</v>
      </c>
      <c r="O123" s="10">
        <f>'Industrial Energy_GHG Emission '!J20</f>
        <v>266497.48375663301</v>
      </c>
      <c r="P123" s="10">
        <f>'Industrial Energy_GHG Emission '!K20</f>
        <v>196804.073371142</v>
      </c>
      <c r="Q123" s="10">
        <f>'Industrial Energy_GHG Emission '!L20</f>
        <v>74077.285757543155</v>
      </c>
      <c r="R123" s="10">
        <f>'Industrial Energy_GHG Emission '!M20</f>
        <v>33894.324073370444</v>
      </c>
      <c r="S123" s="10">
        <f>'Industrial Energy_GHG Emission '!N20</f>
        <v>214461.87259706596</v>
      </c>
      <c r="T123" s="10">
        <f>'Industrial Energy_GHG Emission '!O20</f>
        <v>323957.53661827499</v>
      </c>
      <c r="U123" s="10">
        <f>'Industrial Energy_GHG Emission '!P20</f>
        <v>354603.99689335527</v>
      </c>
      <c r="V123" s="10">
        <f>'Industrial Energy_GHG Emission '!Q20</f>
        <v>370329.95490695111</v>
      </c>
      <c r="W123" s="10">
        <f>'Industrial Energy_GHG Emission '!R20</f>
        <v>385329.75348395464</v>
      </c>
      <c r="X123" s="10">
        <f>'Industrial Energy_GHG Emission '!S20</f>
        <v>400937.10204272275</v>
      </c>
      <c r="Y123" s="10">
        <f>'Industrial Energy_GHG Emission '!T20</f>
        <v>417176.60871238814</v>
      </c>
      <c r="Z123" s="10">
        <f>'Industrial Energy_GHG Emission '!U20</f>
        <v>434073.87834669428</v>
      </c>
      <c r="AA123" s="10">
        <f>'Industrial Energy_GHG Emission '!V20</f>
        <v>451655.55289520614</v>
      </c>
    </row>
    <row r="124" spans="1:27">
      <c r="A124" s="7" t="s">
        <v>12</v>
      </c>
      <c r="B124" s="7" t="s">
        <v>13</v>
      </c>
      <c r="C124" s="7" t="s">
        <v>44</v>
      </c>
      <c r="D124" s="7" t="s">
        <v>474</v>
      </c>
      <c r="E124" s="7" t="s">
        <v>56</v>
      </c>
      <c r="F124" s="7" t="s">
        <v>16</v>
      </c>
      <c r="G124" s="14" t="s">
        <v>28</v>
      </c>
      <c r="H124" s="7" t="s">
        <v>18</v>
      </c>
      <c r="I124" s="10">
        <f>'Industrial Energy_GHG Emission '!D21</f>
        <v>221010.01275996695</v>
      </c>
      <c r="J124" s="10">
        <f>'Industrial Energy_GHG Emission '!E21</f>
        <v>229961.7749141611</v>
      </c>
      <c r="K124" s="10">
        <f>'Industrial Energy_GHG Emission '!F21</f>
        <v>239276.11813273578</v>
      </c>
      <c r="L124" s="10">
        <f>'Industrial Energy_GHG Emission '!G21</f>
        <v>215012.65127349633</v>
      </c>
      <c r="M124" s="10">
        <f>'Industrial Energy_GHG Emission '!H21</f>
        <v>262429.33055774687</v>
      </c>
      <c r="N124" s="10">
        <f>'Industrial Energy_GHG Emission '!I21</f>
        <v>296159.96901518025</v>
      </c>
      <c r="O124" s="10">
        <f>'Industrial Energy_GHG Emission '!J21</f>
        <v>266492.1071379073</v>
      </c>
      <c r="P124" s="10">
        <f>'Industrial Energy_GHG Emission '!K21</f>
        <v>196800.102825337</v>
      </c>
      <c r="Q124" s="10">
        <f>'Industrial Energy_GHG Emission '!L21</f>
        <v>74075.79123941061</v>
      </c>
      <c r="R124" s="10">
        <f>'Industrial Energy_GHG Emission '!M21</f>
        <v>33893.640251313518</v>
      </c>
      <c r="S124" s="10">
        <f>'Industrial Energy_GHG Emission '!N21</f>
        <v>214457.54580304187</v>
      </c>
      <c r="T124" s="10">
        <f>'Industrial Energy_GHG Emission '!O21</f>
        <v>323951.00073608523</v>
      </c>
      <c r="U124" s="10">
        <f>'Industrial Energy_GHG Emission '!P21</f>
        <v>354596.84271515056</v>
      </c>
      <c r="V124" s="10">
        <f>'Industrial Energy_GHG Emission '!Q21</f>
        <v>370322.48345565569</v>
      </c>
      <c r="W124" s="10">
        <f>'Industrial Energy_GHG Emission '!R21</f>
        <v>385321.97940992238</v>
      </c>
      <c r="X124" s="10">
        <f>'Industrial Energy_GHG Emission '!S21</f>
        <v>400929.01308855979</v>
      </c>
      <c r="Y124" s="10">
        <f>'Industrial Energy_GHG Emission '!T21</f>
        <v>417168.19212422869</v>
      </c>
      <c r="Z124" s="10">
        <f>'Industrial Energy_GHG Emission '!U21</f>
        <v>434065.1208540916</v>
      </c>
      <c r="AA124" s="10">
        <f>'Industrial Energy_GHG Emission '!V21</f>
        <v>451646.44069020887</v>
      </c>
    </row>
    <row r="125" spans="1:27">
      <c r="A125" s="7" t="s">
        <v>12</v>
      </c>
      <c r="B125" s="7" t="s">
        <v>13</v>
      </c>
      <c r="C125" s="7" t="s">
        <v>44</v>
      </c>
      <c r="D125" s="7" t="s">
        <v>474</v>
      </c>
      <c r="E125" s="7" t="s">
        <v>56</v>
      </c>
      <c r="F125" s="7" t="s">
        <v>16</v>
      </c>
      <c r="G125" s="14" t="s">
        <v>29</v>
      </c>
      <c r="H125" s="7" t="s">
        <v>18</v>
      </c>
      <c r="I125" s="10">
        <f>'Industrial Energy_GHG Emission '!D22</f>
        <v>220737.83579681013</v>
      </c>
      <c r="J125" s="10">
        <f>'Industrial Energy_GHG Emission '!E22</f>
        <v>229678.57372903527</v>
      </c>
      <c r="K125" s="10">
        <f>'Industrial Energy_GHG Emission '!F22</f>
        <v>238981.44620192124</v>
      </c>
      <c r="L125" s="10">
        <f>'Industrial Energy_GHG Emission '!G22</f>
        <v>214747.86014601254</v>
      </c>
      <c r="M125" s="10">
        <f>'Industrial Energy_GHG Emission '!H22</f>
        <v>262106.14511767332</v>
      </c>
      <c r="N125" s="10">
        <f>'Industrial Energy_GHG Emission '!I22</f>
        <v>295795.24381577165</v>
      </c>
      <c r="O125" s="10">
        <f>'Industrial Energy_GHG Emission '!J22</f>
        <v>266163.91833089234</v>
      </c>
      <c r="P125" s="10">
        <f>'Industrial Energy_GHG Emission '!K22</f>
        <v>196557.74070939916</v>
      </c>
      <c r="Q125" s="10">
        <f>'Industrial Energy_GHG Emission '!L22</f>
        <v>73984.565852600295</v>
      </c>
      <c r="R125" s="10">
        <f>'Industrial Energy_GHG Emission '!M22</f>
        <v>33851.899752959034</v>
      </c>
      <c r="S125" s="10">
        <f>'Industrial Energy_GHG Emission '!N22</f>
        <v>214193.43829581264</v>
      </c>
      <c r="T125" s="10">
        <f>'Industrial Energy_GHG Emission '!O22</f>
        <v>323552.05048722145</v>
      </c>
      <c r="U125" s="10">
        <f>'Industrial Energy_GHG Emission '!P22</f>
        <v>354160.15167753666</v>
      </c>
      <c r="V125" s="10">
        <f>'Industrial Energy_GHG Emission '!Q22</f>
        <v>369866.42606858554</v>
      </c>
      <c r="W125" s="10">
        <f>'Industrial Energy_GHG Emission '!R22</f>
        <v>384847.44993099204</v>
      </c>
      <c r="X125" s="10">
        <f>'Industrial Energy_GHG Emission '!S22</f>
        <v>400435.26332645089</v>
      </c>
      <c r="Y125" s="10">
        <f>'Industrial Energy_GHG Emission '!T22</f>
        <v>416654.44358297449</v>
      </c>
      <c r="Z125" s="10">
        <f>'Industrial Energy_GHG Emission '!U22</f>
        <v>433530.56350562122</v>
      </c>
      <c r="AA125" s="10">
        <f>'Industrial Energy_GHG Emission '!V22</f>
        <v>451090.23169717484</v>
      </c>
    </row>
    <row r="126" spans="1:27">
      <c r="A126" s="7" t="s">
        <v>12</v>
      </c>
      <c r="B126" s="7" t="s">
        <v>13</v>
      </c>
      <c r="C126" s="7" t="s">
        <v>44</v>
      </c>
      <c r="D126" s="7" t="s">
        <v>474</v>
      </c>
      <c r="E126" s="7" t="s">
        <v>20</v>
      </c>
      <c r="F126" s="7" t="s">
        <v>16</v>
      </c>
      <c r="G126" s="14" t="s">
        <v>17</v>
      </c>
      <c r="H126" s="7" t="s">
        <v>18</v>
      </c>
      <c r="I126" s="10">
        <f>'Industrial Energy_GHG Emission '!D23</f>
        <v>4978.8774715854215</v>
      </c>
      <c r="J126" s="10">
        <f>'Industrial Energy_GHG Emission '!E23</f>
        <v>3159.3611100859239</v>
      </c>
      <c r="K126" s="10">
        <f>'Industrial Energy_GHG Emission '!F23</f>
        <v>2004.7817366240463</v>
      </c>
      <c r="L126" s="10">
        <f>'Industrial Energy_GHG Emission '!G23</f>
        <v>5121.9772499999999</v>
      </c>
      <c r="M126" s="10">
        <f>'Industrial Energy_GHG Emission '!H23</f>
        <v>4811.3130000000001</v>
      </c>
      <c r="N126" s="10">
        <f>'Industrial Energy_GHG Emission '!I23</f>
        <v>2278.2045000000003</v>
      </c>
      <c r="O126" s="10">
        <f>'Industrial Energy_GHG Emission '!J23</f>
        <v>637.25999999999988</v>
      </c>
      <c r="P126" s="10">
        <f>'Industrial Energy_GHG Emission '!K23</f>
        <v>318.62999999999994</v>
      </c>
      <c r="Q126" s="10">
        <f>'Industrial Energy_GHG Emission '!L23</f>
        <v>318.62999999999994</v>
      </c>
      <c r="R126" s="10">
        <f>'Industrial Energy_GHG Emission '!M23</f>
        <v>318.62999999999994</v>
      </c>
      <c r="S126" s="10">
        <f>'Industrial Energy_GHG Emission '!N23</f>
        <v>318.62999999999994</v>
      </c>
      <c r="T126" s="10">
        <f>'Industrial Energy_GHG Emission '!O23</f>
        <v>796.57499999999982</v>
      </c>
      <c r="U126" s="10">
        <f>'Industrial Energy_GHG Emission '!P23</f>
        <v>2150.7525000000001</v>
      </c>
      <c r="V126" s="10">
        <f>'Industrial Energy_GHG Emission '!Q23</f>
        <v>1850.3855323133616</v>
      </c>
      <c r="W126" s="10">
        <f>'Industrial Energy_GHG Emission '!R23</f>
        <v>1174.1674951472392</v>
      </c>
      <c r="X126" s="10">
        <f>'Industrial Energy_GHG Emission '!S23</f>
        <v>745.07138246845386</v>
      </c>
      <c r="Y126" s="10">
        <f>'Industrial Energy_GHG Emission '!T23</f>
        <v>472.78720222436425</v>
      </c>
      <c r="Z126" s="10">
        <f>'Industrial Energy_GHG Emission '!U23</f>
        <v>300.00848757146576</v>
      </c>
      <c r="AA126" s="10">
        <f>'Industrial Energy_GHG Emission '!V23</f>
        <v>190.37125411065128</v>
      </c>
    </row>
    <row r="127" spans="1:27">
      <c r="A127" s="7" t="s">
        <v>12</v>
      </c>
      <c r="B127" s="7" t="s">
        <v>13</v>
      </c>
      <c r="C127" s="7" t="s">
        <v>44</v>
      </c>
      <c r="D127" s="7" t="s">
        <v>474</v>
      </c>
      <c r="E127" s="7" t="s">
        <v>20</v>
      </c>
      <c r="F127" s="7" t="s">
        <v>16</v>
      </c>
      <c r="G127" s="14" t="s">
        <v>25</v>
      </c>
      <c r="H127" s="7" t="s">
        <v>18</v>
      </c>
      <c r="I127" s="10">
        <f>'Industrial Energy_GHG Emission '!D24</f>
        <v>0.20157398670386326</v>
      </c>
      <c r="J127" s="10">
        <f>'Industrial Energy_GHG Emission '!E24</f>
        <v>0.12790935668364067</v>
      </c>
      <c r="K127" s="10">
        <f>'Industrial Energy_GHG Emission '!F24</f>
        <v>8.1165252494900669E-2</v>
      </c>
      <c r="L127" s="10">
        <f>'Industrial Energy_GHG Emission '!G24</f>
        <v>0.20736750000000001</v>
      </c>
      <c r="M127" s="10">
        <f>'Industrial Energy_GHG Emission '!H24</f>
        <v>0.19479000000000002</v>
      </c>
      <c r="N127" s="10">
        <f>'Industrial Energy_GHG Emission '!I24</f>
        <v>9.2235000000000011E-2</v>
      </c>
      <c r="O127" s="10">
        <f>'Industrial Energy_GHG Emission '!J24</f>
        <v>2.58E-2</v>
      </c>
      <c r="P127" s="10">
        <f>'Industrial Energy_GHG Emission '!K24</f>
        <v>1.29E-2</v>
      </c>
      <c r="Q127" s="10">
        <f>'Industrial Energy_GHG Emission '!L24</f>
        <v>1.29E-2</v>
      </c>
      <c r="R127" s="10">
        <f>'Industrial Energy_GHG Emission '!M24</f>
        <v>1.29E-2</v>
      </c>
      <c r="S127" s="10">
        <f>'Industrial Energy_GHG Emission '!N24</f>
        <v>1.29E-2</v>
      </c>
      <c r="T127" s="10">
        <f>'Industrial Energy_GHG Emission '!O24</f>
        <v>3.2249999999999994E-2</v>
      </c>
      <c r="U127" s="10">
        <f>'Industrial Energy_GHG Emission '!P24</f>
        <v>8.7075000000000014E-2</v>
      </c>
      <c r="V127" s="10">
        <f>'Industrial Energy_GHG Emission '!Q24</f>
        <v>7.491439402078387E-2</v>
      </c>
      <c r="W127" s="10">
        <f>'Industrial Energy_GHG Emission '!R24</f>
        <v>4.7537145552519811E-2</v>
      </c>
      <c r="X127" s="10">
        <f>'Industrial Energy_GHG Emission '!S24</f>
        <v>3.0164833298317973E-2</v>
      </c>
      <c r="Y127" s="10">
        <f>'Industrial Energy_GHG Emission '!T24</f>
        <v>1.9141182276290053E-2</v>
      </c>
      <c r="Z127" s="10">
        <f>'Industrial Energy_GHG Emission '!U24</f>
        <v>1.2146092614229385E-2</v>
      </c>
      <c r="AA127" s="10">
        <f>'Industrial Energy_GHG Emission '!V24</f>
        <v>7.7073382231032913E-3</v>
      </c>
    </row>
    <row r="128" spans="1:27">
      <c r="A128" s="7" t="s">
        <v>12</v>
      </c>
      <c r="B128" s="7" t="s">
        <v>13</v>
      </c>
      <c r="C128" s="7" t="s">
        <v>44</v>
      </c>
      <c r="D128" s="7" t="s">
        <v>474</v>
      </c>
      <c r="E128" s="7" t="s">
        <v>20</v>
      </c>
      <c r="F128" s="7" t="s">
        <v>16</v>
      </c>
      <c r="G128" s="14" t="s">
        <v>26</v>
      </c>
      <c r="H128" s="7" t="s">
        <v>18</v>
      </c>
      <c r="I128" s="10">
        <f>'Industrial Energy_GHG Emission '!D25</f>
        <v>4.0314797340772646E-2</v>
      </c>
      <c r="J128" s="10">
        <f>'Industrial Energy_GHG Emission '!E25</f>
        <v>2.5581871336728131E-2</v>
      </c>
      <c r="K128" s="10">
        <f>'Industrial Energy_GHG Emission '!F25</f>
        <v>1.623305049898013E-2</v>
      </c>
      <c r="L128" s="10">
        <f>'Industrial Energy_GHG Emission '!G25</f>
        <v>4.1473499999999996E-2</v>
      </c>
      <c r="M128" s="10">
        <f>'Industrial Energy_GHG Emission '!H25</f>
        <v>3.8958E-2</v>
      </c>
      <c r="N128" s="10">
        <f>'Industrial Energy_GHG Emission '!I25</f>
        <v>1.8447000000000002E-2</v>
      </c>
      <c r="O128" s="10">
        <f>'Industrial Energy_GHG Emission '!J25</f>
        <v>5.1599999999999997E-3</v>
      </c>
      <c r="P128" s="10">
        <f>'Industrial Energy_GHG Emission '!K25</f>
        <v>2.5799999999999998E-3</v>
      </c>
      <c r="Q128" s="10">
        <f>'Industrial Energy_GHG Emission '!L25</f>
        <v>2.5799999999999998E-3</v>
      </c>
      <c r="R128" s="10">
        <f>'Industrial Energy_GHG Emission '!M25</f>
        <v>2.5799999999999998E-3</v>
      </c>
      <c r="S128" s="10">
        <f>'Industrial Energy_GHG Emission '!N25</f>
        <v>2.5799999999999998E-3</v>
      </c>
      <c r="T128" s="10">
        <f>'Industrial Energy_GHG Emission '!O25</f>
        <v>6.4499999999999983E-3</v>
      </c>
      <c r="U128" s="10">
        <f>'Industrial Energy_GHG Emission '!P25</f>
        <v>1.7415E-2</v>
      </c>
      <c r="V128" s="10">
        <f>'Industrial Energy_GHG Emission '!Q25</f>
        <v>1.4982878804156774E-2</v>
      </c>
      <c r="W128" s="10">
        <f>'Industrial Energy_GHG Emission '!R25</f>
        <v>9.5074291105039597E-3</v>
      </c>
      <c r="X128" s="10">
        <f>'Industrial Energy_GHG Emission '!S25</f>
        <v>6.0329666596635944E-3</v>
      </c>
      <c r="Y128" s="10">
        <f>'Industrial Energy_GHG Emission '!T25</f>
        <v>3.8282364552580102E-3</v>
      </c>
      <c r="Z128" s="10">
        <f>'Industrial Energy_GHG Emission '!U25</f>
        <v>2.4292185228458768E-3</v>
      </c>
      <c r="AA128" s="10">
        <f>'Industrial Energy_GHG Emission '!V25</f>
        <v>1.541467644620658E-3</v>
      </c>
    </row>
    <row r="129" spans="1:27">
      <c r="A129" s="7" t="s">
        <v>12</v>
      </c>
      <c r="B129" s="7" t="s">
        <v>13</v>
      </c>
      <c r="C129" s="7" t="s">
        <v>44</v>
      </c>
      <c r="D129" s="7" t="s">
        <v>474</v>
      </c>
      <c r="E129" s="7" t="s">
        <v>20</v>
      </c>
      <c r="F129" s="7" t="s">
        <v>16</v>
      </c>
      <c r="G129" s="14" t="s">
        <v>27</v>
      </c>
      <c r="H129" s="7" t="s">
        <v>18</v>
      </c>
      <c r="I129" s="10">
        <f>'Industrial Energy_GHG Emission '!D26</f>
        <v>4995.608112481842</v>
      </c>
      <c r="J129" s="10">
        <f>'Industrial Energy_GHG Emission '!E26</f>
        <v>3169.9775866906657</v>
      </c>
      <c r="K129" s="10">
        <f>'Industrial Energy_GHG Emission '!F26</f>
        <v>2011.5184525811233</v>
      </c>
      <c r="L129" s="10">
        <f>'Industrial Energy_GHG Emission '!G26</f>
        <v>5139.1887525000002</v>
      </c>
      <c r="M129" s="10">
        <f>'Industrial Energy_GHG Emission '!H26</f>
        <v>4827.4805699999997</v>
      </c>
      <c r="N129" s="10">
        <f>'Industrial Energy_GHG Emission '!I26</f>
        <v>2285.8600050000005</v>
      </c>
      <c r="O129" s="10">
        <f>'Industrial Energy_GHG Emission '!J26</f>
        <v>639.40139999999985</v>
      </c>
      <c r="P129" s="10">
        <f>'Industrial Energy_GHG Emission '!K26</f>
        <v>319.70069999999993</v>
      </c>
      <c r="Q129" s="10">
        <f>'Industrial Energy_GHG Emission '!L26</f>
        <v>319.70069999999993</v>
      </c>
      <c r="R129" s="10">
        <f>'Industrial Energy_GHG Emission '!M26</f>
        <v>319.70069999999993</v>
      </c>
      <c r="S129" s="10">
        <f>'Industrial Energy_GHG Emission '!N26</f>
        <v>319.70069999999993</v>
      </c>
      <c r="T129" s="10">
        <f>'Industrial Energy_GHG Emission '!O26</f>
        <v>799.25174999999979</v>
      </c>
      <c r="U129" s="10">
        <f>'Industrial Energy_GHG Emission '!P26</f>
        <v>2157.9797250000001</v>
      </c>
      <c r="V129" s="10">
        <f>'Industrial Energy_GHG Emission '!Q26</f>
        <v>1856.6034270170867</v>
      </c>
      <c r="W129" s="10">
        <f>'Industrial Energy_GHG Emission '!R26</f>
        <v>1178.1130782280982</v>
      </c>
      <c r="X129" s="10">
        <f>'Industrial Energy_GHG Emission '!S26</f>
        <v>747.57506363221421</v>
      </c>
      <c r="Y129" s="10">
        <f>'Industrial Energy_GHG Emission '!T26</f>
        <v>474.37592035329635</v>
      </c>
      <c r="Z129" s="10">
        <f>'Industrial Energy_GHG Emission '!U26</f>
        <v>301.0166132584468</v>
      </c>
      <c r="AA129" s="10">
        <f>'Industrial Energy_GHG Emission '!V26</f>
        <v>191.01096318316885</v>
      </c>
    </row>
    <row r="130" spans="1:27">
      <c r="A130" s="7" t="s">
        <v>12</v>
      </c>
      <c r="B130" s="7" t="s">
        <v>13</v>
      </c>
      <c r="C130" s="7" t="s">
        <v>44</v>
      </c>
      <c r="D130" s="7" t="s">
        <v>474</v>
      </c>
      <c r="E130" s="7" t="s">
        <v>20</v>
      </c>
      <c r="F130" s="7" t="s">
        <v>16</v>
      </c>
      <c r="G130" s="14" t="s">
        <v>28</v>
      </c>
      <c r="H130" s="7" t="s">
        <v>18</v>
      </c>
      <c r="I130" s="10">
        <f>'Industrial Energy_GHG Emission '!D27</f>
        <v>4995.5073254884901</v>
      </c>
      <c r="J130" s="10">
        <f>'Industrial Energy_GHG Emission '!E27</f>
        <v>3169.9136320123243</v>
      </c>
      <c r="K130" s="10">
        <f>'Industrial Energy_GHG Emission '!F27</f>
        <v>2011.4778699548756</v>
      </c>
      <c r="L130" s="10">
        <f>'Industrial Energy_GHG Emission '!G27</f>
        <v>5139.0850687499997</v>
      </c>
      <c r="M130" s="10">
        <f>'Industrial Energy_GHG Emission '!H27</f>
        <v>4827.3831749999999</v>
      </c>
      <c r="N130" s="10">
        <f>'Industrial Energy_GHG Emission '!I27</f>
        <v>2285.8138875000004</v>
      </c>
      <c r="O130" s="10">
        <f>'Industrial Energy_GHG Emission '!J27</f>
        <v>639.38849999999991</v>
      </c>
      <c r="P130" s="10">
        <f>'Industrial Energy_GHG Emission '!K27</f>
        <v>319.69424999999995</v>
      </c>
      <c r="Q130" s="10">
        <f>'Industrial Energy_GHG Emission '!L27</f>
        <v>319.69424999999995</v>
      </c>
      <c r="R130" s="10">
        <f>'Industrial Energy_GHG Emission '!M27</f>
        <v>319.69424999999995</v>
      </c>
      <c r="S130" s="10">
        <f>'Industrial Energy_GHG Emission '!N27</f>
        <v>319.69424999999995</v>
      </c>
      <c r="T130" s="10">
        <f>'Industrial Energy_GHG Emission '!O27</f>
        <v>799.2356249999998</v>
      </c>
      <c r="U130" s="10">
        <f>'Industrial Energy_GHG Emission '!P27</f>
        <v>2157.9361875000004</v>
      </c>
      <c r="V130" s="10">
        <f>'Industrial Energy_GHG Emission '!Q27</f>
        <v>1856.5659698200764</v>
      </c>
      <c r="W130" s="10">
        <f>'Industrial Energy_GHG Emission '!R27</f>
        <v>1178.089309655322</v>
      </c>
      <c r="X130" s="10">
        <f>'Industrial Energy_GHG Emission '!S27</f>
        <v>747.55998121556513</v>
      </c>
      <c r="Y130" s="10">
        <f>'Industrial Energy_GHG Emission '!T27</f>
        <v>474.36634976215822</v>
      </c>
      <c r="Z130" s="10">
        <f>'Industrial Energy_GHG Emission '!U27</f>
        <v>301.01054021213969</v>
      </c>
      <c r="AA130" s="10">
        <f>'Industrial Energy_GHG Emission '!V27</f>
        <v>191.00710951405728</v>
      </c>
    </row>
    <row r="131" spans="1:27">
      <c r="A131" s="7" t="s">
        <v>12</v>
      </c>
      <c r="B131" s="7" t="s">
        <v>13</v>
      </c>
      <c r="C131" s="7" t="s">
        <v>44</v>
      </c>
      <c r="D131" s="7" t="s">
        <v>474</v>
      </c>
      <c r="E131" s="7" t="s">
        <v>20</v>
      </c>
      <c r="F131" s="7" t="s">
        <v>16</v>
      </c>
      <c r="G131" s="14" t="s">
        <v>29</v>
      </c>
      <c r="H131" s="7" t="s">
        <v>18</v>
      </c>
      <c r="I131" s="10">
        <f>'Industrial Energy_GHG Emission '!D28</f>
        <v>4989.3552874142888</v>
      </c>
      <c r="J131" s="10">
        <f>'Industrial Energy_GHG Emission '!E28</f>
        <v>3166.0098384463395</v>
      </c>
      <c r="K131" s="10">
        <f>'Industrial Energy_GHG Emission '!F28</f>
        <v>2009.0007064487311</v>
      </c>
      <c r="L131" s="10">
        <f>'Industrial Energy_GHG Emission '!G28</f>
        <v>5132.7562126499997</v>
      </c>
      <c r="M131" s="10">
        <f>'Industrial Energy_GHG Emission '!H28</f>
        <v>4821.4381842000003</v>
      </c>
      <c r="N131" s="10">
        <f>'Industrial Energy_GHG Emission '!I28</f>
        <v>2282.9988753000002</v>
      </c>
      <c r="O131" s="10">
        <f>'Industrial Energy_GHG Emission '!J28</f>
        <v>638.6010839999999</v>
      </c>
      <c r="P131" s="10">
        <f>'Industrial Energy_GHG Emission '!K28</f>
        <v>319.30054199999995</v>
      </c>
      <c r="Q131" s="10">
        <f>'Industrial Energy_GHG Emission '!L28</f>
        <v>319.30054199999995</v>
      </c>
      <c r="R131" s="10">
        <f>'Industrial Energy_GHG Emission '!M28</f>
        <v>319.30054199999995</v>
      </c>
      <c r="S131" s="10">
        <f>'Industrial Energy_GHG Emission '!N28</f>
        <v>319.30054199999995</v>
      </c>
      <c r="T131" s="10">
        <f>'Industrial Energy_GHG Emission '!O28</f>
        <v>798.25135499999976</v>
      </c>
      <c r="U131" s="10">
        <f>'Industrial Energy_GHG Emission '!P28</f>
        <v>2155.2786584999999</v>
      </c>
      <c r="V131" s="10">
        <f>'Industrial Energy_GHG Emission '!Q28</f>
        <v>1854.279582514562</v>
      </c>
      <c r="W131" s="10">
        <f>'Industrial Energy_GHG Emission '!R28</f>
        <v>1176.6384759730593</v>
      </c>
      <c r="X131" s="10">
        <f>'Industrial Energy_GHG Emission '!S28</f>
        <v>746.63935050330042</v>
      </c>
      <c r="Y131" s="10">
        <f>'Industrial Energy_GHG Emission '!T28</f>
        <v>473.78216087908578</v>
      </c>
      <c r="Z131" s="10">
        <f>'Industrial Energy_GHG Emission '!U28</f>
        <v>300.63984146555339</v>
      </c>
      <c r="AA131" s="10">
        <f>'Industrial Energy_GHG Emission '!V28</f>
        <v>190.77188155148818</v>
      </c>
    </row>
    <row r="132" spans="1:27">
      <c r="A132" s="7" t="s">
        <v>12</v>
      </c>
      <c r="B132" s="7" t="s">
        <v>13</v>
      </c>
      <c r="C132" s="7" t="s">
        <v>44</v>
      </c>
      <c r="D132" s="7" t="s">
        <v>474</v>
      </c>
      <c r="E132" s="7" t="s">
        <v>95</v>
      </c>
      <c r="F132" s="7" t="s">
        <v>16</v>
      </c>
      <c r="G132" s="14" t="s">
        <v>17</v>
      </c>
      <c r="H132" s="7" t="s">
        <v>18</v>
      </c>
      <c r="I132" s="10">
        <f>'Industrial Energy_GHG Emission '!D29</f>
        <v>805891.6099093043</v>
      </c>
      <c r="J132" s="10">
        <f>'Industrial Energy_GHG Emission '!E29</f>
        <v>802123.38810021617</v>
      </c>
      <c r="K132" s="10">
        <f>'Industrial Energy_GHG Emission '!F29</f>
        <v>798372.78590079735</v>
      </c>
      <c r="L132" s="10">
        <f>'Industrial Energy_GHG Emission '!G29</f>
        <v>810408.19966231764</v>
      </c>
      <c r="M132" s="10">
        <f>'Industrial Energy_GHG Emission '!H29</f>
        <v>892992.34117574838</v>
      </c>
      <c r="N132" s="10">
        <f>'Industrial Energy_GHG Emission '!I29</f>
        <v>896067.37516116654</v>
      </c>
      <c r="O132" s="10">
        <f>'Industrial Energy_GHG Emission '!J29</f>
        <v>903772.628768611</v>
      </c>
      <c r="P132" s="10">
        <f>'Industrial Energy_GHG Emission '!K29</f>
        <v>1019489.6472720646</v>
      </c>
      <c r="Q132" s="10">
        <f>'Industrial Energy_GHG Emission '!L29</f>
        <v>778941.84476362239</v>
      </c>
      <c r="R132" s="10">
        <f>'Industrial Energy_GHG Emission '!M29</f>
        <v>680645.47919263237</v>
      </c>
      <c r="S132" s="10">
        <f>'Industrial Energy_GHG Emission '!N29</f>
        <v>856730.94430544891</v>
      </c>
      <c r="T132" s="10">
        <f>'Industrial Energy_GHG Emission '!O29</f>
        <v>947434.92260629311</v>
      </c>
      <c r="U132" s="10">
        <f>'Industrial Energy_GHG Emission '!P29</f>
        <v>810165.36830007657</v>
      </c>
      <c r="V132" s="10">
        <f>'Industrial Energy_GHG Emission '!Q29</f>
        <v>758255.76653640182</v>
      </c>
      <c r="W132" s="10">
        <f>'Industrial Energy_GHG Emission '!R29</f>
        <v>754710.28240280843</v>
      </c>
      <c r="X132" s="10">
        <f>'Industrial Energy_GHG Emission '!S29</f>
        <v>751181.37639271433</v>
      </c>
      <c r="Y132" s="10">
        <f>'Industrial Energy_GHG Emission '!T29</f>
        <v>747668.97098943393</v>
      </c>
      <c r="Z132" s="10">
        <f>'Industrial Energy_GHG Emission '!U29</f>
        <v>744172.98903873703</v>
      </c>
      <c r="AA132" s="10">
        <f>'Industrial Energy_GHG Emission '!V29</f>
        <v>740693.35374715517</v>
      </c>
    </row>
    <row r="133" spans="1:27">
      <c r="A133" s="7" t="s">
        <v>12</v>
      </c>
      <c r="B133" s="7" t="s">
        <v>13</v>
      </c>
      <c r="C133" s="7" t="s">
        <v>44</v>
      </c>
      <c r="D133" s="7" t="s">
        <v>474</v>
      </c>
      <c r="E133" s="7" t="s">
        <v>95</v>
      </c>
      <c r="F133" s="7" t="s">
        <v>16</v>
      </c>
      <c r="G133" s="14" t="s">
        <v>25</v>
      </c>
      <c r="H133" s="7" t="s">
        <v>18</v>
      </c>
      <c r="I133" s="10">
        <f>'Industrial Energy_GHG Emission '!D30</f>
        <v>31.236108911213343</v>
      </c>
      <c r="J133" s="10">
        <f>'Industrial Energy_GHG Emission '!E30</f>
        <v>31.090053802333955</v>
      </c>
      <c r="K133" s="10">
        <f>'Industrial Energy_GHG Emission '!F30</f>
        <v>30.944681624061907</v>
      </c>
      <c r="L133" s="10">
        <f>'Industrial Energy_GHG Emission '!G30</f>
        <v>31.411170529547196</v>
      </c>
      <c r="M133" s="10">
        <f>'Industrial Energy_GHG Emission '!H30</f>
        <v>34.612106247122028</v>
      </c>
      <c r="N133" s="10">
        <f>'Industrial Energy_GHG Emission '!I30</f>
        <v>34.731293610897929</v>
      </c>
      <c r="O133" s="10">
        <f>'Industrial Energy_GHG Emission '!J30</f>
        <v>35.029946851496547</v>
      </c>
      <c r="P133" s="10">
        <f>'Industrial Energy_GHG Emission '!K30</f>
        <v>39.515102607444362</v>
      </c>
      <c r="Q133" s="10">
        <f>'Industrial Energy_GHG Emission '!L30</f>
        <v>30.191544370683037</v>
      </c>
      <c r="R133" s="10">
        <f>'Industrial Energy_GHG Emission '!M30</f>
        <v>26.381607720644666</v>
      </c>
      <c r="S133" s="10">
        <f>'Industrial Energy_GHG Emission '!N30</f>
        <v>33.206625748273211</v>
      </c>
      <c r="T133" s="10">
        <f>'Industrial Energy_GHG Emission '!O30</f>
        <v>36.722283821949347</v>
      </c>
      <c r="U133" s="10">
        <f>'Industrial Energy_GHG Emission '!P30</f>
        <v>31.401758461243276</v>
      </c>
      <c r="V133" s="10">
        <f>'Industrial Energy_GHG Emission '!Q30</f>
        <v>29.389758392883788</v>
      </c>
      <c r="W133" s="10">
        <f>'Industrial Energy_GHG Emission '!R30</f>
        <v>29.252336527240637</v>
      </c>
      <c r="X133" s="10">
        <f>'Industrial Energy_GHG Emission '!S30</f>
        <v>29.115557224523808</v>
      </c>
      <c r="Y133" s="10">
        <f>'Industrial Energy_GHG Emission '!T30</f>
        <v>28.979417480210618</v>
      </c>
      <c r="Z133" s="10">
        <f>'Industrial Energy_GHG Emission '!U30</f>
        <v>28.843914303827017</v>
      </c>
      <c r="AA133" s="10">
        <f>'Industrial Energy_GHG Emission '!V30</f>
        <v>28.709044718881984</v>
      </c>
    </row>
    <row r="134" spans="1:27">
      <c r="A134" s="7" t="s">
        <v>12</v>
      </c>
      <c r="B134" s="7" t="s">
        <v>13</v>
      </c>
      <c r="C134" s="7" t="s">
        <v>44</v>
      </c>
      <c r="D134" s="7" t="s">
        <v>474</v>
      </c>
      <c r="E134" s="7" t="s">
        <v>95</v>
      </c>
      <c r="F134" s="7" t="s">
        <v>16</v>
      </c>
      <c r="G134" s="14" t="s">
        <v>26</v>
      </c>
      <c r="H134" s="7" t="s">
        <v>18</v>
      </c>
      <c r="I134" s="10">
        <f>'Industrial Energy_GHG Emission '!D31</f>
        <v>6.2472217822426677</v>
      </c>
      <c r="J134" s="10">
        <f>'Industrial Energy_GHG Emission '!E31</f>
        <v>6.2180107604667905</v>
      </c>
      <c r="K134" s="10">
        <f>'Industrial Energy_GHG Emission '!F31</f>
        <v>6.1889363248123814</v>
      </c>
      <c r="L134" s="10">
        <f>'Industrial Energy_GHG Emission '!G31</f>
        <v>6.2822341059094384</v>
      </c>
      <c r="M134" s="10">
        <f>'Industrial Energy_GHG Emission '!H31</f>
        <v>6.9224212494244046</v>
      </c>
      <c r="N134" s="10">
        <f>'Industrial Energy_GHG Emission '!I31</f>
        <v>6.9462587221795848</v>
      </c>
      <c r="O134" s="10">
        <f>'Industrial Energy_GHG Emission '!J31</f>
        <v>7.005989370299309</v>
      </c>
      <c r="P134" s="10">
        <f>'Industrial Energy_GHG Emission '!K31</f>
        <v>7.9030205214888714</v>
      </c>
      <c r="Q134" s="10">
        <f>'Industrial Energy_GHG Emission '!L31</f>
        <v>6.0383088741366073</v>
      </c>
      <c r="R134" s="10">
        <f>'Industrial Energy_GHG Emission '!M31</f>
        <v>5.2763215441289324</v>
      </c>
      <c r="S134" s="10">
        <f>'Industrial Energy_GHG Emission '!N31</f>
        <v>6.6413251496546417</v>
      </c>
      <c r="T134" s="10">
        <f>'Industrial Energy_GHG Emission '!O31</f>
        <v>7.3444567643898679</v>
      </c>
      <c r="U134" s="10">
        <f>'Industrial Energy_GHG Emission '!P31</f>
        <v>6.2803516922486544</v>
      </c>
      <c r="V134" s="10">
        <f>'Industrial Energy_GHG Emission '!Q31</f>
        <v>5.8779516785767569</v>
      </c>
      <c r="W134" s="10">
        <f>'Industrial Energy_GHG Emission '!R31</f>
        <v>5.8504673054481264</v>
      </c>
      <c r="X134" s="10">
        <f>'Industrial Energy_GHG Emission '!S31</f>
        <v>5.823111444904761</v>
      </c>
      <c r="Y134" s="10">
        <f>'Industrial Energy_GHG Emission '!T31</f>
        <v>5.7958834960421228</v>
      </c>
      <c r="Z134" s="10">
        <f>'Industrial Energy_GHG Emission '!U31</f>
        <v>5.7687828607654028</v>
      </c>
      <c r="AA134" s="10">
        <f>'Industrial Energy_GHG Emission '!V31</f>
        <v>5.7418089437763955</v>
      </c>
    </row>
    <row r="135" spans="1:27">
      <c r="A135" s="7" t="s">
        <v>12</v>
      </c>
      <c r="B135" s="7" t="s">
        <v>13</v>
      </c>
      <c r="C135" s="7" t="s">
        <v>44</v>
      </c>
      <c r="D135" s="7" t="s">
        <v>474</v>
      </c>
      <c r="E135" s="7" t="s">
        <v>95</v>
      </c>
      <c r="F135" s="7" t="s">
        <v>16</v>
      </c>
      <c r="G135" s="14" t="s">
        <v>27</v>
      </c>
      <c r="H135" s="7" t="s">
        <v>18</v>
      </c>
      <c r="I135" s="10">
        <f>'Industrial Energy_GHG Emission '!D32</f>
        <v>808484.20694893494</v>
      </c>
      <c r="J135" s="10">
        <f>'Industrial Energy_GHG Emission '!E32</f>
        <v>804703.86256580986</v>
      </c>
      <c r="K135" s="10">
        <f>'Industrial Energy_GHG Emission '!F32</f>
        <v>800941.19447559444</v>
      </c>
      <c r="L135" s="10">
        <f>'Industrial Energy_GHG Emission '!G32</f>
        <v>813015.32681627001</v>
      </c>
      <c r="M135" s="10">
        <f>'Industrial Energy_GHG Emission '!H32</f>
        <v>895865.14599425951</v>
      </c>
      <c r="N135" s="10">
        <f>'Industrial Energy_GHG Emission '!I32</f>
        <v>898950.07253087102</v>
      </c>
      <c r="O135" s="10">
        <f>'Industrial Energy_GHG Emission '!J32</f>
        <v>906680.1143572852</v>
      </c>
      <c r="P135" s="10">
        <f>'Industrial Energy_GHG Emission '!K32</f>
        <v>1022769.4007884824</v>
      </c>
      <c r="Q135" s="10">
        <f>'Industrial Energy_GHG Emission '!L32</f>
        <v>781447.74294638901</v>
      </c>
      <c r="R135" s="10">
        <f>'Industrial Energy_GHG Emission '!M32</f>
        <v>682835.15263344592</v>
      </c>
      <c r="S135" s="10">
        <f>'Industrial Energy_GHG Emission '!N32</f>
        <v>859487.09424255555</v>
      </c>
      <c r="T135" s="10">
        <f>'Industrial Energy_GHG Emission '!O32</f>
        <v>950482.87216351484</v>
      </c>
      <c r="U135" s="10">
        <f>'Industrial Energy_GHG Emission '!P32</f>
        <v>812771.7142523597</v>
      </c>
      <c r="V135" s="10">
        <f>'Industrial Energy_GHG Emission '!Q32</f>
        <v>760695.11648301117</v>
      </c>
      <c r="W135" s="10">
        <f>'Industrial Energy_GHG Emission '!R32</f>
        <v>757138.22633456951</v>
      </c>
      <c r="X135" s="10">
        <f>'Industrial Energy_GHG Emission '!S32</f>
        <v>753597.96764234977</v>
      </c>
      <c r="Y135" s="10">
        <f>'Industrial Energy_GHG Emission '!T32</f>
        <v>750074.26264029148</v>
      </c>
      <c r="Z135" s="10">
        <f>'Industrial Energy_GHG Emission '!U32</f>
        <v>746567.03392595472</v>
      </c>
      <c r="AA135" s="10">
        <f>'Industrial Energy_GHG Emission '!V32</f>
        <v>743076.20445882238</v>
      </c>
    </row>
    <row r="136" spans="1:27">
      <c r="A136" s="7" t="s">
        <v>12</v>
      </c>
      <c r="B136" s="7" t="s">
        <v>13</v>
      </c>
      <c r="C136" s="7" t="s">
        <v>44</v>
      </c>
      <c r="D136" s="7" t="s">
        <v>474</v>
      </c>
      <c r="E136" s="7" t="s">
        <v>95</v>
      </c>
      <c r="F136" s="7" t="s">
        <v>16</v>
      </c>
      <c r="G136" s="14" t="s">
        <v>28</v>
      </c>
      <c r="H136" s="7" t="s">
        <v>18</v>
      </c>
      <c r="I136" s="10">
        <f>'Industrial Energy_GHG Emission '!D33</f>
        <v>808468.58889447944</v>
      </c>
      <c r="J136" s="10">
        <f>'Industrial Energy_GHG Emission '!E33</f>
        <v>804688.31753890868</v>
      </c>
      <c r="K136" s="10">
        <f>'Industrial Energy_GHG Emission '!F33</f>
        <v>800925.72213478247</v>
      </c>
      <c r="L136" s="10">
        <f>'Industrial Energy_GHG Emission '!G33</f>
        <v>812999.62123100518</v>
      </c>
      <c r="M136" s="10">
        <f>'Industrial Energy_GHG Emission '!H33</f>
        <v>895847.83994113596</v>
      </c>
      <c r="N136" s="10">
        <f>'Industrial Energy_GHG Emission '!I33</f>
        <v>898932.70688406564</v>
      </c>
      <c r="O136" s="10">
        <f>'Industrial Energy_GHG Emission '!J33</f>
        <v>906662.59938385943</v>
      </c>
      <c r="P136" s="10">
        <f>'Industrial Energy_GHG Emission '!K33</f>
        <v>1022749.6432371788</v>
      </c>
      <c r="Q136" s="10">
        <f>'Industrial Energy_GHG Emission '!L33</f>
        <v>781432.64717420377</v>
      </c>
      <c r="R136" s="10">
        <f>'Industrial Energy_GHG Emission '!M33</f>
        <v>682821.96182958561</v>
      </c>
      <c r="S136" s="10">
        <f>'Industrial Energy_GHG Emission '!N33</f>
        <v>859470.49092968134</v>
      </c>
      <c r="T136" s="10">
        <f>'Industrial Energy_GHG Emission '!O33</f>
        <v>950464.51102160383</v>
      </c>
      <c r="U136" s="10">
        <f>'Industrial Energy_GHG Emission '!P33</f>
        <v>812756.01337312919</v>
      </c>
      <c r="V136" s="10">
        <f>'Industrial Energy_GHG Emission '!Q33</f>
        <v>760680.42160381482</v>
      </c>
      <c r="W136" s="10">
        <f>'Industrial Energy_GHG Emission '!R33</f>
        <v>757123.60016630578</v>
      </c>
      <c r="X136" s="10">
        <f>'Industrial Energy_GHG Emission '!S33</f>
        <v>753583.40986373753</v>
      </c>
      <c r="Y136" s="10">
        <f>'Industrial Energy_GHG Emission '!T33</f>
        <v>750059.77293155133</v>
      </c>
      <c r="Z136" s="10">
        <f>'Industrial Energy_GHG Emission '!U33</f>
        <v>746552.61196880275</v>
      </c>
      <c r="AA136" s="10">
        <f>'Industrial Energy_GHG Emission '!V33</f>
        <v>743061.84993646294</v>
      </c>
    </row>
    <row r="137" spans="1:27">
      <c r="A137" s="7" t="s">
        <v>12</v>
      </c>
      <c r="B137" s="7" t="s">
        <v>13</v>
      </c>
      <c r="C137" s="7" t="s">
        <v>44</v>
      </c>
      <c r="D137" s="7" t="s">
        <v>474</v>
      </c>
      <c r="E137" s="7" t="s">
        <v>95</v>
      </c>
      <c r="F137" s="7" t="s">
        <v>16</v>
      </c>
      <c r="G137" s="14" t="s">
        <v>29</v>
      </c>
      <c r="H137" s="7" t="s">
        <v>18</v>
      </c>
      <c r="I137" s="10">
        <f>'Industrial Energy_GHG Emission '!D34</f>
        <v>807515.26285050914</v>
      </c>
      <c r="J137" s="10">
        <f>'Industrial Energy_GHG Emission '!E34</f>
        <v>803739.44909686153</v>
      </c>
      <c r="K137" s="10">
        <f>'Industrial Energy_GHG Emission '!F34</f>
        <v>799981.29045161617</v>
      </c>
      <c r="L137" s="10">
        <f>'Industrial Energy_GHG Emission '!G34</f>
        <v>812040.95230644348</v>
      </c>
      <c r="M137" s="10">
        <f>'Industrial Energy_GHG Emission '!H34</f>
        <v>894791.47845847381</v>
      </c>
      <c r="N137" s="10">
        <f>'Industrial Energy_GHG Emission '!I34</f>
        <v>897872.707803061</v>
      </c>
      <c r="O137" s="10">
        <f>'Industrial Energy_GHG Emission '!J34</f>
        <v>905593.48540595185</v>
      </c>
      <c r="P137" s="10">
        <f>'Industrial Energy_GHG Emission '!K34</f>
        <v>1021543.6423055995</v>
      </c>
      <c r="Q137" s="10">
        <f>'Industrial Energy_GHG Emission '!L34</f>
        <v>780511.20124001056</v>
      </c>
      <c r="R137" s="10">
        <f>'Industrial Energy_GHG Emission '!M34</f>
        <v>682016.79516195157</v>
      </c>
      <c r="S137" s="10">
        <f>'Industrial Energy_GHG Emission '!N34</f>
        <v>858457.02471184416</v>
      </c>
      <c r="T137" s="10">
        <f>'Industrial Energy_GHG Emission '!O34</f>
        <v>949343.74691935803</v>
      </c>
      <c r="U137" s="10">
        <f>'Industrial Energy_GHG Emission '!P34</f>
        <v>811797.63170489203</v>
      </c>
      <c r="V137" s="10">
        <f>'Industrial Energy_GHG Emission '!Q34</f>
        <v>759783.44617766386</v>
      </c>
      <c r="W137" s="10">
        <f>'Industrial Energy_GHG Emission '!R34</f>
        <v>756230.81885549438</v>
      </c>
      <c r="X137" s="10">
        <f>'Industrial Energy_GHG Emission '!S34</f>
        <v>752694.80305724498</v>
      </c>
      <c r="Y137" s="10">
        <f>'Industrial Energy_GHG Emission '!T34</f>
        <v>749175.32111005532</v>
      </c>
      <c r="Z137" s="10">
        <f>'Industrial Energy_GHG Emission '!U34</f>
        <v>745672.29570424999</v>
      </c>
      <c r="AA137" s="10">
        <f>'Industrial Energy_GHG Emission '!V34</f>
        <v>742185.64989164262</v>
      </c>
    </row>
    <row r="138" spans="1:27">
      <c r="A138" s="7" t="s">
        <v>12</v>
      </c>
      <c r="B138" s="7" t="s">
        <v>13</v>
      </c>
      <c r="C138" s="7" t="s">
        <v>44</v>
      </c>
      <c r="D138" s="7" t="s">
        <v>474</v>
      </c>
      <c r="E138" s="7" t="s">
        <v>36</v>
      </c>
      <c r="F138" s="7" t="s">
        <v>16</v>
      </c>
      <c r="G138" s="14" t="s">
        <v>17</v>
      </c>
      <c r="H138" s="7" t="s">
        <v>18</v>
      </c>
      <c r="I138" s="10">
        <f>'Industrial Energy_GHG Emission '!D35</f>
        <v>0</v>
      </c>
      <c r="J138" s="10">
        <f>'Industrial Energy_GHG Emission '!E35</f>
        <v>0</v>
      </c>
      <c r="K138" s="10">
        <f>'Industrial Energy_GHG Emission '!F35</f>
        <v>0</v>
      </c>
      <c r="L138" s="10">
        <f>'Industrial Energy_GHG Emission '!G35</f>
        <v>0</v>
      </c>
      <c r="M138" s="10">
        <f>'Industrial Energy_GHG Emission '!H35</f>
        <v>0</v>
      </c>
      <c r="N138" s="10">
        <f>'Industrial Energy_GHG Emission '!I35</f>
        <v>0</v>
      </c>
      <c r="O138" s="10">
        <f>'Industrial Energy_GHG Emission '!J35</f>
        <v>0</v>
      </c>
      <c r="P138" s="10">
        <f>'Industrial Energy_GHG Emission '!K35</f>
        <v>0</v>
      </c>
      <c r="Q138" s="10">
        <f>'Industrial Energy_GHG Emission '!L35</f>
        <v>201.96000000000004</v>
      </c>
      <c r="R138" s="10">
        <f>'Industrial Energy_GHG Emission '!M35</f>
        <v>269.28000000000003</v>
      </c>
      <c r="S138" s="10">
        <f>'Industrial Energy_GHG Emission '!N35</f>
        <v>471.24</v>
      </c>
      <c r="T138" s="10">
        <f>'Industrial Energy_GHG Emission '!O35</f>
        <v>462915.19533600006</v>
      </c>
      <c r="U138" s="10">
        <f>'Industrial Energy_GHG Emission '!P35</f>
        <v>624253.07134080003</v>
      </c>
      <c r="V138" s="10">
        <f>'Industrial Energy_GHG Emission '!Q35</f>
        <v>623051.01619200013</v>
      </c>
      <c r="W138" s="10">
        <f>'Industrial Energy_GHG Emission '!R35</f>
        <v>621848.96104320011</v>
      </c>
      <c r="X138" s="10">
        <f>'Industrial Energy_GHG Emission '!S35</f>
        <v>621848.96104320011</v>
      </c>
      <c r="Y138" s="10">
        <f>'Industrial Energy_GHG Emission '!T35</f>
        <v>621848.96104320011</v>
      </c>
      <c r="Z138" s="10">
        <f>'Industrial Energy_GHG Emission '!U35</f>
        <v>621848.96104320011</v>
      </c>
      <c r="AA138" s="10">
        <f>'Industrial Energy_GHG Emission '!V35</f>
        <v>621848.96104320011</v>
      </c>
    </row>
    <row r="139" spans="1:27">
      <c r="A139" s="7" t="s">
        <v>12</v>
      </c>
      <c r="B139" s="7" t="s">
        <v>13</v>
      </c>
      <c r="C139" s="7" t="s">
        <v>44</v>
      </c>
      <c r="D139" s="7" t="s">
        <v>474</v>
      </c>
      <c r="E139" s="7" t="s">
        <v>36</v>
      </c>
      <c r="F139" s="7" t="s">
        <v>16</v>
      </c>
      <c r="G139" s="14" t="s">
        <v>25</v>
      </c>
      <c r="H139" s="7" t="s">
        <v>18</v>
      </c>
      <c r="I139" s="10">
        <f>'Industrial Energy_GHG Emission '!D36</f>
        <v>0</v>
      </c>
      <c r="J139" s="10">
        <f>'Industrial Energy_GHG Emission '!E36</f>
        <v>0</v>
      </c>
      <c r="K139" s="10">
        <f>'Industrial Energy_GHG Emission '!F36</f>
        <v>0</v>
      </c>
      <c r="L139" s="10">
        <f>'Industrial Energy_GHG Emission '!G36</f>
        <v>0</v>
      </c>
      <c r="M139" s="10">
        <f>'Industrial Energy_GHG Emission '!H36</f>
        <v>0</v>
      </c>
      <c r="N139" s="10">
        <f>'Industrial Energy_GHG Emission '!I36</f>
        <v>0</v>
      </c>
      <c r="O139" s="10">
        <f>'Industrial Energy_GHG Emission '!J36</f>
        <v>0</v>
      </c>
      <c r="P139" s="10">
        <f>'Industrial Energy_GHG Emission '!K36</f>
        <v>0</v>
      </c>
      <c r="Q139" s="10">
        <f>'Industrial Energy_GHG Emission '!L36</f>
        <v>3.6000000000000008E-3</v>
      </c>
      <c r="R139" s="10">
        <f>'Industrial Energy_GHG Emission '!M36</f>
        <v>4.8000000000000004E-3</v>
      </c>
      <c r="S139" s="10">
        <f>'Industrial Energy_GHG Emission '!N36</f>
        <v>8.4000000000000012E-3</v>
      </c>
      <c r="T139" s="10">
        <f>'Industrial Energy_GHG Emission '!O36</f>
        <v>8.2516077600000006</v>
      </c>
      <c r="U139" s="10">
        <f>'Industrial Energy_GHG Emission '!P36</f>
        <v>11.127505728000001</v>
      </c>
      <c r="V139" s="10">
        <f>'Industrial Energy_GHG Emission '!Q36</f>
        <v>11.106078720000001</v>
      </c>
      <c r="W139" s="10">
        <f>'Industrial Energy_GHG Emission '!R36</f>
        <v>11.084651712000001</v>
      </c>
      <c r="X139" s="10">
        <f>'Industrial Energy_GHG Emission '!S36</f>
        <v>11.084651712000001</v>
      </c>
      <c r="Y139" s="10">
        <f>'Industrial Energy_GHG Emission '!T36</f>
        <v>11.084651712000001</v>
      </c>
      <c r="Z139" s="10">
        <f>'Industrial Energy_GHG Emission '!U36</f>
        <v>11.084651712000001</v>
      </c>
      <c r="AA139" s="10">
        <f>'Industrial Energy_GHG Emission '!V36</f>
        <v>11.084651712000001</v>
      </c>
    </row>
    <row r="140" spans="1:27">
      <c r="A140" s="7" t="s">
        <v>12</v>
      </c>
      <c r="B140" s="7" t="s">
        <v>13</v>
      </c>
      <c r="C140" s="7" t="s">
        <v>44</v>
      </c>
      <c r="D140" s="7" t="s">
        <v>474</v>
      </c>
      <c r="E140" s="7" t="s">
        <v>36</v>
      </c>
      <c r="F140" s="7" t="s">
        <v>16</v>
      </c>
      <c r="G140" s="14" t="s">
        <v>26</v>
      </c>
      <c r="H140" s="7" t="s">
        <v>18</v>
      </c>
      <c r="I140" s="10">
        <f>'Industrial Energy_GHG Emission '!D37</f>
        <v>0</v>
      </c>
      <c r="J140" s="10">
        <f>'Industrial Energy_GHG Emission '!E37</f>
        <v>0</v>
      </c>
      <c r="K140" s="10">
        <f>'Industrial Energy_GHG Emission '!F37</f>
        <v>0</v>
      </c>
      <c r="L140" s="10">
        <f>'Industrial Energy_GHG Emission '!G37</f>
        <v>0</v>
      </c>
      <c r="M140" s="10">
        <f>'Industrial Energy_GHG Emission '!H37</f>
        <v>0</v>
      </c>
      <c r="N140" s="10">
        <f>'Industrial Energy_GHG Emission '!I37</f>
        <v>0</v>
      </c>
      <c r="O140" s="10">
        <f>'Industrial Energy_GHG Emission '!J37</f>
        <v>0</v>
      </c>
      <c r="P140" s="10">
        <f>'Industrial Energy_GHG Emission '!K37</f>
        <v>0</v>
      </c>
      <c r="Q140" s="10">
        <f>'Industrial Energy_GHG Emission '!L37</f>
        <v>3.6000000000000008E-4</v>
      </c>
      <c r="R140" s="10">
        <f>'Industrial Energy_GHG Emission '!M37</f>
        <v>4.8000000000000012E-4</v>
      </c>
      <c r="S140" s="10">
        <f>'Industrial Energy_GHG Emission '!N37</f>
        <v>8.4000000000000003E-4</v>
      </c>
      <c r="T140" s="10">
        <f>'Industrial Energy_GHG Emission '!O37</f>
        <v>0.82516077600000015</v>
      </c>
      <c r="U140" s="10">
        <f>'Industrial Energy_GHG Emission '!P37</f>
        <v>1.1127505728</v>
      </c>
      <c r="V140" s="10">
        <f>'Industrial Energy_GHG Emission '!Q37</f>
        <v>1.1106078720000001</v>
      </c>
      <c r="W140" s="10">
        <f>'Industrial Energy_GHG Emission '!R37</f>
        <v>1.1084651712000002</v>
      </c>
      <c r="X140" s="10">
        <f>'Industrial Energy_GHG Emission '!S37</f>
        <v>1.1084651712000002</v>
      </c>
      <c r="Y140" s="10">
        <f>'Industrial Energy_GHG Emission '!T37</f>
        <v>1.1084651712000002</v>
      </c>
      <c r="Z140" s="10">
        <f>'Industrial Energy_GHG Emission '!U37</f>
        <v>1.1084651712000002</v>
      </c>
      <c r="AA140" s="10">
        <f>'Industrial Energy_GHG Emission '!V37</f>
        <v>1.1084651712000002</v>
      </c>
    </row>
    <row r="141" spans="1:27">
      <c r="A141" s="7" t="s">
        <v>12</v>
      </c>
      <c r="B141" s="7" t="s">
        <v>13</v>
      </c>
      <c r="C141" s="7" t="s">
        <v>44</v>
      </c>
      <c r="D141" s="7" t="s">
        <v>474</v>
      </c>
      <c r="E141" s="7" t="s">
        <v>36</v>
      </c>
      <c r="F141" s="7" t="s">
        <v>16</v>
      </c>
      <c r="G141" s="14" t="s">
        <v>27</v>
      </c>
      <c r="H141" s="7" t="s">
        <v>18</v>
      </c>
      <c r="I141" s="10">
        <f>'Industrial Energy_GHG Emission '!D38</f>
        <v>0</v>
      </c>
      <c r="J141" s="10">
        <f>'Industrial Energy_GHG Emission '!E38</f>
        <v>0</v>
      </c>
      <c r="K141" s="10">
        <f>'Industrial Energy_GHG Emission '!F38</f>
        <v>0</v>
      </c>
      <c r="L141" s="10">
        <f>'Industrial Energy_GHG Emission '!G38</f>
        <v>0</v>
      </c>
      <c r="M141" s="10">
        <f>'Industrial Energy_GHG Emission '!H38</f>
        <v>0</v>
      </c>
      <c r="N141" s="10">
        <f>'Industrial Energy_GHG Emission '!I38</f>
        <v>0</v>
      </c>
      <c r="O141" s="10">
        <f>'Industrial Energy_GHG Emission '!J38</f>
        <v>0</v>
      </c>
      <c r="P141" s="10">
        <f>'Industrial Energy_GHG Emission '!K38</f>
        <v>0</v>
      </c>
      <c r="Q141" s="10">
        <f>'Industrial Energy_GHG Emission '!L38</f>
        <v>202.14720000000005</v>
      </c>
      <c r="R141" s="10">
        <f>'Industrial Energy_GHG Emission '!M38</f>
        <v>269.52960000000002</v>
      </c>
      <c r="S141" s="10">
        <f>'Industrial Energy_GHG Emission '!N38</f>
        <v>471.67680000000001</v>
      </c>
      <c r="T141" s="10">
        <f>'Industrial Energy_GHG Emission '!O38</f>
        <v>463344.27893952007</v>
      </c>
      <c r="U141" s="10">
        <f>'Industrial Energy_GHG Emission '!P38</f>
        <v>624831.70163865597</v>
      </c>
      <c r="V141" s="10">
        <f>'Industrial Energy_GHG Emission '!Q38</f>
        <v>623628.53228544001</v>
      </c>
      <c r="W141" s="10">
        <f>'Industrial Energy_GHG Emission '!R38</f>
        <v>622425.36293222418</v>
      </c>
      <c r="X141" s="10">
        <f>'Industrial Energy_GHG Emission '!S38</f>
        <v>622425.36293222418</v>
      </c>
      <c r="Y141" s="10">
        <f>'Industrial Energy_GHG Emission '!T38</f>
        <v>622425.36293222418</v>
      </c>
      <c r="Z141" s="10">
        <f>'Industrial Energy_GHG Emission '!U38</f>
        <v>622425.36293222418</v>
      </c>
      <c r="AA141" s="10">
        <f>'Industrial Energy_GHG Emission '!V38</f>
        <v>622425.36293222418</v>
      </c>
    </row>
    <row r="142" spans="1:27">
      <c r="A142" s="7" t="s">
        <v>12</v>
      </c>
      <c r="B142" s="7" t="s">
        <v>13</v>
      </c>
      <c r="C142" s="7" t="s">
        <v>44</v>
      </c>
      <c r="D142" s="7" t="s">
        <v>474</v>
      </c>
      <c r="E142" s="7" t="s">
        <v>36</v>
      </c>
      <c r="F142" s="7" t="s">
        <v>16</v>
      </c>
      <c r="G142" s="14" t="s">
        <v>28</v>
      </c>
      <c r="H142" s="7" t="s">
        <v>18</v>
      </c>
      <c r="I142" s="10">
        <f>'Industrial Energy_GHG Emission '!D39</f>
        <v>0</v>
      </c>
      <c r="J142" s="10">
        <f>'Industrial Energy_GHG Emission '!E39</f>
        <v>0</v>
      </c>
      <c r="K142" s="10">
        <f>'Industrial Energy_GHG Emission '!F39</f>
        <v>0</v>
      </c>
      <c r="L142" s="10">
        <f>'Industrial Energy_GHG Emission '!G39</f>
        <v>0</v>
      </c>
      <c r="M142" s="10">
        <f>'Industrial Energy_GHG Emission '!H39</f>
        <v>0</v>
      </c>
      <c r="N142" s="10">
        <f>'Industrial Energy_GHG Emission '!I39</f>
        <v>0</v>
      </c>
      <c r="O142" s="10">
        <f>'Industrial Energy_GHG Emission '!J39</f>
        <v>0</v>
      </c>
      <c r="P142" s="10">
        <f>'Industrial Energy_GHG Emission '!K39</f>
        <v>0</v>
      </c>
      <c r="Q142" s="10">
        <f>'Industrial Energy_GHG Emission '!L39</f>
        <v>202.15872000000002</v>
      </c>
      <c r="R142" s="10">
        <f>'Industrial Energy_GHG Emission '!M39</f>
        <v>269.54496</v>
      </c>
      <c r="S142" s="10">
        <f>'Industrial Energy_GHG Emission '!N39</f>
        <v>471.70367999999996</v>
      </c>
      <c r="T142" s="10">
        <f>'Industrial Energy_GHG Emission '!O39</f>
        <v>463370.68408435205</v>
      </c>
      <c r="U142" s="10">
        <f>'Industrial Energy_GHG Emission '!P39</f>
        <v>624867.30965698569</v>
      </c>
      <c r="V142" s="10">
        <f>'Industrial Energy_GHG Emission '!Q39</f>
        <v>623664.07173734403</v>
      </c>
      <c r="W142" s="10">
        <f>'Industrial Energy_GHG Emission '!R39</f>
        <v>622460.83381770249</v>
      </c>
      <c r="X142" s="10">
        <f>'Industrial Energy_GHG Emission '!S39</f>
        <v>622460.83381770249</v>
      </c>
      <c r="Y142" s="10">
        <f>'Industrial Energy_GHG Emission '!T39</f>
        <v>622460.83381770249</v>
      </c>
      <c r="Z142" s="10">
        <f>'Industrial Energy_GHG Emission '!U39</f>
        <v>622460.83381770249</v>
      </c>
      <c r="AA142" s="10">
        <f>'Industrial Energy_GHG Emission '!V39</f>
        <v>622460.83381770249</v>
      </c>
    </row>
    <row r="143" spans="1:27">
      <c r="A143" s="7" t="s">
        <v>12</v>
      </c>
      <c r="B143" s="7" t="s">
        <v>13</v>
      </c>
      <c r="C143" s="7" t="s">
        <v>44</v>
      </c>
      <c r="D143" s="7" t="s">
        <v>474</v>
      </c>
      <c r="E143" s="7" t="s">
        <v>36</v>
      </c>
      <c r="F143" s="7" t="s">
        <v>16</v>
      </c>
      <c r="G143" s="14" t="s">
        <v>29</v>
      </c>
      <c r="H143" s="7" t="s">
        <v>18</v>
      </c>
      <c r="I143" s="10">
        <f>'Industrial Energy_GHG Emission '!D40</f>
        <v>0</v>
      </c>
      <c r="J143" s="10">
        <f>'Industrial Energy_GHG Emission '!E40</f>
        <v>0</v>
      </c>
      <c r="K143" s="10">
        <f>'Industrial Energy_GHG Emission '!F40</f>
        <v>0</v>
      </c>
      <c r="L143" s="10">
        <f>'Industrial Energy_GHG Emission '!G40</f>
        <v>0</v>
      </c>
      <c r="M143" s="10">
        <f>'Industrial Energy_GHG Emission '!H40</f>
        <v>0</v>
      </c>
      <c r="N143" s="10">
        <f>'Industrial Energy_GHG Emission '!I40</f>
        <v>0</v>
      </c>
      <c r="O143" s="10">
        <f>'Industrial Energy_GHG Emission '!J40</f>
        <v>0</v>
      </c>
      <c r="P143" s="10">
        <f>'Industrial Energy_GHG Emission '!K40</f>
        <v>0</v>
      </c>
      <c r="Q143" s="10">
        <f>'Industrial Energy_GHG Emission '!L40</f>
        <v>202.06324800000002</v>
      </c>
      <c r="R143" s="10">
        <f>'Industrial Energy_GHG Emission '!M40</f>
        <v>269.417664</v>
      </c>
      <c r="S143" s="10">
        <f>'Industrial Energy_GHG Emission '!N40</f>
        <v>471.48091199999999</v>
      </c>
      <c r="T143" s="10">
        <f>'Industrial Energy_GHG Emission '!O40</f>
        <v>463151.85144655686</v>
      </c>
      <c r="U143" s="10">
        <f>'Industrial Energy_GHG Emission '!P40</f>
        <v>624572.20820507908</v>
      </c>
      <c r="V143" s="10">
        <f>'Industrial Energy_GHG Emission '!Q40</f>
        <v>623369.53852968977</v>
      </c>
      <c r="W143" s="10">
        <f>'Industrial Energy_GHG Emission '!R40</f>
        <v>622166.86885430035</v>
      </c>
      <c r="X143" s="10">
        <f>'Industrial Energy_GHG Emission '!S40</f>
        <v>622166.86885430035</v>
      </c>
      <c r="Y143" s="10">
        <f>'Industrial Energy_GHG Emission '!T40</f>
        <v>622166.86885430035</v>
      </c>
      <c r="Z143" s="10">
        <f>'Industrial Energy_GHG Emission '!U40</f>
        <v>622166.86885430035</v>
      </c>
      <c r="AA143" s="10">
        <f>'Industrial Energy_GHG Emission '!V40</f>
        <v>622166.86885430035</v>
      </c>
    </row>
    <row r="144" spans="1:27">
      <c r="A144" s="7" t="s">
        <v>12</v>
      </c>
      <c r="B144" s="7" t="s">
        <v>13</v>
      </c>
      <c r="C144" s="7" t="s">
        <v>44</v>
      </c>
      <c r="D144" s="7" t="s">
        <v>474</v>
      </c>
      <c r="E144" s="7" t="s">
        <v>452</v>
      </c>
      <c r="F144" s="7" t="s">
        <v>16</v>
      </c>
      <c r="G144" s="14" t="s">
        <v>17</v>
      </c>
      <c r="H144" s="7" t="s">
        <v>18</v>
      </c>
      <c r="I144" s="10">
        <f>'Industrial Energy_GHG Emission '!D41</f>
        <v>0</v>
      </c>
      <c r="J144" s="10">
        <f>'Industrial Energy_GHG Emission '!E41</f>
        <v>0</v>
      </c>
      <c r="K144" s="10">
        <f>'Industrial Energy_GHG Emission '!F41</f>
        <v>0</v>
      </c>
      <c r="L144" s="10">
        <f>'Industrial Energy_GHG Emission '!G41</f>
        <v>0</v>
      </c>
      <c r="M144" s="10">
        <f>'Industrial Energy_GHG Emission '!H41</f>
        <v>0</v>
      </c>
      <c r="N144" s="10">
        <f>'Industrial Energy_GHG Emission '!I41</f>
        <v>0</v>
      </c>
      <c r="O144" s="10">
        <f>'Industrial Energy_GHG Emission '!J41</f>
        <v>0</v>
      </c>
      <c r="P144" s="10">
        <f>'Industrial Energy_GHG Emission '!K41</f>
        <v>0</v>
      </c>
      <c r="Q144" s="10">
        <f>'Industrial Energy_GHG Emission '!L41</f>
        <v>0</v>
      </c>
      <c r="R144" s="10">
        <f>'Industrial Energy_GHG Emission '!M41</f>
        <v>0</v>
      </c>
      <c r="S144" s="10">
        <f>'Industrial Energy_GHG Emission '!N41</f>
        <v>14356.875</v>
      </c>
      <c r="T144" s="10">
        <f>'Industrial Energy_GHG Emission '!O41</f>
        <v>22744.312499999996</v>
      </c>
      <c r="U144" s="10">
        <f>'Industrial Energy_GHG Emission '!P41</f>
        <v>72086.624999999985</v>
      </c>
      <c r="V144" s="10">
        <f>'Industrial Energy_GHG Emission '!Q41</f>
        <v>55160.625</v>
      </c>
      <c r="W144" s="10">
        <f>'Industrial Energy_GHG Emission '!R41</f>
        <v>45790.875000000007</v>
      </c>
      <c r="X144" s="10">
        <f>'Industrial Energy_GHG Emission '!S41</f>
        <v>72086.624999999985</v>
      </c>
      <c r="Y144" s="10">
        <f>'Industrial Energy_GHG Emission '!T41</f>
        <v>54858.375000000007</v>
      </c>
      <c r="Z144" s="10">
        <f>'Industrial Energy_GHG Emission '!U41</f>
        <v>58485.374999999993</v>
      </c>
      <c r="AA144" s="10">
        <f>'Industrial Energy_GHG Emission '!V41</f>
        <v>71633.25</v>
      </c>
    </row>
    <row r="145" spans="1:27">
      <c r="A145" s="7" t="s">
        <v>12</v>
      </c>
      <c r="B145" s="7" t="s">
        <v>13</v>
      </c>
      <c r="C145" s="7" t="s">
        <v>44</v>
      </c>
      <c r="D145" s="7" t="s">
        <v>474</v>
      </c>
      <c r="E145" s="7" t="s">
        <v>452</v>
      </c>
      <c r="F145" s="7" t="s">
        <v>16</v>
      </c>
      <c r="G145" s="14" t="s">
        <v>25</v>
      </c>
      <c r="H145" s="7" t="s">
        <v>18</v>
      </c>
      <c r="I145" s="10">
        <f>'Industrial Energy_GHG Emission '!D42</f>
        <v>0</v>
      </c>
      <c r="J145" s="10">
        <f>'Industrial Energy_GHG Emission '!E42</f>
        <v>0</v>
      </c>
      <c r="K145" s="10">
        <f>'Industrial Energy_GHG Emission '!F42</f>
        <v>0</v>
      </c>
      <c r="L145" s="10">
        <f>'Industrial Energy_GHG Emission '!G42</f>
        <v>0</v>
      </c>
      <c r="M145" s="10">
        <f>'Industrial Energy_GHG Emission '!H42</f>
        <v>0</v>
      </c>
      <c r="N145" s="10">
        <f>'Industrial Energy_GHG Emission '!I42</f>
        <v>0</v>
      </c>
      <c r="O145" s="10">
        <f>'Industrial Energy_GHG Emission '!J42</f>
        <v>0</v>
      </c>
      <c r="P145" s="10">
        <f>'Industrial Energy_GHG Emission '!K42</f>
        <v>0</v>
      </c>
      <c r="Q145" s="10">
        <f>'Industrial Energy_GHG Emission '!L42</f>
        <v>0</v>
      </c>
      <c r="R145" s="10">
        <f>'Industrial Energy_GHG Emission '!M42</f>
        <v>0</v>
      </c>
      <c r="S145" s="10">
        <f>'Industrial Energy_GHG Emission '!N42</f>
        <v>0.44175000000000003</v>
      </c>
      <c r="T145" s="10">
        <f>'Industrial Energy_GHG Emission '!O42</f>
        <v>0.69982499999999992</v>
      </c>
      <c r="U145" s="10">
        <f>'Industrial Energy_GHG Emission '!P42</f>
        <v>2.2180499999999999</v>
      </c>
      <c r="V145" s="10">
        <f>'Industrial Energy_GHG Emission '!Q42</f>
        <v>1.6972499999999999</v>
      </c>
      <c r="W145" s="10">
        <f>'Industrial Energy_GHG Emission '!R42</f>
        <v>1.4089500000000004</v>
      </c>
      <c r="X145" s="10">
        <f>'Industrial Energy_GHG Emission '!S42</f>
        <v>2.2180499999999999</v>
      </c>
      <c r="Y145" s="10">
        <f>'Industrial Energy_GHG Emission '!T42</f>
        <v>1.6879500000000003</v>
      </c>
      <c r="Z145" s="10">
        <f>'Industrial Energy_GHG Emission '!U42</f>
        <v>1.7995499999999998</v>
      </c>
      <c r="AA145" s="10">
        <f>'Industrial Energy_GHG Emission '!V42</f>
        <v>2.2040999999999999</v>
      </c>
    </row>
    <row r="146" spans="1:27">
      <c r="A146" s="7" t="s">
        <v>12</v>
      </c>
      <c r="B146" s="7" t="s">
        <v>13</v>
      </c>
      <c r="C146" s="7" t="s">
        <v>44</v>
      </c>
      <c r="D146" s="7" t="s">
        <v>474</v>
      </c>
      <c r="E146" s="7" t="s">
        <v>452</v>
      </c>
      <c r="F146" s="7" t="s">
        <v>16</v>
      </c>
      <c r="G146" s="14" t="s">
        <v>26</v>
      </c>
      <c r="H146" s="7" t="s">
        <v>18</v>
      </c>
      <c r="I146" s="10">
        <f>'Industrial Energy_GHG Emission '!D43</f>
        <v>0</v>
      </c>
      <c r="J146" s="10">
        <f>'Industrial Energy_GHG Emission '!E43</f>
        <v>0</v>
      </c>
      <c r="K146" s="10">
        <f>'Industrial Energy_GHG Emission '!F43</f>
        <v>0</v>
      </c>
      <c r="L146" s="10">
        <f>'Industrial Energy_GHG Emission '!G43</f>
        <v>0</v>
      </c>
      <c r="M146" s="10">
        <f>'Industrial Energy_GHG Emission '!H43</f>
        <v>0</v>
      </c>
      <c r="N146" s="10">
        <f>'Industrial Energy_GHG Emission '!I43</f>
        <v>0</v>
      </c>
      <c r="O146" s="10">
        <f>'Industrial Energy_GHG Emission '!J43</f>
        <v>0</v>
      </c>
      <c r="P146" s="10">
        <f>'Industrial Energy_GHG Emission '!K43</f>
        <v>0</v>
      </c>
      <c r="Q146" s="10">
        <f>'Industrial Energy_GHG Emission '!L43</f>
        <v>0</v>
      </c>
      <c r="R146" s="10">
        <f>'Industrial Energy_GHG Emission '!M43</f>
        <v>0</v>
      </c>
      <c r="S146" s="10">
        <f>'Industrial Energy_GHG Emission '!N43</f>
        <v>8.8349999999999998E-2</v>
      </c>
      <c r="T146" s="10">
        <f>'Industrial Energy_GHG Emission '!O43</f>
        <v>0.13996499999999998</v>
      </c>
      <c r="U146" s="10">
        <f>'Industrial Energy_GHG Emission '!P43</f>
        <v>0.44360999999999989</v>
      </c>
      <c r="V146" s="10">
        <f>'Industrial Energy_GHG Emission '!Q43</f>
        <v>0.33944999999999997</v>
      </c>
      <c r="W146" s="10">
        <f>'Industrial Energy_GHG Emission '!R43</f>
        <v>0.28179000000000004</v>
      </c>
      <c r="X146" s="10">
        <f>'Industrial Energy_GHG Emission '!S43</f>
        <v>0.44360999999999989</v>
      </c>
      <c r="Y146" s="10">
        <f>'Industrial Energy_GHG Emission '!T43</f>
        <v>0.33759</v>
      </c>
      <c r="Z146" s="10">
        <f>'Industrial Energy_GHG Emission '!U43</f>
        <v>0.3599099999999999</v>
      </c>
      <c r="AA146" s="10">
        <f>'Industrial Energy_GHG Emission '!V43</f>
        <v>0.44081999999999993</v>
      </c>
    </row>
    <row r="147" spans="1:27">
      <c r="A147" s="7" t="s">
        <v>12</v>
      </c>
      <c r="B147" s="7" t="s">
        <v>13</v>
      </c>
      <c r="C147" s="7" t="s">
        <v>44</v>
      </c>
      <c r="D147" s="7" t="s">
        <v>474</v>
      </c>
      <c r="E147" s="7" t="s">
        <v>452</v>
      </c>
      <c r="F147" s="7" t="s">
        <v>16</v>
      </c>
      <c r="G147" s="14" t="s">
        <v>27</v>
      </c>
      <c r="H147" s="7" t="s">
        <v>18</v>
      </c>
      <c r="I147" s="10">
        <f>'Industrial Energy_GHG Emission '!D44</f>
        <v>0</v>
      </c>
      <c r="J147" s="10">
        <f>'Industrial Energy_GHG Emission '!E44</f>
        <v>0</v>
      </c>
      <c r="K147" s="10">
        <f>'Industrial Energy_GHG Emission '!F44</f>
        <v>0</v>
      </c>
      <c r="L147" s="10">
        <f>'Industrial Energy_GHG Emission '!G44</f>
        <v>0</v>
      </c>
      <c r="M147" s="10">
        <f>'Industrial Energy_GHG Emission '!H44</f>
        <v>0</v>
      </c>
      <c r="N147" s="10">
        <f>'Industrial Energy_GHG Emission '!I44</f>
        <v>0</v>
      </c>
      <c r="O147" s="10">
        <f>'Industrial Energy_GHG Emission '!J44</f>
        <v>0</v>
      </c>
      <c r="P147" s="10">
        <f>'Industrial Energy_GHG Emission '!K44</f>
        <v>0</v>
      </c>
      <c r="Q147" s="10">
        <f>'Industrial Energy_GHG Emission '!L44</f>
        <v>0</v>
      </c>
      <c r="R147" s="10">
        <f>'Industrial Energy_GHG Emission '!M44</f>
        <v>0</v>
      </c>
      <c r="S147" s="10">
        <f>'Industrial Energy_GHG Emission '!N44</f>
        <v>14393.54025</v>
      </c>
      <c r="T147" s="10">
        <f>'Industrial Energy_GHG Emission '!O44</f>
        <v>22802.397974999996</v>
      </c>
      <c r="U147" s="10">
        <f>'Industrial Energy_GHG Emission '!P44</f>
        <v>72270.723149999991</v>
      </c>
      <c r="V147" s="10">
        <f>'Industrial Energy_GHG Emission '!Q44</f>
        <v>55301.496749999998</v>
      </c>
      <c r="W147" s="10">
        <f>'Industrial Energy_GHG Emission '!R44</f>
        <v>45907.817850000007</v>
      </c>
      <c r="X147" s="10">
        <f>'Industrial Energy_GHG Emission '!S44</f>
        <v>72270.723149999991</v>
      </c>
      <c r="Y147" s="10">
        <f>'Industrial Energy_GHG Emission '!T44</f>
        <v>54998.474850000006</v>
      </c>
      <c r="Z147" s="10">
        <f>'Industrial Energy_GHG Emission '!U44</f>
        <v>58634.737649999988</v>
      </c>
      <c r="AA147" s="10">
        <f>'Industrial Energy_GHG Emission '!V44</f>
        <v>71816.190300000002</v>
      </c>
    </row>
    <row r="148" spans="1:27">
      <c r="A148" s="7" t="s">
        <v>12</v>
      </c>
      <c r="B148" s="7" t="s">
        <v>13</v>
      </c>
      <c r="C148" s="7" t="s">
        <v>44</v>
      </c>
      <c r="D148" s="7" t="s">
        <v>474</v>
      </c>
      <c r="E148" s="7" t="s">
        <v>452</v>
      </c>
      <c r="F148" s="7" t="s">
        <v>16</v>
      </c>
      <c r="G148" s="14" t="s">
        <v>28</v>
      </c>
      <c r="H148" s="7" t="s">
        <v>18</v>
      </c>
      <c r="I148" s="10">
        <f>'Industrial Energy_GHG Emission '!D45</f>
        <v>0</v>
      </c>
      <c r="J148" s="10">
        <f>'Industrial Energy_GHG Emission '!E45</f>
        <v>0</v>
      </c>
      <c r="K148" s="10">
        <f>'Industrial Energy_GHG Emission '!F45</f>
        <v>0</v>
      </c>
      <c r="L148" s="10">
        <f>'Industrial Energy_GHG Emission '!G45</f>
        <v>0</v>
      </c>
      <c r="M148" s="10">
        <f>'Industrial Energy_GHG Emission '!H45</f>
        <v>0</v>
      </c>
      <c r="N148" s="10">
        <f>'Industrial Energy_GHG Emission '!I45</f>
        <v>0</v>
      </c>
      <c r="O148" s="10">
        <f>'Industrial Energy_GHG Emission '!J45</f>
        <v>0</v>
      </c>
      <c r="P148" s="10">
        <f>'Industrial Energy_GHG Emission '!K45</f>
        <v>0</v>
      </c>
      <c r="Q148" s="10">
        <f>'Industrial Energy_GHG Emission '!L45</f>
        <v>0</v>
      </c>
      <c r="R148" s="10">
        <f>'Industrial Energy_GHG Emission '!M45</f>
        <v>0</v>
      </c>
      <c r="S148" s="10">
        <f>'Industrial Energy_GHG Emission '!N45</f>
        <v>14393.319374999999</v>
      </c>
      <c r="T148" s="10">
        <f>'Industrial Energy_GHG Emission '!O45</f>
        <v>22802.048062499998</v>
      </c>
      <c r="U148" s="10">
        <f>'Industrial Energy_GHG Emission '!P45</f>
        <v>72269.614124999993</v>
      </c>
      <c r="V148" s="10">
        <f>'Industrial Energy_GHG Emission '!Q45</f>
        <v>55300.648125</v>
      </c>
      <c r="W148" s="10">
        <f>'Industrial Energy_GHG Emission '!R45</f>
        <v>45907.113375000008</v>
      </c>
      <c r="X148" s="10">
        <f>'Industrial Energy_GHG Emission '!S45</f>
        <v>72269.614124999993</v>
      </c>
      <c r="Y148" s="10">
        <f>'Industrial Energy_GHG Emission '!T45</f>
        <v>54997.630875000003</v>
      </c>
      <c r="Z148" s="10">
        <f>'Industrial Energy_GHG Emission '!U45</f>
        <v>58633.83787499999</v>
      </c>
      <c r="AA148" s="10">
        <f>'Industrial Energy_GHG Emission '!V45</f>
        <v>71815.088250000001</v>
      </c>
    </row>
    <row r="149" spans="1:27">
      <c r="A149" s="7" t="s">
        <v>12</v>
      </c>
      <c r="B149" s="7" t="s">
        <v>13</v>
      </c>
      <c r="C149" s="7" t="s">
        <v>44</v>
      </c>
      <c r="D149" s="7" t="s">
        <v>474</v>
      </c>
      <c r="E149" s="7" t="s">
        <v>452</v>
      </c>
      <c r="F149" s="7" t="s">
        <v>16</v>
      </c>
      <c r="G149" s="14" t="s">
        <v>29</v>
      </c>
      <c r="H149" s="7" t="s">
        <v>18</v>
      </c>
      <c r="I149" s="10">
        <f>'Industrial Energy_GHG Emission '!D46</f>
        <v>0</v>
      </c>
      <c r="J149" s="10">
        <f>'Industrial Energy_GHG Emission '!E46</f>
        <v>0</v>
      </c>
      <c r="K149" s="10">
        <f>'Industrial Energy_GHG Emission '!F46</f>
        <v>0</v>
      </c>
      <c r="L149" s="10">
        <f>'Industrial Energy_GHG Emission '!G46</f>
        <v>0</v>
      </c>
      <c r="M149" s="10">
        <f>'Industrial Energy_GHG Emission '!H46</f>
        <v>0</v>
      </c>
      <c r="N149" s="10">
        <f>'Industrial Energy_GHG Emission '!I46</f>
        <v>0</v>
      </c>
      <c r="O149" s="10">
        <f>'Industrial Energy_GHG Emission '!J46</f>
        <v>0</v>
      </c>
      <c r="P149" s="10">
        <f>'Industrial Energy_GHG Emission '!K46</f>
        <v>0</v>
      </c>
      <c r="Q149" s="10">
        <f>'Industrial Energy_GHG Emission '!L46</f>
        <v>0</v>
      </c>
      <c r="R149" s="10">
        <f>'Industrial Energy_GHG Emission '!M46</f>
        <v>0</v>
      </c>
      <c r="S149" s="10">
        <f>'Industrial Energy_GHG Emission '!N46</f>
        <v>14379.837164999999</v>
      </c>
      <c r="T149" s="10">
        <f>'Industrial Energy_GHG Emission '!O46</f>
        <v>22780.689403499997</v>
      </c>
      <c r="U149" s="10">
        <f>'Industrial Energy_GHG Emission '!P46</f>
        <v>72201.919238999995</v>
      </c>
      <c r="V149" s="10">
        <f>'Industrial Energy_GHG Emission '!Q46</f>
        <v>55248.848054999995</v>
      </c>
      <c r="W149" s="10">
        <f>'Industrial Energy_GHG Emission '!R46</f>
        <v>45864.11222100001</v>
      </c>
      <c r="X149" s="10">
        <f>'Industrial Energy_GHG Emission '!S46</f>
        <v>72201.919238999995</v>
      </c>
      <c r="Y149" s="10">
        <f>'Industrial Energy_GHG Emission '!T46</f>
        <v>54946.114641000007</v>
      </c>
      <c r="Z149" s="10">
        <f>'Industrial Energy_GHG Emission '!U46</f>
        <v>58578.915608999989</v>
      </c>
      <c r="AA149" s="10">
        <f>'Industrial Energy_GHG Emission '!V46</f>
        <v>71747.819117999999</v>
      </c>
    </row>
    <row r="150" spans="1:27">
      <c r="A150" s="7" t="s">
        <v>12</v>
      </c>
      <c r="B150" s="7" t="s">
        <v>13</v>
      </c>
      <c r="C150" s="7" t="s">
        <v>45</v>
      </c>
      <c r="D150" s="7" t="s">
        <v>45</v>
      </c>
      <c r="E150" s="3" t="s">
        <v>56</v>
      </c>
      <c r="F150" s="7" t="s">
        <v>16</v>
      </c>
      <c r="G150" s="9" t="s">
        <v>17</v>
      </c>
      <c r="H150" s="7" t="s">
        <v>18</v>
      </c>
      <c r="I150" s="10">
        <f>'PEG_GHG estimates'!E10</f>
        <v>6565.5554814049574</v>
      </c>
      <c r="J150" s="10">
        <f>'PEG_GHG estimates'!F10</f>
        <v>11272.984568181819</v>
      </c>
      <c r="K150" s="10">
        <f>'PEG_GHG estimates'!G10</f>
        <v>12063.397632644628</v>
      </c>
      <c r="L150" s="10">
        <f>'PEG_GHG estimates'!H10</f>
        <v>12575.318860537191</v>
      </c>
      <c r="M150" s="10">
        <f>'PEG_GHG estimates'!I10</f>
        <v>9761.6777119834696</v>
      </c>
      <c r="N150" s="10">
        <f>'PEG_GHG estimates'!J10</f>
        <v>6992.0391030991723</v>
      </c>
      <c r="O150" s="10">
        <f>'PEG_GHG estimates'!K10</f>
        <v>4281.5708752066112</v>
      </c>
      <c r="P150" s="10">
        <f>'PEG_GHG estimates'!L10</f>
        <v>1422.9107309504134</v>
      </c>
      <c r="Q150" s="10">
        <f>'PEG_GHG estimates'!M10</f>
        <v>5291.0664227479338</v>
      </c>
      <c r="R150" s="10">
        <f>'PEG_GHG estimates'!N10</f>
        <v>3575.6349186570242</v>
      </c>
      <c r="S150" s="10">
        <f>'PEG_GHG estimates'!O10</f>
        <v>2668.2379030165289</v>
      </c>
      <c r="T150" s="10">
        <f>'PEG_GHG estimates'!P10</f>
        <v>1311.4389471074378</v>
      </c>
      <c r="U150" s="10">
        <f>'PEG_GHG estimates'!Q10</f>
        <v>350.53837176270906</v>
      </c>
      <c r="V150" s="10">
        <f>'PEG_GHG estimates'!R10</f>
        <v>181.39878981239303</v>
      </c>
      <c r="W150" s="10">
        <f>'PEG_GHG estimates'!S10</f>
        <v>372.6937518536372</v>
      </c>
      <c r="X150" s="10">
        <f>'PEG_GHG estimates'!T10</f>
        <v>169.78963208677686</v>
      </c>
      <c r="Y150" s="10">
        <f>'PEG_GHG estimates'!U10</f>
        <v>63.618692789256201</v>
      </c>
      <c r="Z150" s="10">
        <f>'PEG_GHG estimates'!V10</f>
        <v>18.433140495867768</v>
      </c>
      <c r="AA150" s="10">
        <f>'PEG_GHG estimates'!W10</f>
        <v>13.205616632640995</v>
      </c>
    </row>
    <row r="151" spans="1:27">
      <c r="A151" s="7" t="s">
        <v>12</v>
      </c>
      <c r="B151" s="7" t="s">
        <v>13</v>
      </c>
      <c r="C151" s="7" t="s">
        <v>45</v>
      </c>
      <c r="D151" s="7" t="s">
        <v>45</v>
      </c>
      <c r="E151" s="3" t="s">
        <v>56</v>
      </c>
      <c r="F151" s="7" t="s">
        <v>16</v>
      </c>
      <c r="G151" s="7" t="s">
        <v>25</v>
      </c>
      <c r="H151" s="7" t="s">
        <v>18</v>
      </c>
      <c r="I151" s="10">
        <f>'PEG_GHG estimates'!E11</f>
        <v>0.26581196280991737</v>
      </c>
      <c r="J151" s="10">
        <f>'PEG_GHG estimates'!F11</f>
        <v>0.45639613636363635</v>
      </c>
      <c r="K151" s="10">
        <f>'PEG_GHG estimates'!G11</f>
        <v>0.48839666528925624</v>
      </c>
      <c r="L151" s="10">
        <f>'PEG_GHG estimates'!H11</f>
        <v>0.50912222107438021</v>
      </c>
      <c r="M151" s="10">
        <f>'PEG_GHG estimates'!I11</f>
        <v>0.39520962396694215</v>
      </c>
      <c r="N151" s="10">
        <f>'PEG_GHG estimates'!J11</f>
        <v>0.28307850619834707</v>
      </c>
      <c r="O151" s="10">
        <f>'PEG_GHG estimates'!K11</f>
        <v>0.17334295041322312</v>
      </c>
      <c r="P151" s="10">
        <f>'PEG_GHG estimates'!L11</f>
        <v>5.7607721900826456E-2</v>
      </c>
      <c r="Q151" s="10">
        <f>'PEG_GHG estimates'!M11</f>
        <v>0.21421321549586775</v>
      </c>
      <c r="R151" s="10">
        <f>'PEG_GHG estimates'!N11</f>
        <v>0.14476254731404958</v>
      </c>
      <c r="S151" s="10">
        <f>'PEG_GHG estimates'!O11</f>
        <v>0.10802582603305787</v>
      </c>
      <c r="T151" s="10">
        <f>'PEG_GHG estimates'!P11</f>
        <v>5.3094694214876025E-2</v>
      </c>
      <c r="U151" s="10">
        <f>'PEG_GHG estimates'!Q11</f>
        <v>1.4191836913470002E-2</v>
      </c>
      <c r="V151" s="10">
        <f>'PEG_GHG estimates'!R11</f>
        <v>7.3440805592061963E-3</v>
      </c>
      <c r="W151" s="10">
        <f>'PEG_GHG estimates'!S11</f>
        <v>1.5088815864519727E-2</v>
      </c>
      <c r="X151" s="10">
        <f>'PEG_GHG estimates'!T11</f>
        <v>6.8740741735537191E-3</v>
      </c>
      <c r="Y151" s="10">
        <f>'PEG_GHG estimates'!U11</f>
        <v>2.5756555785123973E-3</v>
      </c>
      <c r="Z151" s="10">
        <f>'PEG_GHG estimates'!V11</f>
        <v>7.4628099173553722E-4</v>
      </c>
      <c r="AA151" s="10">
        <f>'PEG_GHG estimates'!W11</f>
        <v>5.3464034949963547E-4</v>
      </c>
    </row>
    <row r="152" spans="1:27">
      <c r="A152" s="7" t="s">
        <v>12</v>
      </c>
      <c r="B152" s="7" t="s">
        <v>13</v>
      </c>
      <c r="C152" s="7" t="s">
        <v>45</v>
      </c>
      <c r="D152" s="7" t="s">
        <v>45</v>
      </c>
      <c r="E152" s="3" t="s">
        <v>56</v>
      </c>
      <c r="F152" s="7" t="s">
        <v>16</v>
      </c>
      <c r="G152" s="7" t="s">
        <v>26</v>
      </c>
      <c r="H152" s="7" t="s">
        <v>18</v>
      </c>
      <c r="I152" s="10">
        <f>'PEG_GHG estimates'!E12</f>
        <v>5.3162392561983469E-2</v>
      </c>
      <c r="J152" s="10">
        <f>'PEG_GHG estimates'!F12</f>
        <v>9.1279227272727276E-2</v>
      </c>
      <c r="K152" s="10">
        <f>'PEG_GHG estimates'!G12</f>
        <v>9.7679333057851245E-2</v>
      </c>
      <c r="L152" s="10">
        <f>'PEG_GHG estimates'!H12</f>
        <v>0.10182444421487602</v>
      </c>
      <c r="M152" s="10">
        <f>'PEG_GHG estimates'!I12</f>
        <v>7.9041924793388424E-2</v>
      </c>
      <c r="N152" s="10">
        <f>'PEG_GHG estimates'!J12</f>
        <v>5.6615701239669414E-2</v>
      </c>
      <c r="O152" s="10">
        <f>'PEG_GHG estimates'!K12</f>
        <v>3.4668590082644619E-2</v>
      </c>
      <c r="P152" s="10">
        <f>'PEG_GHG estimates'!L12</f>
        <v>1.152154438016529E-2</v>
      </c>
      <c r="Q152" s="10">
        <f>'PEG_GHG estimates'!M12</f>
        <v>4.2842643099173544E-2</v>
      </c>
      <c r="R152" s="10">
        <f>'PEG_GHG estimates'!N12</f>
        <v>2.8952509462809913E-2</v>
      </c>
      <c r="S152" s="10">
        <f>'PEG_GHG estimates'!O12</f>
        <v>2.1605165206611571E-2</v>
      </c>
      <c r="T152" s="10">
        <f>'PEG_GHG estimates'!P12</f>
        <v>1.0618938842975205E-2</v>
      </c>
      <c r="U152" s="10">
        <f>'PEG_GHG estimates'!Q12</f>
        <v>2.8383673826940002E-3</v>
      </c>
      <c r="V152" s="10">
        <f>'PEG_GHG estimates'!R12</f>
        <v>1.4688161118412389E-3</v>
      </c>
      <c r="W152" s="10">
        <f>'PEG_GHG estimates'!S12</f>
        <v>3.0177631729039448E-3</v>
      </c>
      <c r="X152" s="10">
        <f>'PEG_GHG estimates'!T12</f>
        <v>1.3748148347107437E-3</v>
      </c>
      <c r="Y152" s="10">
        <f>'PEG_GHG estimates'!U12</f>
        <v>5.1513111570247933E-4</v>
      </c>
      <c r="Z152" s="10">
        <f>'PEG_GHG estimates'!V12</f>
        <v>1.4925619834710744E-4</v>
      </c>
      <c r="AA152" s="10">
        <f>'PEG_GHG estimates'!W12</f>
        <v>1.0692806989992709E-4</v>
      </c>
    </row>
    <row r="153" spans="1:27">
      <c r="A153" s="7" t="s">
        <v>12</v>
      </c>
      <c r="B153" s="7" t="s">
        <v>13</v>
      </c>
      <c r="C153" s="7" t="s">
        <v>45</v>
      </c>
      <c r="D153" s="7" t="s">
        <v>45</v>
      </c>
      <c r="E153" s="3" t="s">
        <v>56</v>
      </c>
      <c r="F153" s="7" t="s">
        <v>16</v>
      </c>
      <c r="G153" s="7" t="s">
        <v>27</v>
      </c>
      <c r="H153" s="7" t="s">
        <v>18</v>
      </c>
      <c r="I153" s="10">
        <f>'PEG_GHG estimates'!E13</f>
        <v>6587.6178743181808</v>
      </c>
      <c r="J153" s="10">
        <f>'PEG_GHG estimates'!F13</f>
        <v>11310.865447500002</v>
      </c>
      <c r="K153" s="10">
        <f>'PEG_GHG estimates'!G13</f>
        <v>12103.934555863636</v>
      </c>
      <c r="L153" s="10">
        <f>'PEG_GHG estimates'!H13</f>
        <v>12617.576004886363</v>
      </c>
      <c r="M153" s="10">
        <f>'PEG_GHG estimates'!I13</f>
        <v>9794.4801107727271</v>
      </c>
      <c r="N153" s="10">
        <f>'PEG_GHG estimates'!J13</f>
        <v>7015.534619113635</v>
      </c>
      <c r="O153" s="10">
        <f>'PEG_GHG estimates'!K13</f>
        <v>4295.9583400909087</v>
      </c>
      <c r="P153" s="10">
        <f>'PEG_GHG estimates'!L13</f>
        <v>1427.692171868182</v>
      </c>
      <c r="Q153" s="10">
        <f>'PEG_GHG estimates'!M13</f>
        <v>5308.8461196340913</v>
      </c>
      <c r="R153" s="10">
        <f>'PEG_GHG estimates'!N13</f>
        <v>3587.6502100840903</v>
      </c>
      <c r="S153" s="10">
        <f>'PEG_GHG estimates'!O13</f>
        <v>2677.2040465772725</v>
      </c>
      <c r="T153" s="10">
        <f>'PEG_GHG estimates'!P13</f>
        <v>1315.8458067272725</v>
      </c>
      <c r="U153" s="10">
        <f>'PEG_GHG estimates'!Q13</f>
        <v>351.71629422652705</v>
      </c>
      <c r="V153" s="10">
        <f>'PEG_GHG estimates'!R13</f>
        <v>182.00834849880715</v>
      </c>
      <c r="W153" s="10">
        <f>'PEG_GHG estimates'!S13</f>
        <v>373.94612357039233</v>
      </c>
      <c r="X153" s="10">
        <f>'PEG_GHG estimates'!T13</f>
        <v>170.36018024318182</v>
      </c>
      <c r="Y153" s="10">
        <f>'PEG_GHG estimates'!U13</f>
        <v>63.832472202272733</v>
      </c>
      <c r="Z153" s="10">
        <f>'PEG_GHG estimates'!V13</f>
        <v>18.49508181818182</v>
      </c>
      <c r="AA153" s="10">
        <f>'PEG_GHG estimates'!W13</f>
        <v>13.249991781649463</v>
      </c>
    </row>
    <row r="154" spans="1:27">
      <c r="A154" s="7" t="s">
        <v>12</v>
      </c>
      <c r="B154" s="7" t="s">
        <v>13</v>
      </c>
      <c r="C154" s="7" t="s">
        <v>45</v>
      </c>
      <c r="D154" s="7" t="s">
        <v>45</v>
      </c>
      <c r="E154" s="3" t="s">
        <v>56</v>
      </c>
      <c r="F154" s="7" t="s">
        <v>16</v>
      </c>
      <c r="G154" s="7" t="s">
        <v>28</v>
      </c>
      <c r="H154" s="7" t="s">
        <v>18</v>
      </c>
      <c r="I154" s="10">
        <f>'PEG_GHG estimates'!E14</f>
        <v>6587.4849683367756</v>
      </c>
      <c r="J154" s="10">
        <f>'PEG_GHG estimates'!F14</f>
        <v>11310.637249431818</v>
      </c>
      <c r="K154" s="10">
        <f>'PEG_GHG estimates'!G14</f>
        <v>12103.690357530992</v>
      </c>
      <c r="L154" s="10">
        <f>'PEG_GHG estimates'!H14</f>
        <v>12617.321443775827</v>
      </c>
      <c r="M154" s="10">
        <f>'PEG_GHG estimates'!I14</f>
        <v>9794.2825059607421</v>
      </c>
      <c r="N154" s="10">
        <f>'PEG_GHG estimates'!J14</f>
        <v>7015.3930798605352</v>
      </c>
      <c r="O154" s="10">
        <f>'PEG_GHG estimates'!K14</f>
        <v>4295.8716686157022</v>
      </c>
      <c r="P154" s="10">
        <f>'PEG_GHG estimates'!L14</f>
        <v>1427.6633680072314</v>
      </c>
      <c r="Q154" s="10">
        <f>'PEG_GHG estimates'!M14</f>
        <v>5308.7390130263429</v>
      </c>
      <c r="R154" s="10">
        <f>'PEG_GHG estimates'!N14</f>
        <v>3587.5778288104334</v>
      </c>
      <c r="S154" s="10">
        <f>'PEG_GHG estimates'!O14</f>
        <v>2677.1500336642562</v>
      </c>
      <c r="T154" s="10">
        <f>'PEG_GHG estimates'!P14</f>
        <v>1315.819259380165</v>
      </c>
      <c r="U154" s="10">
        <f>'PEG_GHG estimates'!Q14</f>
        <v>351.70919830807031</v>
      </c>
      <c r="V154" s="10">
        <f>'PEG_GHG estimates'!R14</f>
        <v>182.00467645852757</v>
      </c>
      <c r="W154" s="10">
        <f>'PEG_GHG estimates'!S14</f>
        <v>373.93857916246009</v>
      </c>
      <c r="X154" s="10">
        <f>'PEG_GHG estimates'!T14</f>
        <v>170.35674320609505</v>
      </c>
      <c r="Y154" s="10">
        <f>'PEG_GHG estimates'!U14</f>
        <v>63.83118437448347</v>
      </c>
      <c r="Z154" s="10">
        <f>'PEG_GHG estimates'!V14</f>
        <v>18.494708677685949</v>
      </c>
      <c r="AA154" s="10">
        <f>'PEG_GHG estimates'!W14</f>
        <v>13.249724461474713</v>
      </c>
    </row>
    <row r="155" spans="1:27">
      <c r="A155" s="7" t="s">
        <v>12</v>
      </c>
      <c r="B155" s="7" t="s">
        <v>13</v>
      </c>
      <c r="C155" s="7" t="s">
        <v>45</v>
      </c>
      <c r="D155" s="7" t="s">
        <v>45</v>
      </c>
      <c r="E155" s="3" t="s">
        <v>56</v>
      </c>
      <c r="F155" s="7" t="s">
        <v>16</v>
      </c>
      <c r="G155" s="7" t="s">
        <v>29</v>
      </c>
      <c r="H155" s="7" t="s">
        <v>18</v>
      </c>
      <c r="I155" s="10">
        <f>'PEG_GHG estimates'!E15</f>
        <v>6579.3723872318169</v>
      </c>
      <c r="J155" s="10">
        <f>'PEG_GHG estimates'!F15</f>
        <v>11296.70803935</v>
      </c>
      <c r="K155" s="10">
        <f>'PEG_GHG estimates'!G15</f>
        <v>12088.784491306364</v>
      </c>
      <c r="L155" s="10">
        <f>'PEG_GHG estimates'!H15</f>
        <v>12601.783033588637</v>
      </c>
      <c r="M155" s="10">
        <f>'PEG_GHG estimates'!I15</f>
        <v>9782.2207082372715</v>
      </c>
      <c r="N155" s="10">
        <f>'PEG_GHG estimates'!J15</f>
        <v>7006.7535238513619</v>
      </c>
      <c r="O155" s="10">
        <f>'PEG_GHG estimates'!K15</f>
        <v>4290.5812417690904</v>
      </c>
      <c r="P155" s="10">
        <f>'PEG_GHG estimates'!L15</f>
        <v>1425.9051803348184</v>
      </c>
      <c r="Q155" s="10">
        <f>'PEG_GHG estimates'!M15</f>
        <v>5302.2012256894086</v>
      </c>
      <c r="R155" s="10">
        <f>'PEG_GHG estimates'!N15</f>
        <v>3583.1596758664086</v>
      </c>
      <c r="S155" s="10">
        <f>'PEG_GHG estimates'!O15</f>
        <v>2673.8530854537271</v>
      </c>
      <c r="T155" s="10">
        <f>'PEG_GHG estimates'!P15</f>
        <v>1314.198809312727</v>
      </c>
      <c r="U155" s="10">
        <f>'PEG_GHG estimates'!Q15</f>
        <v>351.27606344547127</v>
      </c>
      <c r="V155" s="10">
        <f>'PEG_GHG estimates'!R15</f>
        <v>181.78053511986059</v>
      </c>
      <c r="W155" s="10">
        <f>'PEG_GHG estimates'!S15</f>
        <v>373.47806850227494</v>
      </c>
      <c r="X155" s="10">
        <f>'PEG_GHG estimates'!T15</f>
        <v>170.14694646231817</v>
      </c>
      <c r="Y155" s="10">
        <f>'PEG_GHG estimates'!U15</f>
        <v>63.752575366227276</v>
      </c>
      <c r="Z155" s="10">
        <f>'PEG_GHG estimates'!V15</f>
        <v>18.471932181818183</v>
      </c>
      <c r="AA155" s="10">
        <f>'PEG_GHG estimates'!W15</f>
        <v>13.233407238007986</v>
      </c>
    </row>
    <row r="156" spans="1:27">
      <c r="A156" s="7" t="s">
        <v>12</v>
      </c>
      <c r="B156" s="7" t="s">
        <v>13</v>
      </c>
      <c r="C156" s="7" t="s">
        <v>45</v>
      </c>
      <c r="D156" s="7" t="s">
        <v>45</v>
      </c>
      <c r="E156" s="3" t="s">
        <v>72</v>
      </c>
      <c r="F156" s="7" t="s">
        <v>16</v>
      </c>
      <c r="G156" s="9" t="s">
        <v>17</v>
      </c>
      <c r="H156" s="7" t="s">
        <v>18</v>
      </c>
      <c r="I156" s="10">
        <f>'PEG_GHG estimates'!E16</f>
        <v>134013.64433781191</v>
      </c>
      <c r="J156" s="10">
        <f>'PEG_GHG estimates'!F16</f>
        <v>185627.56147312859</v>
      </c>
      <c r="K156" s="10">
        <f>'PEG_GHG estimates'!G16</f>
        <v>147250.9912284069</v>
      </c>
      <c r="L156" s="10">
        <f>'PEG_GHG estimates'!H16</f>
        <v>134013.64433781191</v>
      </c>
      <c r="M156" s="10">
        <f>'PEG_GHG estimates'!I16</f>
        <v>185627.56147312859</v>
      </c>
      <c r="N156" s="10">
        <f>'PEG_GHG estimates'!J16</f>
        <v>224218.34428502875</v>
      </c>
      <c r="O156" s="10">
        <f>'PEG_GHG estimates'!K16</f>
        <v>117761.41463291747</v>
      </c>
      <c r="P156" s="10">
        <f>'PEG_GHG estimates'!L16</f>
        <v>25624.55974808061</v>
      </c>
      <c r="Q156" s="10">
        <f>'PEG_GHG estimates'!M16</f>
        <v>99620.155292706346</v>
      </c>
      <c r="R156" s="10">
        <f>'PEG_GHG estimates'!N16</f>
        <v>136128.90506717851</v>
      </c>
      <c r="S156" s="10">
        <f>'PEG_GHG estimates'!O16</f>
        <v>99909.306909788866</v>
      </c>
      <c r="T156" s="10">
        <f>'PEG_GHG estimates'!P16</f>
        <v>40785.224424184264</v>
      </c>
      <c r="U156" s="10">
        <f>'PEG_GHG estimates'!Q16</f>
        <v>7102.9493809980813</v>
      </c>
      <c r="V156" s="10">
        <f>'PEG_GHG estimates'!R16</f>
        <v>1051.9745873320537</v>
      </c>
      <c r="W156" s="10">
        <f>'PEG_GHG estimates'!S16</f>
        <v>2237.5669145873321</v>
      </c>
      <c r="X156" s="10">
        <f>'PEG_GHG estimates'!T16</f>
        <v>4155.5824088291747</v>
      </c>
      <c r="Y156" s="10">
        <f>'PEG_GHG estimates'!U16</f>
        <v>4663.1884261036466</v>
      </c>
      <c r="Z156" s="10">
        <f>'PEG_GHG estimates'!V16</f>
        <v>1225.1827687140117</v>
      </c>
      <c r="AA156" s="10">
        <f>'PEG_GHG estimates'!W16</f>
        <v>929.52859489374043</v>
      </c>
    </row>
    <row r="157" spans="1:27">
      <c r="A157" s="7" t="s">
        <v>12</v>
      </c>
      <c r="B157" s="7" t="s">
        <v>13</v>
      </c>
      <c r="C157" s="7" t="s">
        <v>45</v>
      </c>
      <c r="D157" s="7" t="s">
        <v>45</v>
      </c>
      <c r="E157" s="3" t="s">
        <v>72</v>
      </c>
      <c r="F157" s="7" t="s">
        <v>16</v>
      </c>
      <c r="G157" s="7" t="s">
        <v>25</v>
      </c>
      <c r="H157" s="7" t="s">
        <v>18</v>
      </c>
      <c r="I157" s="10">
        <f>'PEG_GHG estimates'!E17</f>
        <v>5.484869481765835</v>
      </c>
      <c r="J157" s="10">
        <f>'PEG_GHG estimates'!F17</f>
        <v>7.5973081094049908</v>
      </c>
      <c r="K157" s="10">
        <f>'PEG_GHG estimates'!G17</f>
        <v>6.0266435700575816</v>
      </c>
      <c r="L157" s="10">
        <f>'PEG_GHG estimates'!H17</f>
        <v>12.104675239923225</v>
      </c>
      <c r="M157" s="10">
        <f>'PEG_GHG estimates'!I17</f>
        <v>13.928200479846449</v>
      </c>
      <c r="N157" s="10">
        <f>'PEG_GHG estimates'!J17</f>
        <v>9.1767398752399227</v>
      </c>
      <c r="O157" s="10">
        <f>'PEG_GHG estimates'!K17</f>
        <v>4.8197031909788874</v>
      </c>
      <c r="P157" s="10">
        <f>'PEG_GHG estimates'!L17</f>
        <v>1.048754150671785</v>
      </c>
      <c r="Q157" s="10">
        <f>'PEG_GHG estimates'!M17</f>
        <v>4.0772232725527839</v>
      </c>
      <c r="R157" s="10">
        <f>'PEG_GHG estimates'!N17</f>
        <v>5.5714422264875241</v>
      </c>
      <c r="S157" s="10">
        <f>'PEG_GHG estimates'!O17</f>
        <v>4.089057581573897</v>
      </c>
      <c r="T157" s="10">
        <f>'PEG_GHG estimates'!P17</f>
        <v>1.6692452015355088</v>
      </c>
      <c r="U157" s="10">
        <f>'PEG_GHG estimates'!Q17</f>
        <v>0.2907073416506718</v>
      </c>
      <c r="V157" s="10">
        <f>'PEG_GHG estimates'!R17</f>
        <v>4.3054894433781188E-2</v>
      </c>
      <c r="W157" s="10">
        <f>'PEG_GHG estimates'!S17</f>
        <v>9.1578454894433781E-2</v>
      </c>
      <c r="X157" s="10">
        <f>'PEG_GHG estimates'!T17</f>
        <v>0.17007840690978887</v>
      </c>
      <c r="Y157" s="10">
        <f>'PEG_GHG estimates'!U17</f>
        <v>0.1908535508637236</v>
      </c>
      <c r="Z157" s="10">
        <f>'PEG_GHG estimates'!V17</f>
        <v>5.0143905950095977E-2</v>
      </c>
      <c r="AA157" s="10">
        <f>'PEG_GHG estimates'!W17</f>
        <v>3.8043462273959369E-2</v>
      </c>
    </row>
    <row r="158" spans="1:27">
      <c r="A158" s="7" t="s">
        <v>12</v>
      </c>
      <c r="B158" s="7" t="s">
        <v>13</v>
      </c>
      <c r="C158" s="7" t="s">
        <v>45</v>
      </c>
      <c r="D158" s="7" t="s">
        <v>45</v>
      </c>
      <c r="E158" s="3" t="s">
        <v>72</v>
      </c>
      <c r="F158" s="7" t="s">
        <v>16</v>
      </c>
      <c r="G158" s="7" t="s">
        <v>26</v>
      </c>
      <c r="H158" s="7" t="s">
        <v>18</v>
      </c>
      <c r="I158" s="10">
        <f>'PEG_GHG estimates'!E18</f>
        <v>1.096973896353167</v>
      </c>
      <c r="J158" s="10">
        <f>'PEG_GHG estimates'!F18</f>
        <v>1.519461621880998</v>
      </c>
      <c r="K158" s="10">
        <f>'PEG_GHG estimates'!G18</f>
        <v>1.2053287140115161</v>
      </c>
      <c r="L158" s="10">
        <f>'PEG_GHG estimates'!H18</f>
        <v>2.4209350479846448</v>
      </c>
      <c r="M158" s="10">
        <f>'PEG_GHG estimates'!I18</f>
        <v>2.7856400959692893</v>
      </c>
      <c r="N158" s="10">
        <f>'PEG_GHG estimates'!J18</f>
        <v>1.8353479750479844</v>
      </c>
      <c r="O158" s="10">
        <f>'PEG_GHG estimates'!K18</f>
        <v>0.96394063819577736</v>
      </c>
      <c r="P158" s="10">
        <f>'PEG_GHG estimates'!L18</f>
        <v>0.20975083013435697</v>
      </c>
      <c r="Q158" s="10">
        <f>'PEG_GHG estimates'!M18</f>
        <v>0.8154446545105567</v>
      </c>
      <c r="R158" s="10">
        <f>'PEG_GHG estimates'!N18</f>
        <v>1.1142884452975048</v>
      </c>
      <c r="S158" s="10">
        <f>'PEG_GHG estimates'!O18</f>
        <v>0.81781151631477922</v>
      </c>
      <c r="T158" s="10">
        <f>'PEG_GHG estimates'!P18</f>
        <v>0.33384904030710172</v>
      </c>
      <c r="U158" s="10">
        <f>'PEG_GHG estimates'!Q18</f>
        <v>5.8141468330134359E-2</v>
      </c>
      <c r="V158" s="10">
        <f>'PEG_GHG estimates'!R18</f>
        <v>8.6109788867562362E-3</v>
      </c>
      <c r="W158" s="10">
        <f>'PEG_GHG estimates'!S18</f>
        <v>1.8315690978886755E-2</v>
      </c>
      <c r="X158" s="10">
        <f>'PEG_GHG estimates'!T18</f>
        <v>3.401568138195777E-2</v>
      </c>
      <c r="Y158" s="10">
        <f>'PEG_GHG estimates'!U18</f>
        <v>3.8170710172744718E-2</v>
      </c>
      <c r="Z158" s="10">
        <f>'PEG_GHG estimates'!V18</f>
        <v>1.0028781190019194E-2</v>
      </c>
      <c r="AA158" s="10">
        <f>'PEG_GHG estimates'!W18</f>
        <v>7.6086924547918728E-3</v>
      </c>
    </row>
    <row r="159" spans="1:27">
      <c r="A159" s="7" t="s">
        <v>12</v>
      </c>
      <c r="B159" s="7" t="s">
        <v>13</v>
      </c>
      <c r="C159" s="7" t="s">
        <v>45</v>
      </c>
      <c r="D159" s="7" t="s">
        <v>45</v>
      </c>
      <c r="E159" s="3" t="s">
        <v>72</v>
      </c>
      <c r="F159" s="7" t="s">
        <v>16</v>
      </c>
      <c r="G159" s="7" t="s">
        <v>27</v>
      </c>
      <c r="H159" s="7" t="s">
        <v>18</v>
      </c>
      <c r="I159" s="10">
        <f>'PEG_GHG estimates'!E19</f>
        <v>134468.88850479847</v>
      </c>
      <c r="J159" s="10">
        <f>'PEG_GHG estimates'!F19</f>
        <v>186258.13804620921</v>
      </c>
      <c r="K159" s="10">
        <f>'PEG_GHG estimates'!G19</f>
        <v>147751.20264472169</v>
      </c>
      <c r="L159" s="10">
        <f>'PEG_GHG estimates'!H19</f>
        <v>135018.33238272555</v>
      </c>
      <c r="M159" s="10">
        <f>'PEG_GHG estimates'!I19</f>
        <v>186783.60211295585</v>
      </c>
      <c r="N159" s="10">
        <f>'PEG_GHG estimates'!J19</f>
        <v>224980.01369467366</v>
      </c>
      <c r="O159" s="10">
        <f>'PEG_GHG estimates'!K19</f>
        <v>118161.44999776872</v>
      </c>
      <c r="P159" s="10">
        <f>'PEG_GHG estimates'!L19</f>
        <v>25711.606342586369</v>
      </c>
      <c r="Q159" s="10">
        <f>'PEG_GHG estimates'!M19</f>
        <v>99958.564824328219</v>
      </c>
      <c r="R159" s="10">
        <f>'PEG_GHG estimates'!N19</f>
        <v>136591.33477197695</v>
      </c>
      <c r="S159" s="10">
        <f>'PEG_GHG estimates'!O19</f>
        <v>100248.6986890595</v>
      </c>
      <c r="T159" s="10">
        <f>'PEG_GHG estimates'!P19</f>
        <v>40923.771775911708</v>
      </c>
      <c r="U159" s="10">
        <f>'PEG_GHG estimates'!Q19</f>
        <v>7127.0780903550867</v>
      </c>
      <c r="V159" s="10">
        <f>'PEG_GHG estimates'!R19</f>
        <v>1055.5481435700574</v>
      </c>
      <c r="W159" s="10">
        <f>'PEG_GHG estimates'!S19</f>
        <v>2245.1679263435703</v>
      </c>
      <c r="X159" s="10">
        <f>'PEG_GHG estimates'!T19</f>
        <v>4169.6989166026879</v>
      </c>
      <c r="Y159" s="10">
        <f>'PEG_GHG estimates'!U19</f>
        <v>4679.0292708253355</v>
      </c>
      <c r="Z159" s="10">
        <f>'PEG_GHG estimates'!V19</f>
        <v>1229.3447129078697</v>
      </c>
      <c r="AA159" s="10">
        <f>'PEG_GHG estimates'!W19</f>
        <v>932.68620226247913</v>
      </c>
    </row>
    <row r="160" spans="1:27">
      <c r="A160" s="7" t="s">
        <v>12</v>
      </c>
      <c r="B160" s="7" t="s">
        <v>13</v>
      </c>
      <c r="C160" s="7" t="s">
        <v>45</v>
      </c>
      <c r="D160" s="7" t="s">
        <v>45</v>
      </c>
      <c r="E160" s="3" t="s">
        <v>72</v>
      </c>
      <c r="F160" s="7" t="s">
        <v>16</v>
      </c>
      <c r="G160" s="7" t="s">
        <v>28</v>
      </c>
      <c r="H160" s="7" t="s">
        <v>18</v>
      </c>
      <c r="I160" s="10">
        <f>'PEG_GHG estimates'!E20</f>
        <v>134466.14607005758</v>
      </c>
      <c r="J160" s="10">
        <f>'PEG_GHG estimates'!F20</f>
        <v>186254.33939215451</v>
      </c>
      <c r="K160" s="10">
        <f>'PEG_GHG estimates'!G20</f>
        <v>147748.18932293664</v>
      </c>
      <c r="L160" s="10">
        <f>'PEG_GHG estimates'!H20</f>
        <v>135012.28004510558</v>
      </c>
      <c r="M160" s="10">
        <f>'PEG_GHG estimates'!I20</f>
        <v>186776.63801271594</v>
      </c>
      <c r="N160" s="10">
        <f>'PEG_GHG estimates'!J20</f>
        <v>224975.42532473605</v>
      </c>
      <c r="O160" s="10">
        <f>'PEG_GHG estimates'!K20</f>
        <v>118159.04014617323</v>
      </c>
      <c r="P160" s="10">
        <f>'PEG_GHG estimates'!L20</f>
        <v>25711.081965511032</v>
      </c>
      <c r="Q160" s="10">
        <f>'PEG_GHG estimates'!M20</f>
        <v>99956.526212691955</v>
      </c>
      <c r="R160" s="10">
        <f>'PEG_GHG estimates'!N20</f>
        <v>136588.54905086374</v>
      </c>
      <c r="S160" s="10">
        <f>'PEG_GHG estimates'!O20</f>
        <v>100246.65416026872</v>
      </c>
      <c r="T160" s="10">
        <f>'PEG_GHG estimates'!P20</f>
        <v>40922.937153310944</v>
      </c>
      <c r="U160" s="10">
        <f>'PEG_GHG estimates'!Q20</f>
        <v>7126.9327366842617</v>
      </c>
      <c r="V160" s="10">
        <f>'PEG_GHG estimates'!R20</f>
        <v>1055.5266161228406</v>
      </c>
      <c r="W160" s="10">
        <f>'PEG_GHG estimates'!S20</f>
        <v>2245.1221371161232</v>
      </c>
      <c r="X160" s="10">
        <f>'PEG_GHG estimates'!T20</f>
        <v>4169.6138773992325</v>
      </c>
      <c r="Y160" s="10">
        <f>'PEG_GHG estimates'!U20</f>
        <v>4678.9338440499032</v>
      </c>
      <c r="Z160" s="10">
        <f>'PEG_GHG estimates'!V20</f>
        <v>1229.3196409548946</v>
      </c>
      <c r="AA160" s="10">
        <f>'PEG_GHG estimates'!W20</f>
        <v>932.66718053134207</v>
      </c>
    </row>
    <row r="161" spans="1:27">
      <c r="A161" s="7" t="s">
        <v>12</v>
      </c>
      <c r="B161" s="7" t="s">
        <v>13</v>
      </c>
      <c r="C161" s="7" t="s">
        <v>45</v>
      </c>
      <c r="D161" s="7" t="s">
        <v>45</v>
      </c>
      <c r="E161" s="3" t="s">
        <v>72</v>
      </c>
      <c r="F161" s="7" t="s">
        <v>16</v>
      </c>
      <c r="G161" s="7" t="s">
        <v>29</v>
      </c>
      <c r="H161" s="7" t="s">
        <v>18</v>
      </c>
      <c r="I161" s="10">
        <f>'PEG_GHG estimates'!E21</f>
        <v>134298.74785347408</v>
      </c>
      <c r="J161" s="10">
        <f>'PEG_GHG estimates'!F21</f>
        <v>186022.46954865544</v>
      </c>
      <c r="K161" s="10">
        <f>'PEG_GHG estimates'!G21</f>
        <v>147564.25616117852</v>
      </c>
      <c r="L161" s="10">
        <f>'PEG_GHG estimates'!H21</f>
        <v>134642.84535678313</v>
      </c>
      <c r="M161" s="10">
        <f>'PEG_GHG estimates'!I21</f>
        <v>186351.54933407099</v>
      </c>
      <c r="N161" s="10">
        <f>'PEG_GHG estimates'!J21</f>
        <v>224695.35122374372</v>
      </c>
      <c r="O161" s="10">
        <f>'PEG_GHG estimates'!K21</f>
        <v>118011.94280478454</v>
      </c>
      <c r="P161" s="10">
        <f>'PEG_GHG estimates'!L21</f>
        <v>25679.07398883253</v>
      </c>
      <c r="Q161" s="10">
        <f>'PEG_GHG estimates'!M21</f>
        <v>99832.089358413636</v>
      </c>
      <c r="R161" s="10">
        <f>'PEG_GHG estimates'!N21</f>
        <v>136418.50863411135</v>
      </c>
      <c r="S161" s="10">
        <f>'PEG_GHG estimates'!O21</f>
        <v>100121.85612287908</v>
      </c>
      <c r="T161" s="10">
        <f>'PEG_GHG estimates'!P21</f>
        <v>40871.991789760075</v>
      </c>
      <c r="U161" s="10">
        <f>'PEG_GHG estimates'!Q21</f>
        <v>7118.060348617083</v>
      </c>
      <c r="V161" s="10">
        <f>'PEG_GHG estimates'!R21</f>
        <v>1054.2125807447217</v>
      </c>
      <c r="W161" s="10">
        <f>'PEG_GHG estimates'!S21</f>
        <v>2242.3271626727451</v>
      </c>
      <c r="X161" s="10">
        <f>'PEG_GHG estimates'!T21</f>
        <v>4164.4230844203448</v>
      </c>
      <c r="Y161" s="10">
        <f>'PEG_GHG estimates'!U21</f>
        <v>4673.1089936775425</v>
      </c>
      <c r="Z161" s="10">
        <f>'PEG_GHG estimates'!V21</f>
        <v>1227.7892489452977</v>
      </c>
      <c r="AA161" s="10">
        <f>'PEG_GHG estimates'!W21</f>
        <v>931.50609406274089</v>
      </c>
    </row>
    <row r="162" spans="1:27">
      <c r="A162" s="7" t="s">
        <v>12</v>
      </c>
      <c r="B162" s="7" t="s">
        <v>13</v>
      </c>
      <c r="C162" s="7" t="s">
        <v>45</v>
      </c>
      <c r="D162" s="7" t="s">
        <v>45</v>
      </c>
      <c r="E162" s="3" t="s">
        <v>69</v>
      </c>
      <c r="F162" s="7" t="s">
        <v>16</v>
      </c>
      <c r="G162" s="9" t="s">
        <v>17</v>
      </c>
      <c r="H162" s="7" t="s">
        <v>18</v>
      </c>
      <c r="I162" s="10">
        <f>'PEG_GHG estimates'!E22</f>
        <v>194162.50099999999</v>
      </c>
      <c r="J162" s="10">
        <f>'PEG_GHG estimates'!F22</f>
        <v>445441.78972222219</v>
      </c>
      <c r="K162" s="10">
        <f>'PEG_GHG estimates'!G22</f>
        <v>773963.48105555552</v>
      </c>
      <c r="L162" s="10">
        <f>'PEG_GHG estimates'!H22</f>
        <v>943655.19805555546</v>
      </c>
      <c r="M162" s="10">
        <f>'PEG_GHG estimates'!I22</f>
        <v>1156774.4138888889</v>
      </c>
      <c r="N162" s="10">
        <f>'PEG_GHG estimates'!J22</f>
        <v>959381.01058944408</v>
      </c>
      <c r="O162" s="10">
        <f>'PEG_GHG estimates'!K22</f>
        <v>498902.99150972208</v>
      </c>
      <c r="P162" s="10">
        <f>'PEG_GHG estimates'!L22</f>
        <v>620478.66363527754</v>
      </c>
      <c r="Q162" s="10">
        <f>'PEG_GHG estimates'!M22</f>
        <v>627652.71544444433</v>
      </c>
      <c r="R162" s="10">
        <f>'PEG_GHG estimates'!N22</f>
        <v>561101.52944444434</v>
      </c>
      <c r="S162" s="10">
        <f>'PEG_GHG estimates'!O22</f>
        <v>181125.81355555553</v>
      </c>
      <c r="T162" s="10">
        <f>'PEG_GHG estimates'!P22</f>
        <v>19596.925111111112</v>
      </c>
      <c r="U162" s="10">
        <f>'PEG_GHG estimates'!Q22</f>
        <v>29162.905777777771</v>
      </c>
      <c r="V162" s="10">
        <f>'PEG_GHG estimates'!R22</f>
        <v>9442.8950777777754</v>
      </c>
      <c r="W162" s="10">
        <f>'PEG_GHG estimates'!S22</f>
        <v>86.03009999999999</v>
      </c>
      <c r="X162" s="10">
        <f>'PEG_GHG estimates'!T22</f>
        <v>29482.833899999998</v>
      </c>
      <c r="Y162" s="10">
        <f>'PEG_GHG estimates'!U22</f>
        <v>9827.6112999999987</v>
      </c>
      <c r="Z162" s="10">
        <f>'PEG_GHG estimates'!V22</f>
        <v>0</v>
      </c>
      <c r="AA162" s="10">
        <f>'PEG_GHG estimates'!W22</f>
        <v>0</v>
      </c>
    </row>
    <row r="163" spans="1:27">
      <c r="A163" s="7" t="s">
        <v>12</v>
      </c>
      <c r="B163" s="7" t="s">
        <v>13</v>
      </c>
      <c r="C163" s="7" t="s">
        <v>45</v>
      </c>
      <c r="D163" s="7" t="s">
        <v>45</v>
      </c>
      <c r="E163" s="3" t="s">
        <v>69</v>
      </c>
      <c r="F163" s="7" t="s">
        <v>16</v>
      </c>
      <c r="G163" s="7" t="s">
        <v>25</v>
      </c>
      <c r="H163" s="7" t="s">
        <v>18</v>
      </c>
      <c r="I163" s="10">
        <f>'PEG_GHG estimates'!E23</f>
        <v>7.86083</v>
      </c>
      <c r="J163" s="10">
        <f>'PEG_GHG estimates'!F23</f>
        <v>18.034080555555558</v>
      </c>
      <c r="K163" s="10">
        <f>'PEG_GHG estimates'!G23</f>
        <v>31.334553888888887</v>
      </c>
      <c r="L163" s="10">
        <f>'PEG_GHG estimates'!H23</f>
        <v>38.204663888888888</v>
      </c>
      <c r="M163" s="10">
        <f>'PEG_GHG estimates'!I23</f>
        <v>46.832972222222224</v>
      </c>
      <c r="N163" s="10">
        <f>'PEG_GHG estimates'!J23</f>
        <v>38.841336461111098</v>
      </c>
      <c r="O163" s="10">
        <f>'PEG_GHG estimates'!K23</f>
        <v>20.198501680555552</v>
      </c>
      <c r="P163" s="10">
        <f>'PEG_GHG estimates'!L23</f>
        <v>25.120593669444439</v>
      </c>
      <c r="Q163" s="10">
        <f>'PEG_GHG estimates'!M23</f>
        <v>25.411041111111107</v>
      </c>
      <c r="R163" s="10">
        <f>'PEG_GHG estimates'!N23</f>
        <v>22.716661111111112</v>
      </c>
      <c r="S163" s="10">
        <f>'PEG_GHG estimates'!O23</f>
        <v>7.3330288888888884</v>
      </c>
      <c r="T163" s="10">
        <f>'PEG_GHG estimates'!P23</f>
        <v>0.79339777777777787</v>
      </c>
      <c r="U163" s="10">
        <f>'PEG_GHG estimates'!Q23</f>
        <v>1.1806844444444442</v>
      </c>
      <c r="V163" s="10">
        <f>'PEG_GHG estimates'!R23</f>
        <v>0.38230344444444436</v>
      </c>
      <c r="W163" s="10">
        <f>'PEG_GHG estimates'!S23</f>
        <v>3.483E-3</v>
      </c>
      <c r="X163" s="10">
        <f>'PEG_GHG estimates'!T23</f>
        <v>1.1936370000000001</v>
      </c>
      <c r="Y163" s="10">
        <f>'PEG_GHG estimates'!U23</f>
        <v>0.39787899999999998</v>
      </c>
      <c r="Z163" s="10">
        <f>'PEG_GHG estimates'!V23</f>
        <v>0</v>
      </c>
      <c r="AA163" s="10">
        <f>'PEG_GHG estimates'!W23</f>
        <v>0</v>
      </c>
    </row>
    <row r="164" spans="1:27">
      <c r="A164" s="7" t="s">
        <v>12</v>
      </c>
      <c r="B164" s="7" t="s">
        <v>13</v>
      </c>
      <c r="C164" s="7" t="s">
        <v>45</v>
      </c>
      <c r="D164" s="7" t="s">
        <v>45</v>
      </c>
      <c r="E164" s="3" t="s">
        <v>69</v>
      </c>
      <c r="F164" s="7" t="s">
        <v>16</v>
      </c>
      <c r="G164" s="7" t="s">
        <v>26</v>
      </c>
      <c r="H164" s="7" t="s">
        <v>18</v>
      </c>
      <c r="I164" s="10">
        <f>'PEG_GHG estimates'!E24</f>
        <v>1.572166</v>
      </c>
      <c r="J164" s="10">
        <f>'PEG_GHG estimates'!F24</f>
        <v>3.6068161111111108</v>
      </c>
      <c r="K164" s="10">
        <f>'PEG_GHG estimates'!G24</f>
        <v>6.2669107777777766</v>
      </c>
      <c r="L164" s="10">
        <f>'PEG_GHG estimates'!H24</f>
        <v>7.6409327777777767</v>
      </c>
      <c r="M164" s="10">
        <f>'PEG_GHG estimates'!I24</f>
        <v>9.3665944444444431</v>
      </c>
      <c r="N164" s="10">
        <f>'PEG_GHG estimates'!J24</f>
        <v>7.7682672922222196</v>
      </c>
      <c r="O164" s="10">
        <f>'PEG_GHG estimates'!K24</f>
        <v>4.0397003361111103</v>
      </c>
      <c r="P164" s="10">
        <f>'PEG_GHG estimates'!L24</f>
        <v>5.0241187338888871</v>
      </c>
      <c r="Q164" s="10">
        <f>'PEG_GHG estimates'!M24</f>
        <v>5.0822082222222216</v>
      </c>
      <c r="R164" s="10">
        <f>'PEG_GHG estimates'!N24</f>
        <v>4.5433322222222214</v>
      </c>
      <c r="S164" s="10">
        <f>'PEG_GHG estimates'!O24</f>
        <v>1.4666057777777775</v>
      </c>
      <c r="T164" s="10">
        <f>'PEG_GHG estimates'!P24</f>
        <v>0.15867955555555555</v>
      </c>
      <c r="U164" s="10">
        <f>'PEG_GHG estimates'!Q24</f>
        <v>0.23613688888888881</v>
      </c>
      <c r="V164" s="10">
        <f>'PEG_GHG estimates'!R24</f>
        <v>7.6460688888888864E-2</v>
      </c>
      <c r="W164" s="10">
        <f>'PEG_GHG estimates'!S24</f>
        <v>6.9659999999999991E-4</v>
      </c>
      <c r="X164" s="10">
        <f>'PEG_GHG estimates'!T24</f>
        <v>0.23872739999999998</v>
      </c>
      <c r="Y164" s="10">
        <f>'PEG_GHG estimates'!U24</f>
        <v>7.9575799999999988E-2</v>
      </c>
      <c r="Z164" s="10">
        <f>'PEG_GHG estimates'!V24</f>
        <v>0</v>
      </c>
      <c r="AA164" s="10">
        <f>'PEG_GHG estimates'!W24</f>
        <v>0</v>
      </c>
    </row>
    <row r="165" spans="1:27">
      <c r="A165" s="7" t="s">
        <v>12</v>
      </c>
      <c r="B165" s="7" t="s">
        <v>13</v>
      </c>
      <c r="C165" s="7" t="s">
        <v>45</v>
      </c>
      <c r="D165" s="7" t="s">
        <v>45</v>
      </c>
      <c r="E165" s="3" t="s">
        <v>69</v>
      </c>
      <c r="F165" s="7" t="s">
        <v>16</v>
      </c>
      <c r="G165" s="7" t="s">
        <v>27</v>
      </c>
      <c r="H165" s="7" t="s">
        <v>18</v>
      </c>
      <c r="I165" s="10">
        <f>'PEG_GHG estimates'!E25</f>
        <v>194814.94988999999</v>
      </c>
      <c r="J165" s="10">
        <f>'PEG_GHG estimates'!F25</f>
        <v>446938.61840833328</v>
      </c>
      <c r="K165" s="10">
        <f>'PEG_GHG estimates'!G25</f>
        <v>776564.24902833323</v>
      </c>
      <c r="L165" s="10">
        <f>'PEG_GHG estimates'!H25</f>
        <v>946826.18515833328</v>
      </c>
      <c r="M165" s="10">
        <f>'PEG_GHG estimates'!I25</f>
        <v>1160661.5505833332</v>
      </c>
      <c r="N165" s="10">
        <f>'PEG_GHG estimates'!J25</f>
        <v>962604.84151571628</v>
      </c>
      <c r="O165" s="10">
        <f>'PEG_GHG estimates'!K25</f>
        <v>500579.46714920818</v>
      </c>
      <c r="P165" s="10">
        <f>'PEG_GHG estimates'!L25</f>
        <v>622563.67290984141</v>
      </c>
      <c r="Q165" s="10">
        <f>'PEG_GHG estimates'!M25</f>
        <v>629761.83185666648</v>
      </c>
      <c r="R165" s="10">
        <f>'PEG_GHG estimates'!N25</f>
        <v>562987.01231666666</v>
      </c>
      <c r="S165" s="10">
        <f>'PEG_GHG estimates'!O25</f>
        <v>181734.4549533333</v>
      </c>
      <c r="T165" s="10">
        <f>'PEG_GHG estimates'!P25</f>
        <v>19662.777126666668</v>
      </c>
      <c r="U165" s="10">
        <f>'PEG_GHG estimates'!Q25</f>
        <v>29260.90258666666</v>
      </c>
      <c r="V165" s="10">
        <f>'PEG_GHG estimates'!R25</f>
        <v>9474.6262636666652</v>
      </c>
      <c r="W165" s="10">
        <f>'PEG_GHG estimates'!S25</f>
        <v>86.319188999999994</v>
      </c>
      <c r="X165" s="10">
        <f>'PEG_GHG estimates'!T25</f>
        <v>29581.905770999998</v>
      </c>
      <c r="Y165" s="10">
        <f>'PEG_GHG estimates'!U25</f>
        <v>9860.6352569999981</v>
      </c>
      <c r="Z165" s="10">
        <f>'PEG_GHG estimates'!V25</f>
        <v>0</v>
      </c>
      <c r="AA165" s="10">
        <f>'PEG_GHG estimates'!W25</f>
        <v>0</v>
      </c>
    </row>
    <row r="166" spans="1:27">
      <c r="A166" s="7" t="s">
        <v>12</v>
      </c>
      <c r="B166" s="7" t="s">
        <v>13</v>
      </c>
      <c r="C166" s="7" t="s">
        <v>45</v>
      </c>
      <c r="D166" s="7" t="s">
        <v>45</v>
      </c>
      <c r="E166" s="3" t="s">
        <v>69</v>
      </c>
      <c r="F166" s="7" t="s">
        <v>16</v>
      </c>
      <c r="G166" s="7" t="s">
        <v>28</v>
      </c>
      <c r="H166" s="7" t="s">
        <v>18</v>
      </c>
      <c r="I166" s="10">
        <f>'PEG_GHG estimates'!E26</f>
        <v>194811.01947500001</v>
      </c>
      <c r="J166" s="10">
        <f>'PEG_GHG estimates'!F26</f>
        <v>446929.60136805556</v>
      </c>
      <c r="K166" s="10">
        <f>'PEG_GHG estimates'!G26</f>
        <v>776548.58175138885</v>
      </c>
      <c r="L166" s="10">
        <f>'PEG_GHG estimates'!H26</f>
        <v>946807.08282638888</v>
      </c>
      <c r="M166" s="10">
        <f>'PEG_GHG estimates'!I26</f>
        <v>1160638.1340972222</v>
      </c>
      <c r="N166" s="10">
        <f>'PEG_GHG estimates'!J26</f>
        <v>962585.42084748577</v>
      </c>
      <c r="O166" s="10">
        <f>'PEG_GHG estimates'!K26</f>
        <v>500569.36789836787</v>
      </c>
      <c r="P166" s="10">
        <f>'PEG_GHG estimates'!L26</f>
        <v>622551.11261300661</v>
      </c>
      <c r="Q166" s="10">
        <f>'PEG_GHG estimates'!M26</f>
        <v>629749.12633611099</v>
      </c>
      <c r="R166" s="10">
        <f>'PEG_GHG estimates'!N26</f>
        <v>562975.65398611105</v>
      </c>
      <c r="S166" s="10">
        <f>'PEG_GHG estimates'!O26</f>
        <v>181730.78843888888</v>
      </c>
      <c r="T166" s="10">
        <f>'PEG_GHG estimates'!P26</f>
        <v>19662.380427777778</v>
      </c>
      <c r="U166" s="10">
        <f>'PEG_GHG estimates'!Q26</f>
        <v>29260.312244444434</v>
      </c>
      <c r="V166" s="10">
        <f>'PEG_GHG estimates'!R26</f>
        <v>9474.4351119444418</v>
      </c>
      <c r="W166" s="10">
        <f>'PEG_GHG estimates'!S26</f>
        <v>86.317447499999986</v>
      </c>
      <c r="X166" s="10">
        <f>'PEG_GHG estimates'!T26</f>
        <v>29581.3089525</v>
      </c>
      <c r="Y166" s="10">
        <f>'PEG_GHG estimates'!U26</f>
        <v>9860.436317499998</v>
      </c>
      <c r="Z166" s="10">
        <f>'PEG_GHG estimates'!V26</f>
        <v>0</v>
      </c>
      <c r="AA166" s="10">
        <f>'PEG_GHG estimates'!W26</f>
        <v>0</v>
      </c>
    </row>
    <row r="167" spans="1:27">
      <c r="A167" s="7" t="s">
        <v>12</v>
      </c>
      <c r="B167" s="7" t="s">
        <v>13</v>
      </c>
      <c r="C167" s="7" t="s">
        <v>45</v>
      </c>
      <c r="D167" s="7" t="s">
        <v>45</v>
      </c>
      <c r="E167" s="3" t="s">
        <v>69</v>
      </c>
      <c r="F167" s="7" t="s">
        <v>16</v>
      </c>
      <c r="G167" s="7" t="s">
        <v>29</v>
      </c>
      <c r="H167" s="7" t="s">
        <v>18</v>
      </c>
      <c r="I167" s="10">
        <f>'PEG_GHG estimates'!E27</f>
        <v>194571.10694339999</v>
      </c>
      <c r="J167" s="10">
        <f>'PEG_GHG estimates'!F27</f>
        <v>446379.20122949994</v>
      </c>
      <c r="K167" s="10">
        <f>'PEG_GHG estimates'!G27</f>
        <v>775592.25116670004</v>
      </c>
      <c r="L167" s="10">
        <f>'PEG_GHG estimates'!H27</f>
        <v>945641.07648449985</v>
      </c>
      <c r="M167" s="10">
        <f>'PEG_GHG estimates'!I27</f>
        <v>1159208.7917850001</v>
      </c>
      <c r="N167" s="10">
        <f>'PEG_GHG estimates'!J27</f>
        <v>961399.98325869255</v>
      </c>
      <c r="O167" s="10">
        <f>'PEG_GHG estimates'!K27</f>
        <v>499952.90962707734</v>
      </c>
      <c r="P167" s="10">
        <f>'PEG_GHG estimates'!L27</f>
        <v>621784.4320942153</v>
      </c>
      <c r="Q167" s="10">
        <f>'PEG_GHG estimates'!M27</f>
        <v>628973.58136139996</v>
      </c>
      <c r="R167" s="10">
        <f>'PEG_GHG estimates'!N27</f>
        <v>562282.3414889999</v>
      </c>
      <c r="S167" s="10">
        <f>'PEG_GHG estimates'!O27</f>
        <v>181506.98439719999</v>
      </c>
      <c r="T167" s="10">
        <f>'PEG_GHG estimates'!P27</f>
        <v>19638.165927599999</v>
      </c>
      <c r="U167" s="10">
        <f>'PEG_GHG estimates'!Q27</f>
        <v>29224.277755199993</v>
      </c>
      <c r="V167" s="10">
        <f>'PEG_GHG estimates'!R27</f>
        <v>9462.7672108199986</v>
      </c>
      <c r="W167" s="10">
        <f>'PEG_GHG estimates'!S27</f>
        <v>86.211146339999985</v>
      </c>
      <c r="X167" s="10">
        <f>'PEG_GHG estimates'!T27</f>
        <v>29544.87915126</v>
      </c>
      <c r="Y167" s="10">
        <f>'PEG_GHG estimates'!U27</f>
        <v>9848.2930504199994</v>
      </c>
      <c r="Z167" s="10">
        <f>'PEG_GHG estimates'!V27</f>
        <v>0</v>
      </c>
      <c r="AA167" s="10">
        <f>'PEG_GHG estimates'!W27</f>
        <v>0</v>
      </c>
    </row>
    <row r="168" spans="1:27">
      <c r="A168" s="7" t="s">
        <v>12</v>
      </c>
      <c r="B168" s="7" t="s">
        <v>13</v>
      </c>
      <c r="C168" s="7" t="s">
        <v>67</v>
      </c>
      <c r="D168" s="7" t="s">
        <v>67</v>
      </c>
      <c r="E168" s="3" t="s">
        <v>35</v>
      </c>
      <c r="F168" s="7" t="s">
        <v>16</v>
      </c>
      <c r="G168" s="7" t="s">
        <v>17</v>
      </c>
      <c r="H168" s="7" t="s">
        <v>18</v>
      </c>
      <c r="I168" s="10">
        <f>'Captive Power Plants_GHG Emissi'!C19</f>
        <v>38992.229462888426</v>
      </c>
      <c r="J168" s="10">
        <f>'Captive Power Plants_GHG Emissi'!D19</f>
        <v>23592.829976342975</v>
      </c>
      <c r="K168" s="10">
        <f>'Captive Power Plants_GHG Emissi'!E19</f>
        <v>26686.459337479333</v>
      </c>
      <c r="L168" s="10">
        <f>'Captive Power Plants_GHG Emissi'!F19</f>
        <v>61841.338441301647</v>
      </c>
      <c r="M168" s="10">
        <f>'Captive Power Plants_GHG Emissi'!G19</f>
        <v>38061.015776404958</v>
      </c>
      <c r="N168" s="10">
        <f>'Captive Power Plants_GHG Emissi'!H19</f>
        <v>23092.849473533057</v>
      </c>
      <c r="O168" s="10">
        <f>'Captive Power Plants_GHG Emissi'!I19</f>
        <v>79325.031648935939</v>
      </c>
      <c r="P168" s="10">
        <f>'Captive Power Plants_GHG Emissi'!J19</f>
        <v>155759.55101600205</v>
      </c>
      <c r="Q168" s="10">
        <f>'Captive Power Plants_GHG Emissi'!K19</f>
        <v>187430.19099086776</v>
      </c>
      <c r="R168" s="10">
        <f>'Captive Power Plants_GHG Emissi'!L19</f>
        <v>228741.08003553716</v>
      </c>
      <c r="S168" s="10">
        <f>'Captive Power Plants_GHG Emissi'!M19</f>
        <v>120089.06701865702</v>
      </c>
      <c r="T168" s="10">
        <f>'Captive Power Plants_GHG Emissi'!N19</f>
        <v>27530.176435971072</v>
      </c>
      <c r="U168" s="10">
        <f>'Captive Power Plants_GHG Emissi'!O19</f>
        <v>6749.7367879338835</v>
      </c>
      <c r="V168" s="10">
        <f>'Captive Power Plants_GHG Emissi'!P19</f>
        <v>22217.883593615697</v>
      </c>
      <c r="W168" s="10">
        <f>'Captive Power Plants_GHG Emissi'!Q19</f>
        <v>42560.84030169421</v>
      </c>
      <c r="X168" s="10">
        <f>'Captive Power Plants_GHG Emissi'!R19</f>
        <v>44751.379879630163</v>
      </c>
      <c r="Y168" s="10">
        <f>'Captive Power Plants_GHG Emissi'!S19</f>
        <v>42973.324216512388</v>
      </c>
      <c r="Z168" s="10">
        <f>'Captive Power Plants_GHG Emissi'!T19</f>
        <v>14374.439455785121</v>
      </c>
      <c r="AA168" s="10">
        <f>'Captive Power Plants_GHG Emissi'!U19</f>
        <v>13554.938648515174</v>
      </c>
    </row>
    <row r="169" spans="1:27">
      <c r="A169" s="7" t="s">
        <v>12</v>
      </c>
      <c r="B169" s="7" t="s">
        <v>13</v>
      </c>
      <c r="C169" s="7" t="s">
        <v>67</v>
      </c>
      <c r="D169" s="7" t="s">
        <v>67</v>
      </c>
      <c r="E169" s="3" t="s">
        <v>8</v>
      </c>
      <c r="F169" s="7" t="s">
        <v>16</v>
      </c>
      <c r="G169" s="7" t="s">
        <v>17</v>
      </c>
      <c r="H169" s="7" t="s">
        <v>18</v>
      </c>
      <c r="I169" s="10">
        <f>'Captive Power Plants_GHG Emissi'!C20</f>
        <v>62610.188319359993</v>
      </c>
      <c r="J169" s="10">
        <f>'Captive Power Plants_GHG Emissi'!D20</f>
        <v>62306.698449599993</v>
      </c>
      <c r="K169" s="10">
        <f>'Captive Power Plants_GHG Emissi'!E20</f>
        <v>66106.026518400002</v>
      </c>
      <c r="L169" s="10">
        <f>'Captive Power Plants_GHG Emissi'!F20</f>
        <v>66836.227708799997</v>
      </c>
      <c r="M169" s="10">
        <f>'Captive Power Plants_GHG Emissi'!G20</f>
        <v>66539.583475200008</v>
      </c>
      <c r="N169" s="10">
        <f>'Captive Power Plants_GHG Emissi'!H20</f>
        <v>101760.38151839998</v>
      </c>
      <c r="O169" s="10">
        <f>'Captive Power Plants_GHG Emissi'!I20</f>
        <v>105131.85732720001</v>
      </c>
      <c r="P169" s="10">
        <f>'Captive Power Plants_GHG Emissi'!J20</f>
        <v>93973.470386400004</v>
      </c>
      <c r="Q169" s="10">
        <f>'Captive Power Plants_GHG Emissi'!K20</f>
        <v>88890.585537599982</v>
      </c>
      <c r="R169" s="10">
        <f>'Captive Power Plants_GHG Emissi'!L20</f>
        <v>134573.79751199999</v>
      </c>
      <c r="S169" s="10">
        <f>'Captive Power Plants_GHG Emissi'!M20</f>
        <v>150056.34462720001</v>
      </c>
      <c r="T169" s="10">
        <f>'Captive Power Plants_GHG Emissi'!N20</f>
        <v>155772.4508208</v>
      </c>
      <c r="U169" s="10">
        <f>'Captive Power Plants_GHG Emissi'!O20</f>
        <v>157130.16865919999</v>
      </c>
      <c r="V169" s="10">
        <f>'Captive Power Plants_GHG Emissi'!P20</f>
        <v>151779.1630608</v>
      </c>
      <c r="W169" s="10">
        <f>'Captive Power Plants_GHG Emissi'!Q20</f>
        <v>349469.72596799996</v>
      </c>
      <c r="X169" s="10">
        <f>'Captive Power Plants_GHG Emissi'!R20</f>
        <v>383848.51076351997</v>
      </c>
      <c r="Y169" s="10">
        <f>'Captive Power Plants_GHG Emissi'!S20</f>
        <v>453351.11375664</v>
      </c>
      <c r="Z169" s="10">
        <f>'Captive Power Plants_GHG Emissi'!T20</f>
        <v>446041.11527712003</v>
      </c>
      <c r="AA169" s="10">
        <f>'Captive Power Plants_GHG Emissi'!U20</f>
        <v>500651.44548633031</v>
      </c>
    </row>
    <row r="170" spans="1:27">
      <c r="A170" s="7" t="s">
        <v>12</v>
      </c>
      <c r="B170" s="7" t="s">
        <v>13</v>
      </c>
      <c r="C170" s="7" t="s">
        <v>67</v>
      </c>
      <c r="D170" s="7" t="s">
        <v>67</v>
      </c>
      <c r="E170" s="3" t="s">
        <v>60</v>
      </c>
      <c r="F170" s="7" t="s">
        <v>16</v>
      </c>
      <c r="G170" s="7" t="s">
        <v>17</v>
      </c>
      <c r="H170" s="7" t="s">
        <v>18</v>
      </c>
      <c r="I170" s="10">
        <f>'Captive Power Plants_GHG Emissi'!C21</f>
        <v>300363.00736108335</v>
      </c>
      <c r="J170" s="10">
        <f>'Captive Power Plants_GHG Emissi'!D21</f>
        <v>311765.16796425008</v>
      </c>
      <c r="K170" s="10">
        <f>'Captive Power Plants_GHG Emissi'!E21</f>
        <v>283954.31431033328</v>
      </c>
      <c r="L170" s="10">
        <f>'Captive Power Plants_GHG Emissi'!F21</f>
        <v>297845.27139033331</v>
      </c>
      <c r="M170" s="10">
        <f>'Captive Power Plants_GHG Emissi'!G21</f>
        <v>331791.29775458336</v>
      </c>
      <c r="N170" s="10">
        <f>'Captive Power Plants_GHG Emissi'!H21</f>
        <v>329128.86431425007</v>
      </c>
      <c r="O170" s="10">
        <f>'Captive Power Plants_GHG Emissi'!I21</f>
        <v>302481.79173712502</v>
      </c>
      <c r="P170" s="10">
        <f>'Captive Power Plants_GHG Emissi'!J21</f>
        <v>265731.94183369167</v>
      </c>
      <c r="Q170" s="10">
        <f>'Captive Power Plants_GHG Emissi'!K21</f>
        <v>255840.0093916333</v>
      </c>
      <c r="R170" s="10">
        <f>'Captive Power Plants_GHG Emissi'!L21</f>
        <v>403815.08337170002</v>
      </c>
      <c r="S170" s="10">
        <f>'Captive Power Plants_GHG Emissi'!M21</f>
        <v>560847.39210499998</v>
      </c>
      <c r="T170" s="10">
        <f>'Captive Power Plants_GHG Emissi'!N21</f>
        <v>530436.118212</v>
      </c>
      <c r="U170" s="10">
        <f>'Captive Power Plants_GHG Emissi'!O21</f>
        <v>535426.94064859999</v>
      </c>
      <c r="V170" s="10">
        <f>'Captive Power Plants_GHG Emissi'!P21</f>
        <v>529195.19271285343</v>
      </c>
      <c r="W170" s="10">
        <f>'Captive Power Plants_GHG Emissi'!Q21</f>
        <v>533175.03460054169</v>
      </c>
      <c r="X170" s="10">
        <f>'Captive Power Plants_GHG Emissi'!R21</f>
        <v>224628.97191317915</v>
      </c>
      <c r="Y170" s="10">
        <f>'Captive Power Plants_GHG Emissi'!S21</f>
        <v>170880.10462523001</v>
      </c>
      <c r="Z170" s="10">
        <f>'Captive Power Plants_GHG Emissi'!T21</f>
        <v>267162.5863865292</v>
      </c>
      <c r="AA170" s="10">
        <f>'Captive Power Plants_GHG Emissi'!U21</f>
        <v>266487.26252073358</v>
      </c>
    </row>
    <row r="171" spans="1:27">
      <c r="A171" s="7" t="s">
        <v>12</v>
      </c>
      <c r="B171" s="7" t="s">
        <v>13</v>
      </c>
      <c r="C171" s="7" t="s">
        <v>67</v>
      </c>
      <c r="D171" s="7" t="s">
        <v>67</v>
      </c>
      <c r="E171" s="3" t="s">
        <v>35</v>
      </c>
      <c r="F171" s="7" t="s">
        <v>16</v>
      </c>
      <c r="G171" s="7" t="s">
        <v>25</v>
      </c>
      <c r="H171" s="7" t="s">
        <v>18</v>
      </c>
      <c r="I171" s="10">
        <f>'Captive Power Plants_GHG Emissi'!C29</f>
        <v>1.5786327717768596</v>
      </c>
      <c r="J171" s="10">
        <f>'Captive Power Plants_GHG Emissi'!D29</f>
        <v>0.95517530268595052</v>
      </c>
      <c r="K171" s="10">
        <f>'Captive Power Plants_GHG Emissi'!E29</f>
        <v>1.0804234549586778</v>
      </c>
      <c r="L171" s="10">
        <f>'Captive Power Plants_GHG Emissi'!F29</f>
        <v>2.5036979126033057</v>
      </c>
      <c r="M171" s="10">
        <f>'Captive Power Plants_GHG Emissi'!G29</f>
        <v>1.5409318128099176</v>
      </c>
      <c r="N171" s="10">
        <f>'Captive Power Plants_GHG Emissi'!H29</f>
        <v>0.93493317706611567</v>
      </c>
      <c r="O171" s="10">
        <f>'Captive Power Plants_GHG Emissi'!I29</f>
        <v>3.2115397428719006</v>
      </c>
      <c r="P171" s="10">
        <f>'Captive Power Plants_GHG Emissi'!J29</f>
        <v>6.3060546970041322</v>
      </c>
      <c r="Q171" s="10">
        <f>'Captive Power Plants_GHG Emissi'!K29</f>
        <v>7.5882668417355381</v>
      </c>
      <c r="R171" s="10">
        <f>'Captive Power Plants_GHG Emissi'!L29</f>
        <v>9.2607724710743788</v>
      </c>
      <c r="S171" s="10">
        <f>'Captive Power Plants_GHG Emissi'!M29</f>
        <v>4.8619055473140493</v>
      </c>
      <c r="T171" s="10">
        <f>'Captive Power Plants_GHG Emissi'!N29</f>
        <v>1.1145820419421486</v>
      </c>
      <c r="U171" s="10">
        <f>'Captive Power Plants_GHG Emissi'!O29</f>
        <v>0.27326869586776859</v>
      </c>
      <c r="V171" s="10">
        <f>'Captive Power Plants_GHG Emissi'!P29</f>
        <v>0.89950945723140485</v>
      </c>
      <c r="W171" s="10">
        <f>'Captive Power Plants_GHG Emissi'!Q29</f>
        <v>1.72311094338843</v>
      </c>
      <c r="X171" s="10">
        <f>'Captive Power Plants_GHG Emissi'!R29</f>
        <v>1.8117967562603308</v>
      </c>
      <c r="Y171" s="10">
        <f>'Captive Power Plants_GHG Emissi'!S29</f>
        <v>1.7398106970247931</v>
      </c>
      <c r="Z171" s="10">
        <f>'Captive Power Plants_GHG Emissi'!T29</f>
        <v>0.58196111157024777</v>
      </c>
      <c r="AA171" s="10">
        <f>'Captive Power Plants_GHG Emissi'!U29</f>
        <v>0.54878294123543214</v>
      </c>
    </row>
    <row r="172" spans="1:27">
      <c r="A172" s="7" t="s">
        <v>12</v>
      </c>
      <c r="B172" s="7" t="s">
        <v>13</v>
      </c>
      <c r="C172" s="7" t="s">
        <v>67</v>
      </c>
      <c r="D172" s="7" t="s">
        <v>67</v>
      </c>
      <c r="E172" s="3" t="s">
        <v>8</v>
      </c>
      <c r="F172" s="7" t="s">
        <v>16</v>
      </c>
      <c r="G172" s="7" t="s">
        <v>25</v>
      </c>
      <c r="H172" s="7" t="s">
        <v>18</v>
      </c>
      <c r="I172" s="10">
        <f>'Captive Power Plants_GHG Emissi'!C30</f>
        <v>1.1160461375999999</v>
      </c>
      <c r="J172" s="10">
        <f>'Captive Power Plants_GHG Emissi'!D30</f>
        <v>1.1106363359999998</v>
      </c>
      <c r="K172" s="10">
        <f>'Captive Power Plants_GHG Emissi'!E30</f>
        <v>1.178360544</v>
      </c>
      <c r="L172" s="10">
        <f>'Captive Power Plants_GHG Emissi'!F30</f>
        <v>1.1913766080000001</v>
      </c>
      <c r="M172" s="10">
        <f>'Captive Power Plants_GHG Emissi'!G30</f>
        <v>1.186088832</v>
      </c>
      <c r="N172" s="10">
        <f>'Captive Power Plants_GHG Emissi'!H30</f>
        <v>1.8139105439999996</v>
      </c>
      <c r="O172" s="10">
        <f>'Captive Power Plants_GHG Emissi'!I30</f>
        <v>1.874008152</v>
      </c>
      <c r="P172" s="10">
        <f>'Captive Power Plants_GHG Emissi'!J30</f>
        <v>1.675106424</v>
      </c>
      <c r="Q172" s="10">
        <f>'Captive Power Plants_GHG Emissi'!K30</f>
        <v>1.5845024159999996</v>
      </c>
      <c r="R172" s="10">
        <f>'Captive Power Plants_GHG Emissi'!L30</f>
        <v>2.3988199199999998</v>
      </c>
      <c r="S172" s="10">
        <f>'Captive Power Plants_GHG Emissi'!M30</f>
        <v>2.6748011520000001</v>
      </c>
      <c r="T172" s="10">
        <f>'Captive Power Plants_GHG Emissi'!N30</f>
        <v>2.7766925279999999</v>
      </c>
      <c r="U172" s="10">
        <f>'Captive Power Plants_GHG Emissi'!O30</f>
        <v>2.8008942719999994</v>
      </c>
      <c r="V172" s="10">
        <f>'Captive Power Plants_GHG Emissi'!P30</f>
        <v>2.7055109280000003</v>
      </c>
      <c r="W172" s="10">
        <f>'Captive Power Plants_GHG Emissi'!Q30</f>
        <v>6.2294068799999982</v>
      </c>
      <c r="X172" s="10">
        <f>'Captive Power Plants_GHG Emissi'!R30</f>
        <v>6.8422194431999994</v>
      </c>
      <c r="Y172" s="10">
        <f>'Captive Power Plants_GHG Emissi'!S30</f>
        <v>8.0811250224000002</v>
      </c>
      <c r="Z172" s="10">
        <f>'Captive Power Plants_GHG Emissi'!T30</f>
        <v>7.9508220192000003</v>
      </c>
      <c r="AA172" s="10">
        <f>'Captive Power Plants_GHG Emissi'!U30</f>
        <v>8.9242681904871723</v>
      </c>
    </row>
    <row r="173" spans="1:27">
      <c r="A173" s="7" t="s">
        <v>12</v>
      </c>
      <c r="B173" s="7" t="s">
        <v>13</v>
      </c>
      <c r="C173" s="7" t="s">
        <v>67</v>
      </c>
      <c r="D173" s="7" t="s">
        <v>67</v>
      </c>
      <c r="E173" s="3" t="s">
        <v>60</v>
      </c>
      <c r="F173" s="7" t="s">
        <v>16</v>
      </c>
      <c r="G173" s="7" t="s">
        <v>25</v>
      </c>
      <c r="H173" s="7" t="s">
        <v>18</v>
      </c>
      <c r="I173" s="10">
        <f>'Captive Power Plants_GHG Emissi'!C31</f>
        <v>3.1040994249999998</v>
      </c>
      <c r="J173" s="10">
        <f>'Captive Power Plants_GHG Emissi'!D31</f>
        <v>3.2219349750000004</v>
      </c>
      <c r="K173" s="10">
        <f>'Captive Power Plants_GHG Emissi'!E31</f>
        <v>2.9345238999999999</v>
      </c>
      <c r="L173" s="10">
        <f>'Captive Power Plants_GHG Emissi'!F31</f>
        <v>3.0780798999999996</v>
      </c>
      <c r="M173" s="10">
        <f>'Captive Power Plants_GHG Emissi'!G31</f>
        <v>3.4288948750000001</v>
      </c>
      <c r="N173" s="10">
        <f>'Captive Power Plants_GHG Emissi'!H31</f>
        <v>3.4013799750000007</v>
      </c>
      <c r="O173" s="10">
        <f>'Captive Power Plants_GHG Emissi'!I31</f>
        <v>3.1259959875000001</v>
      </c>
      <c r="P173" s="10">
        <f>'Captive Power Plants_GHG Emissi'!J31</f>
        <v>2.7462049174999996</v>
      </c>
      <c r="Q173" s="10">
        <f>'Captive Power Plants_GHG Emissi'!K31</f>
        <v>2.6439768099999998</v>
      </c>
      <c r="R173" s="10">
        <f>'Captive Power Plants_GHG Emissi'!L31</f>
        <v>4.17322419</v>
      </c>
      <c r="S173" s="10">
        <f>'Captive Power Plants_GHG Emissi'!M31</f>
        <v>5.7960734999999994</v>
      </c>
      <c r="T173" s="10">
        <f>'Captive Power Plants_GHG Emissi'!N31</f>
        <v>5.4817883999999992</v>
      </c>
      <c r="U173" s="10">
        <f>'Captive Power Plants_GHG Emissi'!O31</f>
        <v>5.5333660200000008</v>
      </c>
      <c r="V173" s="10">
        <f>'Captive Power Plants_GHG Emissi'!P31</f>
        <v>5.4689640640000006</v>
      </c>
      <c r="W173" s="10">
        <f>'Captive Power Plants_GHG Emissi'!Q31</f>
        <v>5.5100937124999998</v>
      </c>
      <c r="X173" s="10">
        <f>'Captive Power Plants_GHG Emissi'!R31</f>
        <v>2.3214265587499998</v>
      </c>
      <c r="Y173" s="10">
        <f>'Captive Power Plants_GHG Emissi'!S31</f>
        <v>1.7659592610000001</v>
      </c>
      <c r="Z173" s="10">
        <f>'Captive Power Plants_GHG Emissi'!T31</f>
        <v>2.7609899037500005</v>
      </c>
      <c r="AA173" s="10">
        <f>'Captive Power Plants_GHG Emissi'!U31</f>
        <v>2.7540107739233206</v>
      </c>
    </row>
    <row r="174" spans="1:27">
      <c r="A174" s="7" t="s">
        <v>12</v>
      </c>
      <c r="B174" s="7" t="s">
        <v>13</v>
      </c>
      <c r="C174" s="7" t="s">
        <v>67</v>
      </c>
      <c r="D174" s="7" t="s">
        <v>67</v>
      </c>
      <c r="E174" s="3" t="s">
        <v>35</v>
      </c>
      <c r="F174" s="7" t="s">
        <v>16</v>
      </c>
      <c r="G174" s="7" t="s">
        <v>26</v>
      </c>
      <c r="H174" s="7" t="s">
        <v>18</v>
      </c>
      <c r="I174" s="10">
        <f>'Captive Power Plants_GHG Emissi'!C38</f>
        <v>0.31572655435537189</v>
      </c>
      <c r="J174" s="10">
        <f>'Captive Power Plants_GHG Emissi'!D38</f>
        <v>0.1910350605371901</v>
      </c>
      <c r="K174" s="10">
        <f>'Captive Power Plants_GHG Emissi'!E38</f>
        <v>0.2160846909917355</v>
      </c>
      <c r="L174" s="10">
        <f>'Captive Power Plants_GHG Emissi'!F38</f>
        <v>0.50073958252066109</v>
      </c>
      <c r="M174" s="10">
        <f>'Captive Power Plants_GHG Emissi'!G38</f>
        <v>0.30818636256198351</v>
      </c>
      <c r="N174" s="10">
        <f>'Captive Power Plants_GHG Emissi'!H38</f>
        <v>0.18698663541322313</v>
      </c>
      <c r="O174" s="10">
        <f>'Captive Power Plants_GHG Emissi'!I38</f>
        <v>0.64230794857438012</v>
      </c>
      <c r="P174" s="10">
        <f>'Captive Power Plants_GHG Emissi'!J38</f>
        <v>1.2612109394008264</v>
      </c>
      <c r="Q174" s="10">
        <f>'Captive Power Plants_GHG Emissi'!K38</f>
        <v>1.5176533683471076</v>
      </c>
      <c r="R174" s="10">
        <f>'Captive Power Plants_GHG Emissi'!L38</f>
        <v>1.8521544942148758</v>
      </c>
      <c r="S174" s="10">
        <f>'Captive Power Plants_GHG Emissi'!M38</f>
        <v>0.97238110946280987</v>
      </c>
      <c r="T174" s="10">
        <f>'Captive Power Plants_GHG Emissi'!N38</f>
        <v>0.22291640838842974</v>
      </c>
      <c r="U174" s="10">
        <f>'Captive Power Plants_GHG Emissi'!O38</f>
        <v>5.465373917355372E-2</v>
      </c>
      <c r="V174" s="10">
        <f>'Captive Power Plants_GHG Emissi'!P38</f>
        <v>0.17990189144628099</v>
      </c>
      <c r="W174" s="10">
        <f>'Captive Power Plants_GHG Emissi'!Q38</f>
        <v>0.3446221886776859</v>
      </c>
      <c r="X174" s="10">
        <f>'Captive Power Plants_GHG Emissi'!R38</f>
        <v>0.36235935125206614</v>
      </c>
      <c r="Y174" s="10">
        <f>'Captive Power Plants_GHG Emissi'!S38</f>
        <v>0.34796213940495863</v>
      </c>
      <c r="Z174" s="10">
        <f>'Captive Power Plants_GHG Emissi'!T38</f>
        <v>0.11639222231404957</v>
      </c>
      <c r="AA174" s="10">
        <f>'Captive Power Plants_GHG Emissi'!U38</f>
        <v>0.10975658824708642</v>
      </c>
    </row>
    <row r="175" spans="1:27">
      <c r="A175" s="7" t="s">
        <v>12</v>
      </c>
      <c r="B175" s="7" t="s">
        <v>13</v>
      </c>
      <c r="C175" s="7" t="s">
        <v>67</v>
      </c>
      <c r="D175" s="7" t="s">
        <v>67</v>
      </c>
      <c r="E175" s="3" t="s">
        <v>8</v>
      </c>
      <c r="F175" s="7" t="s">
        <v>16</v>
      </c>
      <c r="G175" s="7" t="s">
        <v>26</v>
      </c>
      <c r="H175" s="7" t="s">
        <v>18</v>
      </c>
      <c r="I175" s="10">
        <f>'Captive Power Plants_GHG Emissi'!C39</f>
        <v>0.11160461376</v>
      </c>
      <c r="J175" s="10">
        <f>'Captive Power Plants_GHG Emissi'!D39</f>
        <v>0.11106363359999999</v>
      </c>
      <c r="K175" s="10">
        <f>'Captive Power Plants_GHG Emissi'!E39</f>
        <v>0.11783605440000003</v>
      </c>
      <c r="L175" s="10">
        <f>'Captive Power Plants_GHG Emissi'!F39</f>
        <v>0.1191376608</v>
      </c>
      <c r="M175" s="10">
        <f>'Captive Power Plants_GHG Emissi'!G39</f>
        <v>0.11860888320000003</v>
      </c>
      <c r="N175" s="10">
        <f>'Captive Power Plants_GHG Emissi'!H39</f>
        <v>0.18139105439999997</v>
      </c>
      <c r="O175" s="10">
        <f>'Captive Power Plants_GHG Emissi'!I39</f>
        <v>0.18740081520000001</v>
      </c>
      <c r="P175" s="10">
        <f>'Captive Power Plants_GHG Emissi'!J39</f>
        <v>0.16751064240000002</v>
      </c>
      <c r="Q175" s="10">
        <f>'Captive Power Plants_GHG Emissi'!K39</f>
        <v>0.15845024159999996</v>
      </c>
      <c r="R175" s="10">
        <f>'Captive Power Plants_GHG Emissi'!L39</f>
        <v>0.23988199199999999</v>
      </c>
      <c r="S175" s="10">
        <f>'Captive Power Plants_GHG Emissi'!M39</f>
        <v>0.26748011519999998</v>
      </c>
      <c r="T175" s="10">
        <f>'Captive Power Plants_GHG Emissi'!N39</f>
        <v>0.27766925280000004</v>
      </c>
      <c r="U175" s="10">
        <f>'Captive Power Plants_GHG Emissi'!O39</f>
        <v>0.28008942719999996</v>
      </c>
      <c r="V175" s="10">
        <f>'Captive Power Plants_GHG Emissi'!P39</f>
        <v>0.27055109280000006</v>
      </c>
      <c r="W175" s="10">
        <f>'Captive Power Plants_GHG Emissi'!Q39</f>
        <v>0.62294068799999991</v>
      </c>
      <c r="X175" s="10">
        <f>'Captive Power Plants_GHG Emissi'!R39</f>
        <v>0.68422194432000005</v>
      </c>
      <c r="Y175" s="10">
        <f>'Captive Power Plants_GHG Emissi'!S39</f>
        <v>0.80811250223999997</v>
      </c>
      <c r="Z175" s="10">
        <f>'Captive Power Plants_GHG Emissi'!T39</f>
        <v>0.79508220192000001</v>
      </c>
      <c r="AA175" s="10">
        <f>'Captive Power Plants_GHG Emissi'!U39</f>
        <v>0.89242681904871723</v>
      </c>
    </row>
    <row r="176" spans="1:27">
      <c r="A176" s="7" t="s">
        <v>12</v>
      </c>
      <c r="B176" s="7" t="s">
        <v>13</v>
      </c>
      <c r="C176" s="7" t="s">
        <v>67</v>
      </c>
      <c r="D176" s="7" t="s">
        <v>67</v>
      </c>
      <c r="E176" s="3" t="s">
        <v>60</v>
      </c>
      <c r="F176" s="7" t="s">
        <v>16</v>
      </c>
      <c r="G176" s="7" t="s">
        <v>26</v>
      </c>
      <c r="H176" s="7" t="s">
        <v>18</v>
      </c>
      <c r="I176" s="10">
        <f>'Captive Power Plants_GHG Emissi'!C40</f>
        <v>4.3457391949999993</v>
      </c>
      <c r="J176" s="10">
        <f>'Captive Power Plants_GHG Emissi'!D40</f>
        <v>4.510708965000001</v>
      </c>
      <c r="K176" s="10">
        <f>'Captive Power Plants_GHG Emissi'!E40</f>
        <v>4.108333459999999</v>
      </c>
      <c r="L176" s="10">
        <f>'Captive Power Plants_GHG Emissi'!F40</f>
        <v>4.3093118599999993</v>
      </c>
      <c r="M176" s="10">
        <f>'Captive Power Plants_GHG Emissi'!G40</f>
        <v>4.8004528249999998</v>
      </c>
      <c r="N176" s="10">
        <f>'Captive Power Plants_GHG Emissi'!H40</f>
        <v>4.7619319650000005</v>
      </c>
      <c r="O176" s="10">
        <f>'Captive Power Plants_GHG Emissi'!I40</f>
        <v>4.3763943825</v>
      </c>
      <c r="P176" s="10">
        <f>'Captive Power Plants_GHG Emissi'!J40</f>
        <v>3.8446868844999993</v>
      </c>
      <c r="Q176" s="10">
        <f>'Captive Power Plants_GHG Emissi'!K40</f>
        <v>3.7015675339999992</v>
      </c>
      <c r="R176" s="10">
        <f>'Captive Power Plants_GHG Emissi'!L40</f>
        <v>5.8425138659999991</v>
      </c>
      <c r="S176" s="10">
        <f>'Captive Power Plants_GHG Emissi'!M40</f>
        <v>8.114502899999998</v>
      </c>
      <c r="T176" s="10">
        <f>'Captive Power Plants_GHG Emissi'!N40</f>
        <v>7.6745037599999986</v>
      </c>
      <c r="U176" s="10">
        <f>'Captive Power Plants_GHG Emissi'!O40</f>
        <v>7.7467124279999995</v>
      </c>
      <c r="V176" s="10">
        <f>'Captive Power Plants_GHG Emissi'!P40</f>
        <v>7.6565496896000003</v>
      </c>
      <c r="W176" s="10">
        <f>'Captive Power Plants_GHG Emissi'!Q40</f>
        <v>7.7141311974999995</v>
      </c>
      <c r="X176" s="10">
        <f>'Captive Power Plants_GHG Emissi'!R40</f>
        <v>3.2499971822499996</v>
      </c>
      <c r="Y176" s="10">
        <f>'Captive Power Plants_GHG Emissi'!S40</f>
        <v>2.4723429654000002</v>
      </c>
      <c r="Z176" s="10">
        <f>'Captive Power Plants_GHG Emissi'!T40</f>
        <v>3.8653858652500004</v>
      </c>
      <c r="AA176" s="10">
        <f>'Captive Power Plants_GHG Emissi'!U40</f>
        <v>3.855615083492649</v>
      </c>
    </row>
    <row r="177" spans="1:27">
      <c r="A177" s="7" t="s">
        <v>12</v>
      </c>
      <c r="B177" s="7" t="s">
        <v>13</v>
      </c>
      <c r="C177" s="7" t="s">
        <v>67</v>
      </c>
      <c r="D177" s="7" t="s">
        <v>67</v>
      </c>
      <c r="E177" s="3" t="s">
        <v>35</v>
      </c>
      <c r="F177" s="7" t="s">
        <v>16</v>
      </c>
      <c r="G177" s="7" t="s">
        <v>27</v>
      </c>
      <c r="H177" s="7" t="s">
        <v>18</v>
      </c>
      <c r="I177" s="10">
        <f>'Captive Power Plants_GHG Emissi'!C58</f>
        <v>39123.255982945906</v>
      </c>
      <c r="J177" s="10">
        <f>'Captive Power Plants_GHG Emissi'!D58</f>
        <v>23672.109526465909</v>
      </c>
      <c r="K177" s="10">
        <f>'Captive Power Plants_GHG Emissi'!E58</f>
        <v>26776.134484240902</v>
      </c>
      <c r="L177" s="10">
        <f>'Captive Power Plants_GHG Emissi'!F58</f>
        <v>62049.145368047721</v>
      </c>
      <c r="M177" s="10">
        <f>'Captive Power Plants_GHG Emissi'!G58</f>
        <v>38188.913116868178</v>
      </c>
      <c r="N177" s="10">
        <f>'Captive Power Plants_GHG Emissi'!H58</f>
        <v>23170.448927229543</v>
      </c>
      <c r="O177" s="10">
        <f>'Captive Power Plants_GHG Emissi'!I58</f>
        <v>79591.589447594321</v>
      </c>
      <c r="P177" s="10">
        <f>'Captive Power Plants_GHG Emissi'!J58</f>
        <v>156282.9535558534</v>
      </c>
      <c r="Q177" s="10">
        <f>'Captive Power Plants_GHG Emissi'!K58</f>
        <v>188060.01713873181</v>
      </c>
      <c r="R177" s="10">
        <f>'Captive Power Plants_GHG Emissi'!L58</f>
        <v>229509.72415063635</v>
      </c>
      <c r="S177" s="10">
        <f>'Captive Power Plants_GHG Emissi'!M58</f>
        <v>120492.60517908409</v>
      </c>
      <c r="T177" s="10">
        <f>'Captive Power Plants_GHG Emissi'!N58</f>
        <v>27622.686745452273</v>
      </c>
      <c r="U177" s="10">
        <f>'Captive Power Plants_GHG Emissi'!O58</f>
        <v>6772.4180896909083</v>
      </c>
      <c r="V177" s="10">
        <f>'Captive Power Plants_GHG Emissi'!P58</f>
        <v>22292.542878565902</v>
      </c>
      <c r="W177" s="10">
        <f>'Captive Power Plants_GHG Emissi'!Q58</f>
        <v>42703.858509995451</v>
      </c>
      <c r="X177" s="10">
        <f>'Captive Power Plants_GHG Emissi'!R58</f>
        <v>44901.759010399772</v>
      </c>
      <c r="Y177" s="10">
        <f>'Captive Power Plants_GHG Emissi'!S58</f>
        <v>43117.728504365448</v>
      </c>
      <c r="Z177" s="10">
        <f>'Captive Power Plants_GHG Emissi'!T58</f>
        <v>14422.742228045452</v>
      </c>
      <c r="AA177" s="10">
        <f>'Captive Power Plants_GHG Emissi'!U58</f>
        <v>13600.487632637714</v>
      </c>
    </row>
    <row r="178" spans="1:27">
      <c r="A178" s="7" t="s">
        <v>12</v>
      </c>
      <c r="B178" s="7" t="s">
        <v>13</v>
      </c>
      <c r="C178" s="7" t="s">
        <v>67</v>
      </c>
      <c r="D178" s="7" t="s">
        <v>67</v>
      </c>
      <c r="E178" s="3" t="s">
        <v>8</v>
      </c>
      <c r="F178" s="7" t="s">
        <v>16</v>
      </c>
      <c r="G178" s="7" t="s">
        <v>27</v>
      </c>
      <c r="H178" s="7" t="s">
        <v>18</v>
      </c>
      <c r="I178" s="10">
        <f>'Captive Power Plants_GHG Emissi'!C59</f>
        <v>62668.222718515193</v>
      </c>
      <c r="J178" s="10">
        <f>'Captive Power Plants_GHG Emissi'!D59</f>
        <v>62364.45153907199</v>
      </c>
      <c r="K178" s="10">
        <f>'Captive Power Plants_GHG Emissi'!E59</f>
        <v>66167.301266688009</v>
      </c>
      <c r="L178" s="10">
        <f>'Captive Power Plants_GHG Emissi'!F59</f>
        <v>66898.179292415996</v>
      </c>
      <c r="M178" s="10">
        <f>'Captive Power Plants_GHG Emissi'!G59</f>
        <v>66601.260094464014</v>
      </c>
      <c r="N178" s="10">
        <f>'Captive Power Plants_GHG Emissi'!H59</f>
        <v>101854.70486668797</v>
      </c>
      <c r="O178" s="10">
        <f>'Captive Power Plants_GHG Emissi'!I59</f>
        <v>105229.30575110401</v>
      </c>
      <c r="P178" s="10">
        <f>'Captive Power Plants_GHG Emissi'!J59</f>
        <v>94060.575920447998</v>
      </c>
      <c r="Q178" s="10">
        <f>'Captive Power Plants_GHG Emissi'!K59</f>
        <v>88972.979663231978</v>
      </c>
      <c r="R178" s="10">
        <f>'Captive Power Plants_GHG Emissi'!L59</f>
        <v>134698.53614784</v>
      </c>
      <c r="S178" s="10">
        <f>'Captive Power Plants_GHG Emissi'!M59</f>
        <v>150195.434287104</v>
      </c>
      <c r="T178" s="10">
        <f>'Captive Power Plants_GHG Emissi'!N59</f>
        <v>155916.83883225601</v>
      </c>
      <c r="U178" s="10">
        <f>'Captive Power Plants_GHG Emissi'!O59</f>
        <v>157275.81516134398</v>
      </c>
      <c r="V178" s="10">
        <f>'Captive Power Plants_GHG Emissi'!P59</f>
        <v>151919.849629056</v>
      </c>
      <c r="W178" s="10">
        <f>'Captive Power Plants_GHG Emissi'!Q59</f>
        <v>349793.65512576001</v>
      </c>
      <c r="X178" s="10">
        <f>'Captive Power Plants_GHG Emissi'!R59</f>
        <v>384204.30617456633</v>
      </c>
      <c r="Y178" s="10">
        <f>'Captive Power Plants_GHG Emissi'!S59</f>
        <v>453771.33225780481</v>
      </c>
      <c r="Z178" s="10">
        <f>'Captive Power Plants_GHG Emissi'!T59</f>
        <v>446454.55802211846</v>
      </c>
      <c r="AA178" s="10">
        <f>'Captive Power Plants_GHG Emissi'!U59</f>
        <v>501115.5074322357</v>
      </c>
    </row>
    <row r="179" spans="1:27">
      <c r="A179" s="7" t="s">
        <v>12</v>
      </c>
      <c r="B179" s="7" t="s">
        <v>13</v>
      </c>
      <c r="C179" s="7" t="s">
        <v>67</v>
      </c>
      <c r="D179" s="7" t="s">
        <v>67</v>
      </c>
      <c r="E179" s="3" t="s">
        <v>60</v>
      </c>
      <c r="F179" s="7" t="s">
        <v>16</v>
      </c>
      <c r="G179" s="7" t="s">
        <v>27</v>
      </c>
      <c r="H179" s="7" t="s">
        <v>18</v>
      </c>
      <c r="I179" s="10">
        <f>'Captive Power Plants_GHG Emissi'!C60</f>
        <v>301775.37259945832</v>
      </c>
      <c r="J179" s="10">
        <f>'Captive Power Plants_GHG Emissi'!D60</f>
        <v>313231.1483778751</v>
      </c>
      <c r="K179" s="10">
        <f>'Captive Power Plants_GHG Emissi'!E60</f>
        <v>285289.52268483333</v>
      </c>
      <c r="L179" s="10">
        <f>'Captive Power Plants_GHG Emissi'!F60</f>
        <v>299245.79774483334</v>
      </c>
      <c r="M179" s="10">
        <f>'Captive Power Plants_GHG Emissi'!G60</f>
        <v>333351.44492270838</v>
      </c>
      <c r="N179" s="10">
        <f>'Captive Power Plants_GHG Emissi'!H60</f>
        <v>330676.49220287509</v>
      </c>
      <c r="O179" s="10">
        <f>'Captive Power Plants_GHG Emissi'!I60</f>
        <v>303904.1199114375</v>
      </c>
      <c r="P179" s="10">
        <f>'Captive Power Plants_GHG Emissi'!J60</f>
        <v>266981.46507115418</v>
      </c>
      <c r="Q179" s="10">
        <f>'Captive Power Plants_GHG Emissi'!K60</f>
        <v>257043.0188401833</v>
      </c>
      <c r="R179" s="10">
        <f>'Captive Power Plants_GHG Emissi'!L60</f>
        <v>405713.90037815005</v>
      </c>
      <c r="S179" s="10">
        <f>'Captive Power Plants_GHG Emissi'!M60</f>
        <v>563484.60554749996</v>
      </c>
      <c r="T179" s="10">
        <f>'Captive Power Plants_GHG Emissi'!N60</f>
        <v>532930.33193400002</v>
      </c>
      <c r="U179" s="10">
        <f>'Captive Power Plants_GHG Emissi'!O60</f>
        <v>537944.62218770001</v>
      </c>
      <c r="V179" s="10">
        <f>'Captive Power Plants_GHG Emissi'!P60</f>
        <v>531683.57136197342</v>
      </c>
      <c r="W179" s="10">
        <f>'Captive Power Plants_GHG Emissi'!Q60</f>
        <v>535682.12723972916</v>
      </c>
      <c r="X179" s="10">
        <f>'Captive Power Plants_GHG Emissi'!R60</f>
        <v>225685.22099741042</v>
      </c>
      <c r="Y179" s="10">
        <f>'Captive Power Plants_GHG Emissi'!S60</f>
        <v>171683.61608898503</v>
      </c>
      <c r="Z179" s="10">
        <f>'Captive Power Plants_GHG Emissi'!T60</f>
        <v>268418.83679273544</v>
      </c>
      <c r="AA179" s="10">
        <f>'Captive Power Plants_GHG Emissi'!U60</f>
        <v>267740.3374228687</v>
      </c>
    </row>
    <row r="180" spans="1:27">
      <c r="A180" s="7" t="s">
        <v>12</v>
      </c>
      <c r="B180" s="7" t="s">
        <v>13</v>
      </c>
      <c r="C180" s="7" t="s">
        <v>67</v>
      </c>
      <c r="D180" s="7" t="s">
        <v>67</v>
      </c>
      <c r="E180" s="3" t="s">
        <v>35</v>
      </c>
      <c r="F180" s="7" t="s">
        <v>16</v>
      </c>
      <c r="G180" s="7" t="s">
        <v>28</v>
      </c>
      <c r="H180" s="7" t="s">
        <v>18</v>
      </c>
      <c r="I180" s="10">
        <f>'Captive Power Plants_GHG Emissi'!C69</f>
        <v>39122.466666560016</v>
      </c>
      <c r="J180" s="10">
        <f>'Captive Power Plants_GHG Emissi'!D69</f>
        <v>23671.631938814568</v>
      </c>
      <c r="K180" s="10">
        <f>'Captive Power Plants_GHG Emissi'!E69</f>
        <v>26775.594272513426</v>
      </c>
      <c r="L180" s="10">
        <f>'Captive Power Plants_GHG Emissi'!F69</f>
        <v>62047.89351909142</v>
      </c>
      <c r="M180" s="10">
        <f>'Captive Power Plants_GHG Emissi'!G69</f>
        <v>38188.142650961774</v>
      </c>
      <c r="N180" s="10">
        <f>'Captive Power Plants_GHG Emissi'!H69</f>
        <v>23169.981460641011</v>
      </c>
      <c r="O180" s="10">
        <f>'Captive Power Plants_GHG Emissi'!I69</f>
        <v>79589.983677722877</v>
      </c>
      <c r="P180" s="10">
        <f>'Captive Power Plants_GHG Emissi'!J69</f>
        <v>156279.80052850489</v>
      </c>
      <c r="Q180" s="10">
        <f>'Captive Power Plants_GHG Emissi'!K69</f>
        <v>188056.22300531095</v>
      </c>
      <c r="R180" s="10">
        <f>'Captive Power Plants_GHG Emissi'!L69</f>
        <v>229505.09376440078</v>
      </c>
      <c r="S180" s="10">
        <f>'Captive Power Plants_GHG Emissi'!M69</f>
        <v>120490.17422631044</v>
      </c>
      <c r="T180" s="10">
        <f>'Captive Power Plants_GHG Emissi'!N69</f>
        <v>27622.129454431299</v>
      </c>
      <c r="U180" s="10">
        <f>'Captive Power Plants_GHG Emissi'!O69</f>
        <v>6772.2814553429744</v>
      </c>
      <c r="V180" s="10">
        <f>'Captive Power Plants_GHG Emissi'!P69</f>
        <v>22292.09312383729</v>
      </c>
      <c r="W180" s="10">
        <f>'Captive Power Plants_GHG Emissi'!Q69</f>
        <v>42702.996954523755</v>
      </c>
      <c r="X180" s="10">
        <f>'Captive Power Plants_GHG Emissi'!R69</f>
        <v>44900.853112021636</v>
      </c>
      <c r="Y180" s="10">
        <f>'Captive Power Plants_GHG Emissi'!S69</f>
        <v>43116.858599016938</v>
      </c>
      <c r="Z180" s="10">
        <f>'Captive Power Plants_GHG Emissi'!T69</f>
        <v>14422.451247489667</v>
      </c>
      <c r="AA180" s="10">
        <f>'Captive Power Plants_GHG Emissi'!U69</f>
        <v>13600.213241167097</v>
      </c>
    </row>
    <row r="181" spans="1:27">
      <c r="A181" s="7" t="s">
        <v>12</v>
      </c>
      <c r="B181" s="7" t="s">
        <v>13</v>
      </c>
      <c r="C181" s="7" t="s">
        <v>67</v>
      </c>
      <c r="D181" s="7" t="s">
        <v>67</v>
      </c>
      <c r="E181" s="3" t="s">
        <v>8</v>
      </c>
      <c r="F181" s="7" t="s">
        <v>16</v>
      </c>
      <c r="G181" s="7" t="s">
        <v>28</v>
      </c>
      <c r="H181" s="7" t="s">
        <v>18</v>
      </c>
      <c r="I181" s="10">
        <f>'Captive Power Plants_GHG Emissi'!C70</f>
        <v>62671.794066155511</v>
      </c>
      <c r="J181" s="10">
        <f>'Captive Power Plants_GHG Emissi'!D70</f>
        <v>62368.00557534719</v>
      </c>
      <c r="K181" s="10">
        <f>'Captive Power Plants_GHG Emissi'!E70</f>
        <v>66171.072020428808</v>
      </c>
      <c r="L181" s="10">
        <f>'Captive Power Plants_GHG Emissi'!F70</f>
        <v>66901.991697561592</v>
      </c>
      <c r="M181" s="10">
        <f>'Captive Power Plants_GHG Emissi'!G70</f>
        <v>66605.055578726402</v>
      </c>
      <c r="N181" s="10">
        <f>'Captive Power Plants_GHG Emissi'!H70</f>
        <v>101860.50938042879</v>
      </c>
      <c r="O181" s="10">
        <f>'Captive Power Plants_GHG Emissi'!I70</f>
        <v>105235.30257719041</v>
      </c>
      <c r="P181" s="10">
        <f>'Captive Power Plants_GHG Emissi'!J70</f>
        <v>94065.936261004812</v>
      </c>
      <c r="Q181" s="10">
        <f>'Captive Power Plants_GHG Emissi'!K70</f>
        <v>88978.050070963174</v>
      </c>
      <c r="R181" s="10">
        <f>'Captive Power Plants_GHG Emissi'!L70</f>
        <v>134706.212371584</v>
      </c>
      <c r="S181" s="10">
        <f>'Captive Power Plants_GHG Emissi'!M70</f>
        <v>150203.99365079042</v>
      </c>
      <c r="T181" s="10">
        <f>'Captive Power Plants_GHG Emissi'!N70</f>
        <v>155925.72424834562</v>
      </c>
      <c r="U181" s="10">
        <f>'Captive Power Plants_GHG Emissi'!O70</f>
        <v>157284.7780230144</v>
      </c>
      <c r="V181" s="10">
        <f>'Captive Power Plants_GHG Emissi'!P70</f>
        <v>151928.5072640256</v>
      </c>
      <c r="W181" s="10">
        <f>'Captive Power Plants_GHG Emissi'!Q70</f>
        <v>349813.58922777593</v>
      </c>
      <c r="X181" s="10">
        <f>'Captive Power Plants_GHG Emissi'!R70</f>
        <v>384226.20127678459</v>
      </c>
      <c r="Y181" s="10">
        <f>'Captive Power Plants_GHG Emissi'!S70</f>
        <v>453797.19185787649</v>
      </c>
      <c r="Z181" s="10">
        <f>'Captive Power Plants_GHG Emissi'!T70</f>
        <v>446480.00065257988</v>
      </c>
      <c r="AA181" s="10">
        <f>'Captive Power Plants_GHG Emissi'!U70</f>
        <v>501144.06509044522</v>
      </c>
    </row>
    <row r="182" spans="1:27">
      <c r="A182" s="7" t="s">
        <v>12</v>
      </c>
      <c r="B182" s="7" t="s">
        <v>13</v>
      </c>
      <c r="C182" s="7" t="s">
        <v>67</v>
      </c>
      <c r="D182" s="7" t="s">
        <v>67</v>
      </c>
      <c r="E182" s="3" t="s">
        <v>60</v>
      </c>
      <c r="F182" s="7" t="s">
        <v>16</v>
      </c>
      <c r="G182" s="7" t="s">
        <v>28</v>
      </c>
      <c r="H182" s="7" t="s">
        <v>18</v>
      </c>
      <c r="I182" s="10">
        <f>'Captive Power Plants_GHG Emissi'!C71</f>
        <v>301635.99853527587</v>
      </c>
      <c r="J182" s="10">
        <f>'Captive Power Plants_GHG Emissi'!D71</f>
        <v>313086.48349749757</v>
      </c>
      <c r="K182" s="10">
        <f>'Captive Power Plants_GHG Emissi'!E71</f>
        <v>285157.7625617233</v>
      </c>
      <c r="L182" s="10">
        <f>'Captive Power Plants_GHG Emissi'!F71</f>
        <v>299107.59195732331</v>
      </c>
      <c r="M182" s="10">
        <f>'Captive Power Plants_GHG Emissi'!G71</f>
        <v>333197.4875428208</v>
      </c>
      <c r="N182" s="10">
        <f>'Captive Power Plants_GHG Emissi'!H71</f>
        <v>330523.77024199761</v>
      </c>
      <c r="O182" s="10">
        <f>'Captive Power Plants_GHG Emissi'!I71</f>
        <v>303763.76269159873</v>
      </c>
      <c r="P182" s="10">
        <f>'Captive Power Plants_GHG Emissi'!J71</f>
        <v>266858.16047035839</v>
      </c>
      <c r="Q182" s="10">
        <f>'Captive Power Plants_GHG Emissi'!K71</f>
        <v>256924.30428141428</v>
      </c>
      <c r="R182" s="10">
        <f>'Captive Power Plants_GHG Emissi'!L71</f>
        <v>405526.52261201903</v>
      </c>
      <c r="S182" s="10">
        <f>'Captive Power Plants_GHG Emissi'!M71</f>
        <v>563224.36184734991</v>
      </c>
      <c r="T182" s="10">
        <f>'Captive Power Plants_GHG Emissi'!N71</f>
        <v>532684.19963484001</v>
      </c>
      <c r="U182" s="10">
        <f>'Captive Power Plants_GHG Emissi'!O71</f>
        <v>537696.17405340204</v>
      </c>
      <c r="V182" s="10">
        <f>'Captive Power Plants_GHG Emissi'!P71</f>
        <v>531438.01487549988</v>
      </c>
      <c r="W182" s="10">
        <f>'Captive Power Plants_GHG Emissi'!Q71</f>
        <v>535434.72403203789</v>
      </c>
      <c r="X182" s="10">
        <f>'Captive Power Plants_GHG Emissi'!R71</f>
        <v>225580.98894492252</v>
      </c>
      <c r="Y182" s="10">
        <f>'Captive Power Plants_GHG Emissi'!S71</f>
        <v>171604.32451816613</v>
      </c>
      <c r="Z182" s="10">
        <f>'Captive Power Plants_GHG Emissi'!T71</f>
        <v>268294.86834605708</v>
      </c>
      <c r="AA182" s="10">
        <f>'Captive Power Plants_GHG Emissi'!U71</f>
        <v>267616.68233911949</v>
      </c>
    </row>
    <row r="183" spans="1:27">
      <c r="A183" s="7" t="s">
        <v>12</v>
      </c>
      <c r="B183" s="7" t="s">
        <v>13</v>
      </c>
      <c r="C183" s="7" t="s">
        <v>67</v>
      </c>
      <c r="D183" s="7" t="s">
        <v>67</v>
      </c>
      <c r="E183" s="3" t="s">
        <v>35</v>
      </c>
      <c r="F183" s="7" t="s">
        <v>16</v>
      </c>
      <c r="G183" s="7" t="s">
        <v>29</v>
      </c>
      <c r="H183" s="7" t="s">
        <v>18</v>
      </c>
      <c r="I183" s="10">
        <f>'Captive Power Plants_GHG Emissi'!C79</f>
        <v>39074.286794365391</v>
      </c>
      <c r="J183" s="10">
        <f>'Captive Power Plants_GHG Emissi'!D79</f>
        <v>23642.47998857659</v>
      </c>
      <c r="K183" s="10">
        <f>'Captive Power Plants_GHG Emissi'!E79</f>
        <v>26742.619748668087</v>
      </c>
      <c r="L183" s="10">
        <f>'Captive Power Plants_GHG Emissi'!F79</f>
        <v>61971.480658798762</v>
      </c>
      <c r="M183" s="10">
        <f>'Captive Power Plants_GHG Emissi'!G79</f>
        <v>38141.113412034822</v>
      </c>
      <c r="N183" s="10">
        <f>'Captive Power Plants_GHG Emissi'!H79</f>
        <v>23141.447300076954</v>
      </c>
      <c r="O183" s="10">
        <f>'Captive Power Plants_GHG Emissi'!I79</f>
        <v>79491.967484770415</v>
      </c>
      <c r="P183" s="10">
        <f>'Captive Power Plants_GHG Emissi'!J79</f>
        <v>156087.33973915235</v>
      </c>
      <c r="Q183" s="10">
        <f>'Captive Power Plants_GHG Emissi'!K79</f>
        <v>187824.62910130117</v>
      </c>
      <c r="R183" s="10">
        <f>'Captive Power Plants_GHG Emissi'!L79</f>
        <v>229222.4549885836</v>
      </c>
      <c r="S183" s="10">
        <f>'Captive Power Plants_GHG Emissi'!M79</f>
        <v>120341.78886900641</v>
      </c>
      <c r="T183" s="10">
        <f>'Captive Power Plants_GHG Emissi'!N79</f>
        <v>27588.112410511229</v>
      </c>
      <c r="U183" s="10">
        <f>'Captive Power Plants_GHG Emissi'!O79</f>
        <v>6763.9412947450901</v>
      </c>
      <c r="V183" s="10">
        <f>'Captive Power Plants_GHG Emissi'!P79</f>
        <v>22264.640095202587</v>
      </c>
      <c r="W183" s="10">
        <f>'Captive Power Plants_GHG Emissi'!Q79</f>
        <v>42650.407608531539</v>
      </c>
      <c r="X183" s="10">
        <f>'Captive Power Plants_GHG Emissi'!R79</f>
        <v>44845.557075020573</v>
      </c>
      <c r="Y183" s="10">
        <f>'Captive Power Plants_GHG Emissi'!S79</f>
        <v>43063.759576543736</v>
      </c>
      <c r="Z183" s="10">
        <f>'Captive Power Plants_GHG Emissi'!T79</f>
        <v>14404.689794364542</v>
      </c>
      <c r="AA183" s="10">
        <f>'Captive Power Plants_GHG Emissi'!U79</f>
        <v>13583.464385800591</v>
      </c>
    </row>
    <row r="184" spans="1:27">
      <c r="A184" s="7" t="s">
        <v>12</v>
      </c>
      <c r="B184" s="7" t="s">
        <v>13</v>
      </c>
      <c r="C184" s="7" t="s">
        <v>67</v>
      </c>
      <c r="D184" s="7" t="s">
        <v>67</v>
      </c>
      <c r="E184" s="3" t="s">
        <v>8</v>
      </c>
      <c r="F184" s="7" t="s">
        <v>16</v>
      </c>
      <c r="G184" s="7" t="s">
        <v>29</v>
      </c>
      <c r="H184" s="7" t="s">
        <v>18</v>
      </c>
      <c r="I184" s="10">
        <f>'Captive Power Plants_GHG Emissi'!C80</f>
        <v>62642.196522586361</v>
      </c>
      <c r="J184" s="10">
        <f>'Captive Power Plants_GHG Emissi'!D80</f>
        <v>62338.551499716472</v>
      </c>
      <c r="K184" s="10">
        <f>'Captive Power Plants_GHG Emissi'!E80</f>
        <v>66139.821898801922</v>
      </c>
      <c r="L184" s="10">
        <f>'Captive Power Plants_GHG Emissi'!F80</f>
        <v>66870.396389917427</v>
      </c>
      <c r="M184" s="10">
        <f>'Captive Power Plants_GHG Emissi'!G80</f>
        <v>66573.600502901769</v>
      </c>
      <c r="N184" s="10">
        <f>'Captive Power Plants_GHG Emissi'!H80</f>
        <v>101812.40447280191</v>
      </c>
      <c r="O184" s="10">
        <f>'Captive Power Plants_GHG Emissi'!I80</f>
        <v>105185.60388099936</v>
      </c>
      <c r="P184" s="10">
        <f>'Captive Power Plants_GHG Emissi'!J80</f>
        <v>94021.512438640319</v>
      </c>
      <c r="Q184" s="10">
        <f>'Captive Power Plants_GHG Emissi'!K80</f>
        <v>88936.029066890871</v>
      </c>
      <c r="R184" s="10">
        <f>'Captive Power Plants_GHG Emissi'!L80</f>
        <v>134642.59566730558</v>
      </c>
      <c r="S184" s="10">
        <f>'Captive Power Plants_GHG Emissi'!M80</f>
        <v>150133.05792423937</v>
      </c>
      <c r="T184" s="10">
        <f>'Captive Power Plants_GHG Emissi'!N80</f>
        <v>155852.08636250306</v>
      </c>
      <c r="U184" s="10">
        <f>'Captive Power Plants_GHG Emissi'!O80</f>
        <v>157210.49830692096</v>
      </c>
      <c r="V184" s="10">
        <f>'Captive Power Plants_GHG Emissi'!P80</f>
        <v>151856.75711421506</v>
      </c>
      <c r="W184" s="10">
        <f>'Captive Power Plants_GHG Emissi'!Q80</f>
        <v>349648.38535731839</v>
      </c>
      <c r="X184" s="10">
        <f>'Captive Power Plants_GHG Emissi'!R80</f>
        <v>384044.74561715097</v>
      </c>
      <c r="Y184" s="10">
        <f>'Captive Power Plants_GHG Emissi'!S80</f>
        <v>453582.88042228244</v>
      </c>
      <c r="Z184" s="10">
        <f>'Captive Power Plants_GHG Emissi'!T80</f>
        <v>446269.14485263068</v>
      </c>
      <c r="AA184" s="10">
        <f>'Captive Power Plants_GHG Emissi'!U80</f>
        <v>500907.39349803346</v>
      </c>
    </row>
    <row r="185" spans="1:27">
      <c r="A185" s="7" t="s">
        <v>12</v>
      </c>
      <c r="B185" s="7" t="s">
        <v>13</v>
      </c>
      <c r="C185" s="7" t="s">
        <v>67</v>
      </c>
      <c r="D185" s="7" t="s">
        <v>67</v>
      </c>
      <c r="E185" s="3" t="s">
        <v>60</v>
      </c>
      <c r="F185" s="7" t="s">
        <v>16</v>
      </c>
      <c r="G185" s="7" t="s">
        <v>29</v>
      </c>
      <c r="H185" s="7" t="s">
        <v>18</v>
      </c>
      <c r="I185" s="10">
        <f>'Captive Power Plants_GHG Emissi'!C81</f>
        <v>301392.26464842481</v>
      </c>
      <c r="J185" s="10">
        <f>'Captive Power Plants_GHG Emissi'!D81</f>
        <v>312833.49716326053</v>
      </c>
      <c r="K185" s="10">
        <f>'Captive Power Plants_GHG Emissi'!E81</f>
        <v>284927.34374509531</v>
      </c>
      <c r="L185" s="10">
        <f>'Captive Power Plants_GHG Emissi'!F81</f>
        <v>298865.90112357528</v>
      </c>
      <c r="M185" s="10">
        <f>'Captive Power Plants_GHG Emissi'!G81</f>
        <v>332928.25071723585</v>
      </c>
      <c r="N185" s="10">
        <f>'Captive Power Plants_GHG Emissi'!H81</f>
        <v>330256.69388636056</v>
      </c>
      <c r="O185" s="10">
        <f>'Captive Power Plants_GHG Emissi'!I81</f>
        <v>303518.30948666029</v>
      </c>
      <c r="P185" s="10">
        <f>'Captive Power Plants_GHG Emissi'!J81</f>
        <v>266642.52846023632</v>
      </c>
      <c r="Q185" s="10">
        <f>'Captive Power Plants_GHG Emissi'!K81</f>
        <v>256716.6992222931</v>
      </c>
      <c r="R185" s="10">
        <f>'Captive Power Plants_GHG Emissi'!L81</f>
        <v>405198.84104862023</v>
      </c>
      <c r="S185" s="10">
        <f>'Captive Power Plants_GHG Emissi'!M81</f>
        <v>562769.2541561299</v>
      </c>
      <c r="T185" s="10">
        <f>'Captive Power Plants_GHG Emissi'!N81</f>
        <v>532253.76960967202</v>
      </c>
      <c r="U185" s="10">
        <f>'Captive Power Plants_GHG Emissi'!O81</f>
        <v>537261.69415351155</v>
      </c>
      <c r="V185" s="10">
        <f>'Captive Power Plants_GHG Emissi'!P81</f>
        <v>531008.59181719448</v>
      </c>
      <c r="W185" s="10">
        <f>'Captive Power Plants_GHG Emissi'!Q81</f>
        <v>535002.07147373247</v>
      </c>
      <c r="X185" s="10">
        <f>'Captive Power Plants_GHG Emissi'!R81</f>
        <v>225398.71053152948</v>
      </c>
      <c r="Y185" s="10">
        <f>'Captive Power Plants_GHG Emissi'!S81</f>
        <v>171465.66139699239</v>
      </c>
      <c r="Z185" s="10">
        <f>'Captive Power Plants_GHG Emissi'!T81</f>
        <v>268078.07541881461</v>
      </c>
      <c r="AA185" s="10">
        <f>'Captive Power Plants_GHG Emissi'!U81</f>
        <v>267400.43741315108</v>
      </c>
    </row>
    <row r="189" spans="1:27">
      <c r="I189" s="10"/>
    </row>
  </sheetData>
  <autoFilter ref="A1:AA185" xr:uid="{2EF952E9-D997-4D59-A3D5-15DA54B65F39}"/>
  <phoneticPr fontId="11"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2BCD7-88CC-4332-8771-A333EAA6BD00}">
  <dimension ref="A1:AC8"/>
  <sheetViews>
    <sheetView workbookViewId="0">
      <selection sqref="A1:AC8"/>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45</v>
      </c>
      <c r="D2" t="s">
        <v>45</v>
      </c>
      <c r="F2" t="s">
        <v>34</v>
      </c>
      <c r="H2" t="s">
        <v>16</v>
      </c>
      <c r="I2" t="s">
        <v>29</v>
      </c>
      <c r="J2" t="s">
        <v>18</v>
      </c>
      <c r="M2">
        <v>0</v>
      </c>
      <c r="N2">
        <v>0</v>
      </c>
      <c r="O2">
        <v>0</v>
      </c>
      <c r="P2">
        <v>0</v>
      </c>
      <c r="Q2">
        <v>0</v>
      </c>
      <c r="R2">
        <v>0</v>
      </c>
      <c r="S2">
        <v>0</v>
      </c>
      <c r="T2">
        <v>0</v>
      </c>
      <c r="U2">
        <v>0</v>
      </c>
      <c r="V2">
        <v>0</v>
      </c>
      <c r="W2">
        <v>0</v>
      </c>
      <c r="X2">
        <v>0</v>
      </c>
      <c r="Y2">
        <v>0</v>
      </c>
      <c r="Z2">
        <v>0</v>
      </c>
      <c r="AA2">
        <v>0</v>
      </c>
      <c r="AB2">
        <v>0</v>
      </c>
      <c r="AC2">
        <v>0</v>
      </c>
    </row>
    <row r="3" spans="1:29">
      <c r="A3" t="s">
        <v>12</v>
      </c>
      <c r="B3" t="s">
        <v>13</v>
      </c>
      <c r="C3" t="s">
        <v>45</v>
      </c>
      <c r="D3" t="s">
        <v>45</v>
      </c>
      <c r="F3" t="s">
        <v>69</v>
      </c>
      <c r="H3" t="s">
        <v>16</v>
      </c>
      <c r="I3" t="s">
        <v>29</v>
      </c>
      <c r="J3" t="s">
        <v>18</v>
      </c>
      <c r="M3">
        <v>194571.10694339999</v>
      </c>
      <c r="N3">
        <v>446379.20122949994</v>
      </c>
      <c r="O3">
        <v>775592.25116670004</v>
      </c>
      <c r="P3">
        <v>945641.07648449985</v>
      </c>
      <c r="Q3">
        <v>1159208.7917850001</v>
      </c>
      <c r="R3">
        <v>961399.98325869255</v>
      </c>
      <c r="S3">
        <v>499952.90962707734</v>
      </c>
      <c r="T3">
        <v>621784.4320942153</v>
      </c>
      <c r="U3">
        <v>628973.58136139996</v>
      </c>
      <c r="V3">
        <v>562282.3414889999</v>
      </c>
      <c r="W3">
        <v>181506.98439719999</v>
      </c>
      <c r="X3">
        <v>19638.165927599999</v>
      </c>
      <c r="Y3">
        <v>29224.277755199993</v>
      </c>
      <c r="Z3">
        <v>9462.7672108199986</v>
      </c>
      <c r="AA3">
        <v>86.211146339999985</v>
      </c>
      <c r="AB3">
        <v>29544.87915126</v>
      </c>
      <c r="AC3">
        <v>9848.2930504199994</v>
      </c>
    </row>
    <row r="4" spans="1:29">
      <c r="A4" t="s">
        <v>12</v>
      </c>
      <c r="B4" t="s">
        <v>13</v>
      </c>
      <c r="C4" t="s">
        <v>45</v>
      </c>
      <c r="D4" t="s">
        <v>45</v>
      </c>
      <c r="F4" t="s">
        <v>72</v>
      </c>
      <c r="H4" t="s">
        <v>16</v>
      </c>
      <c r="I4" t="s">
        <v>29</v>
      </c>
      <c r="J4" t="s">
        <v>18</v>
      </c>
      <c r="M4">
        <v>134298.74785347408</v>
      </c>
      <c r="N4">
        <v>186022.46954865544</v>
      </c>
      <c r="O4">
        <v>147564.25616117852</v>
      </c>
      <c r="P4">
        <v>134642.84535678313</v>
      </c>
      <c r="Q4">
        <v>186351.54933407099</v>
      </c>
      <c r="R4">
        <v>224695.35122374372</v>
      </c>
      <c r="S4">
        <v>118011.94280478454</v>
      </c>
      <c r="T4">
        <v>25679.07398883253</v>
      </c>
      <c r="U4">
        <v>99832.089358413636</v>
      </c>
      <c r="V4">
        <v>136418.50863411135</v>
      </c>
      <c r="W4">
        <v>100121.85612287908</v>
      </c>
      <c r="X4">
        <v>40871.991789760075</v>
      </c>
      <c r="Y4">
        <v>7118.060348617083</v>
      </c>
      <c r="Z4">
        <v>1054.2125807447217</v>
      </c>
      <c r="AA4">
        <v>2242.3271626727451</v>
      </c>
      <c r="AB4">
        <v>4164.4230844203448</v>
      </c>
      <c r="AC4">
        <v>4673.1089936775425</v>
      </c>
    </row>
    <row r="5" spans="1:29">
      <c r="A5" t="s">
        <v>12</v>
      </c>
      <c r="B5" t="s">
        <v>13</v>
      </c>
      <c r="C5" t="s">
        <v>45</v>
      </c>
      <c r="D5" t="s">
        <v>45</v>
      </c>
      <c r="F5" t="s">
        <v>68</v>
      </c>
      <c r="H5" t="s">
        <v>16</v>
      </c>
      <c r="I5" t="s">
        <v>29</v>
      </c>
      <c r="J5" t="s">
        <v>18</v>
      </c>
      <c r="M5">
        <v>0</v>
      </c>
      <c r="N5">
        <v>0</v>
      </c>
      <c r="O5">
        <v>0</v>
      </c>
      <c r="P5">
        <v>0</v>
      </c>
      <c r="Q5">
        <v>0</v>
      </c>
      <c r="R5">
        <v>0</v>
      </c>
      <c r="S5">
        <v>0</v>
      </c>
      <c r="T5">
        <v>0</v>
      </c>
      <c r="U5">
        <v>0</v>
      </c>
      <c r="V5">
        <v>0</v>
      </c>
      <c r="W5">
        <v>0</v>
      </c>
      <c r="X5">
        <v>0</v>
      </c>
      <c r="Y5">
        <v>0</v>
      </c>
      <c r="Z5">
        <v>0</v>
      </c>
      <c r="AA5">
        <v>0</v>
      </c>
      <c r="AB5">
        <v>0</v>
      </c>
      <c r="AC5">
        <v>0</v>
      </c>
    </row>
    <row r="6" spans="1:29">
      <c r="A6" t="s">
        <v>12</v>
      </c>
      <c r="B6" t="s">
        <v>13</v>
      </c>
      <c r="C6" t="s">
        <v>45</v>
      </c>
      <c r="D6" t="s">
        <v>45</v>
      </c>
      <c r="F6" t="s">
        <v>56</v>
      </c>
      <c r="H6" t="s">
        <v>16</v>
      </c>
      <c r="I6" t="s">
        <v>29</v>
      </c>
      <c r="J6" t="s">
        <v>18</v>
      </c>
      <c r="M6">
        <v>6579.3723872318169</v>
      </c>
      <c r="N6">
        <v>11296.70803935</v>
      </c>
      <c r="O6">
        <v>12088.784491306364</v>
      </c>
      <c r="P6">
        <v>12601.783033588637</v>
      </c>
      <c r="Q6">
        <v>9782.2207082372715</v>
      </c>
      <c r="R6">
        <v>7006.7535238513619</v>
      </c>
      <c r="S6">
        <v>4290.5812417690904</v>
      </c>
      <c r="T6">
        <v>1425.9051803348184</v>
      </c>
      <c r="U6">
        <v>5302.2012256894086</v>
      </c>
      <c r="V6">
        <v>3583.1596758664086</v>
      </c>
      <c r="W6">
        <v>2673.8530854537271</v>
      </c>
      <c r="X6">
        <v>1314.198809312727</v>
      </c>
      <c r="Y6">
        <v>351.27606344547127</v>
      </c>
      <c r="Z6">
        <v>181.78053511986059</v>
      </c>
      <c r="AA6">
        <v>373.47806850227494</v>
      </c>
      <c r="AB6">
        <v>170.14694646231817</v>
      </c>
      <c r="AC6">
        <v>63.752575366227276</v>
      </c>
    </row>
    <row r="7" spans="1:29">
      <c r="A7" t="s">
        <v>12</v>
      </c>
      <c r="B7" t="s">
        <v>13</v>
      </c>
      <c r="C7" t="s">
        <v>45</v>
      </c>
      <c r="D7" t="s">
        <v>45</v>
      </c>
      <c r="F7" t="s">
        <v>21</v>
      </c>
      <c r="H7" t="s">
        <v>16</v>
      </c>
      <c r="I7" t="s">
        <v>29</v>
      </c>
      <c r="J7" t="s">
        <v>18</v>
      </c>
      <c r="M7">
        <v>0</v>
      </c>
      <c r="N7">
        <v>0</v>
      </c>
      <c r="O7">
        <v>0</v>
      </c>
      <c r="P7">
        <v>0</v>
      </c>
      <c r="Q7">
        <v>0</v>
      </c>
      <c r="R7">
        <v>0</v>
      </c>
      <c r="S7">
        <v>0</v>
      </c>
      <c r="T7">
        <v>0</v>
      </c>
      <c r="U7">
        <v>0</v>
      </c>
      <c r="V7">
        <v>0</v>
      </c>
      <c r="W7">
        <v>0</v>
      </c>
      <c r="X7">
        <v>0</v>
      </c>
      <c r="Y7">
        <v>0</v>
      </c>
      <c r="Z7">
        <v>0</v>
      </c>
      <c r="AA7">
        <v>0</v>
      </c>
      <c r="AB7">
        <v>0</v>
      </c>
      <c r="AC7">
        <v>0</v>
      </c>
    </row>
    <row r="8" spans="1:29">
      <c r="A8" t="s">
        <v>12</v>
      </c>
      <c r="B8" t="s">
        <v>13</v>
      </c>
      <c r="C8" t="s">
        <v>45</v>
      </c>
      <c r="D8" t="s">
        <v>45</v>
      </c>
      <c r="F8" t="s">
        <v>33</v>
      </c>
      <c r="H8" t="s">
        <v>16</v>
      </c>
      <c r="I8" t="s">
        <v>29</v>
      </c>
      <c r="J8" t="s">
        <v>18</v>
      </c>
      <c r="M8">
        <v>0</v>
      </c>
      <c r="N8">
        <v>0</v>
      </c>
      <c r="O8">
        <v>0</v>
      </c>
      <c r="P8">
        <v>0</v>
      </c>
      <c r="Q8">
        <v>0</v>
      </c>
      <c r="R8">
        <v>0</v>
      </c>
      <c r="S8">
        <v>0</v>
      </c>
      <c r="T8">
        <v>0</v>
      </c>
      <c r="U8">
        <v>0</v>
      </c>
      <c r="V8">
        <v>0</v>
      </c>
      <c r="W8">
        <v>0</v>
      </c>
      <c r="X8">
        <v>0</v>
      </c>
      <c r="Y8">
        <v>0</v>
      </c>
      <c r="Z8">
        <v>0</v>
      </c>
      <c r="AA8">
        <v>0</v>
      </c>
      <c r="AB8">
        <v>0</v>
      </c>
      <c r="AC8">
        <v>0</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E94F-F7C8-49C5-B012-C1F38858D51F}">
  <sheetPr>
    <tabColor theme="4" tint="0.39997558519241921"/>
    <outlinePr summaryBelow="0" summaryRight="0"/>
  </sheetPr>
  <dimension ref="A1:Y1000"/>
  <sheetViews>
    <sheetView topLeftCell="A11" workbookViewId="0">
      <selection activeCell="D25" sqref="D25"/>
    </sheetView>
  </sheetViews>
  <sheetFormatPr defaultColWidth="12.6328125" defaultRowHeight="15" customHeight="1"/>
  <cols>
    <col min="1" max="1" width="12.6328125" style="1" customWidth="1"/>
    <col min="2" max="2" width="20.453125" style="1" customWidth="1"/>
    <col min="3" max="6" width="12.6328125" style="1" customWidth="1"/>
    <col min="7" max="16384" width="12.6328125" style="1"/>
  </cols>
  <sheetData>
    <row r="1" spans="1:25" ht="19.5" customHeight="1">
      <c r="A1" s="257"/>
      <c r="B1" s="257"/>
      <c r="C1" s="257"/>
      <c r="D1" s="257"/>
      <c r="E1" s="257"/>
      <c r="F1" s="257"/>
      <c r="G1" s="257"/>
      <c r="H1" s="257"/>
      <c r="I1" s="257"/>
      <c r="J1" s="257"/>
      <c r="K1" s="257"/>
      <c r="L1" s="257"/>
      <c r="M1" s="257"/>
      <c r="N1" s="257"/>
      <c r="O1" s="257"/>
      <c r="P1" s="257"/>
      <c r="Q1" s="257"/>
      <c r="R1" s="257"/>
      <c r="S1" s="257"/>
      <c r="T1" s="257"/>
      <c r="U1" s="257"/>
      <c r="V1" s="257"/>
      <c r="W1" s="257"/>
      <c r="X1" s="257"/>
      <c r="Y1" s="257"/>
    </row>
    <row r="2" spans="1:25" ht="19.5" customHeight="1">
      <c r="A2" s="257"/>
      <c r="B2" s="660" t="s">
        <v>546</v>
      </c>
      <c r="C2" s="660"/>
      <c r="D2" s="660"/>
      <c r="E2" s="660"/>
      <c r="F2" s="257"/>
      <c r="G2" s="257"/>
      <c r="H2" s="257"/>
      <c r="I2" s="257"/>
      <c r="J2" s="257"/>
      <c r="K2" s="257"/>
      <c r="L2" s="257"/>
      <c r="M2" s="257"/>
      <c r="N2" s="257"/>
      <c r="O2" s="257"/>
      <c r="P2" s="257"/>
      <c r="Q2" s="257"/>
      <c r="R2" s="257"/>
      <c r="S2" s="257"/>
      <c r="T2" s="257"/>
      <c r="U2" s="257"/>
      <c r="V2" s="257"/>
      <c r="W2" s="257"/>
      <c r="X2" s="257"/>
      <c r="Y2" s="257"/>
    </row>
    <row r="3" spans="1:25" ht="19.5" customHeight="1">
      <c r="A3" s="257"/>
      <c r="B3" s="661"/>
      <c r="C3" s="661"/>
      <c r="D3" s="661"/>
      <c r="E3" s="257"/>
      <c r="F3" s="257"/>
      <c r="G3" s="257"/>
      <c r="H3" s="257"/>
      <c r="I3" s="257"/>
      <c r="J3" s="257"/>
      <c r="K3" s="257"/>
      <c r="L3" s="257"/>
      <c r="M3" s="257"/>
      <c r="N3" s="257"/>
      <c r="O3" s="257"/>
      <c r="P3" s="257"/>
      <c r="Q3" s="257"/>
      <c r="R3" s="257"/>
      <c r="S3" s="257"/>
      <c r="T3" s="257"/>
      <c r="U3" s="257"/>
      <c r="V3" s="257"/>
      <c r="W3" s="257"/>
      <c r="X3" s="257"/>
      <c r="Y3" s="257"/>
    </row>
    <row r="4" spans="1:25" ht="19.5" customHeight="1">
      <c r="A4" s="257"/>
      <c r="B4" s="305" t="s">
        <v>157</v>
      </c>
      <c r="C4" s="672" t="s">
        <v>547</v>
      </c>
      <c r="D4" s="673"/>
      <c r="E4" s="257"/>
      <c r="F4" s="257"/>
      <c r="G4" s="257"/>
      <c r="H4" s="257"/>
      <c r="I4" s="257"/>
      <c r="J4" s="257"/>
      <c r="K4" s="257"/>
      <c r="L4" s="257"/>
      <c r="M4" s="257"/>
      <c r="N4" s="257"/>
      <c r="O4" s="257"/>
      <c r="P4" s="257"/>
      <c r="Q4" s="257"/>
      <c r="R4" s="257"/>
      <c r="S4" s="257"/>
      <c r="T4" s="257"/>
      <c r="U4" s="257"/>
      <c r="V4" s="257"/>
      <c r="W4" s="257"/>
      <c r="X4" s="257"/>
      <c r="Y4" s="257"/>
    </row>
    <row r="5" spans="1:25" ht="23.25" customHeight="1">
      <c r="A5" s="257"/>
      <c r="B5" s="662" t="s">
        <v>42</v>
      </c>
      <c r="C5" s="662">
        <f>6.75904*10^-5*1000</f>
        <v>6.7590400000000009E-2</v>
      </c>
      <c r="D5" s="663" t="s">
        <v>548</v>
      </c>
      <c r="E5" s="257"/>
      <c r="F5" s="257"/>
      <c r="G5" s="257"/>
      <c r="H5" s="257"/>
      <c r="I5" s="257"/>
      <c r="J5" s="257"/>
      <c r="K5" s="257"/>
      <c r="L5" s="257"/>
      <c r="M5" s="257"/>
      <c r="N5" s="257"/>
      <c r="O5" s="257"/>
      <c r="P5" s="257"/>
      <c r="Q5" s="257"/>
      <c r="R5" s="257"/>
      <c r="S5" s="257"/>
      <c r="T5" s="257"/>
      <c r="U5" s="257"/>
      <c r="V5" s="257"/>
      <c r="W5" s="257"/>
      <c r="X5" s="257"/>
      <c r="Y5" s="257"/>
    </row>
    <row r="6" spans="1:25" ht="19.5" customHeight="1">
      <c r="A6" s="257"/>
      <c r="B6" s="257"/>
      <c r="C6" s="257"/>
      <c r="D6" s="257"/>
      <c r="E6" s="257"/>
      <c r="F6" s="257"/>
      <c r="G6" s="257"/>
      <c r="H6" s="257"/>
      <c r="I6" s="257"/>
      <c r="J6" s="257"/>
      <c r="K6" s="257"/>
      <c r="L6" s="257"/>
      <c r="M6" s="257"/>
      <c r="N6" s="257"/>
      <c r="O6" s="257"/>
      <c r="P6" s="257"/>
      <c r="Q6" s="257"/>
      <c r="R6" s="257"/>
      <c r="S6" s="257"/>
      <c r="T6" s="257"/>
      <c r="U6" s="257"/>
      <c r="V6" s="257"/>
      <c r="W6" s="257"/>
      <c r="X6" s="257"/>
      <c r="Y6" s="257"/>
    </row>
    <row r="7" spans="1:25" ht="19.5" customHeight="1">
      <c r="A7" s="257"/>
      <c r="B7" s="257"/>
      <c r="C7" s="257"/>
      <c r="D7" s="257"/>
      <c r="E7" s="257"/>
      <c r="F7" s="257"/>
      <c r="G7" s="257"/>
      <c r="H7" s="257"/>
      <c r="I7" s="257"/>
      <c r="J7" s="257"/>
      <c r="K7" s="257"/>
      <c r="L7" s="257"/>
      <c r="M7" s="257"/>
      <c r="N7" s="257"/>
      <c r="O7" s="257"/>
      <c r="P7" s="257"/>
      <c r="Q7" s="257"/>
      <c r="R7" s="257"/>
      <c r="S7" s="257"/>
      <c r="T7" s="257"/>
      <c r="U7" s="257"/>
      <c r="V7" s="257"/>
      <c r="W7" s="257"/>
      <c r="X7" s="257"/>
      <c r="Y7" s="257"/>
    </row>
    <row r="8" spans="1:25" ht="19.5" customHeight="1">
      <c r="A8" s="257"/>
      <c r="B8" s="674"/>
      <c r="C8" s="675"/>
      <c r="D8" s="257"/>
      <c r="E8" s="257"/>
      <c r="F8" s="257"/>
      <c r="G8" s="257"/>
      <c r="H8" s="257"/>
      <c r="I8" s="257"/>
      <c r="J8" s="257"/>
      <c r="K8" s="257"/>
      <c r="L8" s="257"/>
      <c r="M8" s="257"/>
      <c r="N8" s="257"/>
      <c r="O8" s="257"/>
      <c r="P8" s="257"/>
      <c r="Q8" s="257"/>
      <c r="R8" s="257"/>
      <c r="S8" s="257"/>
      <c r="T8" s="257"/>
      <c r="U8" s="257"/>
      <c r="V8" s="257"/>
      <c r="W8" s="257"/>
      <c r="X8" s="257"/>
      <c r="Y8" s="257"/>
    </row>
    <row r="9" spans="1:25" ht="19.5" customHeight="1">
      <c r="A9" s="257"/>
      <c r="B9" s="299"/>
      <c r="C9" s="299"/>
      <c r="D9" s="257"/>
      <c r="E9" s="257"/>
      <c r="F9" s="257"/>
      <c r="G9" s="257"/>
      <c r="H9" s="257"/>
      <c r="I9" s="257"/>
      <c r="J9" s="257"/>
      <c r="K9" s="257"/>
      <c r="L9" s="257"/>
      <c r="M9" s="257"/>
      <c r="N9" s="257"/>
      <c r="O9" s="257"/>
      <c r="P9" s="257"/>
      <c r="Q9" s="257"/>
      <c r="R9" s="257"/>
      <c r="S9" s="257"/>
      <c r="T9" s="257"/>
      <c r="U9" s="257"/>
      <c r="V9" s="257"/>
      <c r="W9" s="257"/>
      <c r="X9" s="257"/>
      <c r="Y9" s="257"/>
    </row>
    <row r="10" spans="1:25" ht="19.5" customHeight="1">
      <c r="A10" s="257"/>
      <c r="B10" s="664"/>
      <c r="C10" s="664"/>
      <c r="D10" s="257"/>
      <c r="E10" s="257"/>
      <c r="F10" s="257"/>
      <c r="G10" s="257"/>
      <c r="H10" s="257"/>
      <c r="I10" s="257"/>
      <c r="J10" s="257"/>
      <c r="K10" s="257"/>
      <c r="L10" s="257"/>
      <c r="M10" s="257"/>
      <c r="N10" s="257"/>
      <c r="O10" s="257"/>
      <c r="P10" s="257"/>
      <c r="Q10" s="257"/>
      <c r="R10" s="257"/>
      <c r="S10" s="257"/>
      <c r="T10" s="257"/>
      <c r="U10" s="257"/>
      <c r="V10" s="257"/>
      <c r="W10" s="257"/>
      <c r="X10" s="257"/>
      <c r="Y10" s="257"/>
    </row>
    <row r="11" spans="1:25" ht="19.5" customHeight="1">
      <c r="A11" s="257"/>
      <c r="B11" s="299"/>
      <c r="C11" s="299"/>
      <c r="D11" s="257"/>
      <c r="E11" s="257"/>
      <c r="F11" s="257"/>
      <c r="G11" s="257"/>
      <c r="H11" s="257"/>
      <c r="I11" s="257"/>
      <c r="J11" s="257"/>
      <c r="K11" s="257"/>
      <c r="L11" s="257"/>
      <c r="M11" s="257"/>
      <c r="N11" s="257"/>
      <c r="O11" s="257"/>
      <c r="P11" s="257"/>
      <c r="Q11" s="257"/>
      <c r="R11" s="257"/>
      <c r="S11" s="257"/>
      <c r="T11" s="257"/>
      <c r="U11" s="257"/>
      <c r="V11" s="257"/>
      <c r="W11" s="257"/>
      <c r="X11" s="257"/>
      <c r="Y11" s="257"/>
    </row>
    <row r="12" spans="1:25" ht="19.5" customHeight="1">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row>
    <row r="13" spans="1:25" ht="19.5" customHeight="1">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row>
    <row r="14" spans="1:25" ht="19.5" customHeight="1">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row>
    <row r="15" spans="1:25" ht="19.5" customHeight="1">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row>
    <row r="16" spans="1:25" ht="19.5" customHeight="1">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row>
    <row r="17" spans="1:25" ht="19.5" customHeight="1">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row>
    <row r="18" spans="1:25" ht="19.5" customHeight="1">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row>
    <row r="19" spans="1:25" ht="19.5" customHeight="1">
      <c r="A19" s="257"/>
      <c r="B19" s="257"/>
      <c r="C19" s="257"/>
      <c r="D19" s="257"/>
      <c r="E19" s="670"/>
      <c r="F19" s="257"/>
      <c r="G19" s="257"/>
      <c r="H19" s="257"/>
      <c r="I19" s="257"/>
      <c r="J19" s="257"/>
      <c r="K19" s="257"/>
      <c r="L19" s="257"/>
      <c r="M19" s="257"/>
      <c r="N19" s="257"/>
      <c r="O19" s="257"/>
      <c r="P19" s="257"/>
      <c r="Q19" s="257"/>
      <c r="R19" s="257"/>
      <c r="S19" s="257"/>
      <c r="T19" s="257"/>
      <c r="U19" s="257"/>
      <c r="V19" s="257"/>
      <c r="W19" s="257"/>
      <c r="X19" s="257"/>
      <c r="Y19" s="257"/>
    </row>
    <row r="20" spans="1:25" ht="19.5" customHeight="1">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row>
    <row r="21" spans="1:25" ht="19.5" customHeight="1">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row>
    <row r="22" spans="1:25" ht="19.5" customHeight="1">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row>
    <row r="23" spans="1:25" ht="19.5" customHeight="1">
      <c r="A23" s="257"/>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row>
    <row r="24" spans="1:25" ht="19.5" customHeight="1">
      <c r="A24" s="257"/>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row>
    <row r="25" spans="1:25" ht="19.5" customHeight="1">
      <c r="A25" s="257"/>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row>
    <row r="26" spans="1:25" ht="19.5" customHeight="1">
      <c r="A26" s="257"/>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row>
    <row r="27" spans="1:25" ht="19.5" customHeight="1">
      <c r="A27" s="257"/>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row>
    <row r="28" spans="1:25" ht="19.5" customHeight="1">
      <c r="A28" s="257"/>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row>
    <row r="29" spans="1:25" ht="19.5" customHeight="1">
      <c r="A29" s="257"/>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row>
    <row r="30" spans="1:25" ht="19.5" customHeight="1">
      <c r="A30" s="257"/>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row>
    <row r="31" spans="1:25" ht="19.5" customHeight="1">
      <c r="A31" s="257"/>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row>
    <row r="32" spans="1:25" ht="19.5" customHeight="1">
      <c r="A32" s="257"/>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row>
    <row r="33" spans="1:25" ht="19.5" customHeight="1">
      <c r="A33" s="257"/>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row>
    <row r="34" spans="1:25" ht="19.5" customHeight="1">
      <c r="A34" s="257"/>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row>
    <row r="35" spans="1:25" ht="19.5" customHeight="1">
      <c r="A35" s="257"/>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row>
    <row r="36" spans="1:25" ht="19.5" customHeight="1">
      <c r="A36" s="257"/>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row>
    <row r="37" spans="1:25" ht="19.5" customHeight="1">
      <c r="A37" s="257"/>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row>
    <row r="38" spans="1:25" ht="19.5" customHeight="1">
      <c r="A38" s="257"/>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row>
    <row r="39" spans="1:25" ht="19.5" customHeight="1">
      <c r="A39" s="257"/>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row>
    <row r="40" spans="1:25" ht="19.5" customHeight="1">
      <c r="A40" s="257"/>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row>
    <row r="41" spans="1:25" ht="19.5" customHeight="1">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row>
    <row r="42" spans="1:25" ht="19.5" customHeight="1">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row>
    <row r="43" spans="1:25" ht="19.5" customHeight="1">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row>
    <row r="44" spans="1:25" ht="19.5" customHeight="1">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row>
    <row r="45" spans="1:25" ht="19.5" customHeight="1">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row>
    <row r="46" spans="1:25" ht="19.5" customHeight="1">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row>
    <row r="47" spans="1:25" ht="19.5" customHeight="1">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row>
    <row r="48" spans="1:25" ht="19.5" customHeight="1">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row>
    <row r="49" spans="1:25" ht="19.5" customHeight="1">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row>
    <row r="50" spans="1:25" ht="19.5" customHeight="1">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row>
    <row r="51" spans="1:25" ht="19.5" customHeight="1">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row>
    <row r="52" spans="1:25" ht="19.5" customHeight="1">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row>
    <row r="53" spans="1:25" ht="19.5" customHeight="1">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row>
    <row r="54" spans="1:25" ht="19.5" customHeight="1">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row>
    <row r="55" spans="1:25" ht="19.5" customHeight="1">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row>
    <row r="56" spans="1:25" ht="19.5" customHeight="1">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row>
    <row r="57" spans="1:25" ht="19.5" customHeight="1">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row>
    <row r="58" spans="1:25" ht="19.5" customHeight="1">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row>
    <row r="59" spans="1:25" ht="19.5" customHeight="1">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row>
    <row r="60" spans="1:25" ht="19.5" customHeight="1">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row>
    <row r="61" spans="1:25" ht="19.5" customHeight="1">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row>
    <row r="62" spans="1:25" ht="19.5" customHeight="1">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row>
    <row r="63" spans="1:25" ht="19.5" customHeight="1">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row>
    <row r="64" spans="1:25" ht="19.5" customHeight="1">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row>
    <row r="65" spans="1:25" ht="19.5" customHeight="1">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row>
    <row r="66" spans="1:25" ht="19.5" customHeight="1">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row>
    <row r="67" spans="1:25" ht="19.5" customHeight="1">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row>
    <row r="68" spans="1:25" ht="19.5" customHeight="1">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row>
    <row r="69" spans="1:25" ht="19.5" customHeight="1">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row>
    <row r="70" spans="1:25" ht="19.5" customHeight="1">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row>
    <row r="71" spans="1:25" ht="19.5" customHeight="1">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row>
    <row r="72" spans="1:25" ht="19.5" customHeight="1">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row>
    <row r="73" spans="1:25" ht="19.5" customHeight="1">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row>
    <row r="74" spans="1:25" ht="19.5" customHeight="1">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row>
    <row r="75" spans="1:25" ht="19.5" customHeight="1">
      <c r="A75" s="257"/>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row>
    <row r="76" spans="1:25" ht="19.5" customHeight="1">
      <c r="A76" s="257"/>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row>
    <row r="77" spans="1:25" ht="19.5" customHeight="1">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row>
    <row r="78" spans="1:25" ht="19.5" customHeight="1">
      <c r="A78" s="257"/>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row>
    <row r="79" spans="1:25" ht="19.5" customHeight="1">
      <c r="A79" s="257"/>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row>
    <row r="80" spans="1:25" ht="19.5" customHeight="1">
      <c r="A80" s="257"/>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row>
    <row r="81" spans="1:25" ht="19.5" customHeight="1">
      <c r="A81" s="257"/>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row>
    <row r="82" spans="1:25" ht="19.5" customHeight="1">
      <c r="A82" s="257"/>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row>
    <row r="83" spans="1:25" ht="19.5" customHeight="1">
      <c r="A83" s="257"/>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row>
    <row r="84" spans="1:25" ht="19.5" customHeight="1">
      <c r="A84" s="257"/>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row>
    <row r="85" spans="1:25" ht="19.5" customHeight="1">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row>
    <row r="86" spans="1:25" ht="19.5" customHeight="1">
      <c r="A86" s="257"/>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row>
    <row r="87" spans="1:25" ht="19.5" customHeight="1">
      <c r="A87" s="257"/>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row>
    <row r="88" spans="1:25" ht="19.5" customHeight="1">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row>
    <row r="89" spans="1:25" ht="19.5" customHeight="1">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row>
    <row r="90" spans="1:25" ht="19.5" customHeight="1">
      <c r="A90" s="257"/>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row>
    <row r="91" spans="1:25" ht="19.5" customHeight="1">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row>
    <row r="92" spans="1:25" ht="19.5" customHeight="1">
      <c r="A92" s="257"/>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row>
    <row r="93" spans="1:25" ht="19.5" customHeight="1">
      <c r="A93" s="257"/>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row>
    <row r="94" spans="1:25" ht="19.5" customHeight="1">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row>
    <row r="95" spans="1:25" ht="19.5" customHeight="1">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row>
    <row r="96" spans="1:25" ht="19.5" customHeight="1">
      <c r="A96" s="257"/>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row>
    <row r="97" spans="1:25" ht="19.5" customHeight="1">
      <c r="A97" s="257"/>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row>
    <row r="98" spans="1:25" ht="19.5" customHeight="1">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row>
    <row r="99" spans="1:25" ht="19.5" customHeight="1">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row>
    <row r="100" spans="1:25" ht="19.5" customHeight="1">
      <c r="A100" s="257"/>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row>
    <row r="101" spans="1:25" ht="19.5" customHeight="1">
      <c r="A101" s="257"/>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row>
    <row r="102" spans="1:25" ht="19.5" customHeight="1">
      <c r="A102" s="257"/>
      <c r="B102" s="257"/>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row>
    <row r="103" spans="1:25" ht="19.5" customHeight="1">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row>
    <row r="104" spans="1:25" ht="19.5" customHeight="1">
      <c r="A104" s="257"/>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row>
    <row r="105" spans="1:25" ht="19.5" customHeight="1">
      <c r="A105" s="257"/>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row>
    <row r="106" spans="1:25" ht="19.5" customHeight="1">
      <c r="A106" s="257"/>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row>
    <row r="107" spans="1:25" ht="19.5" customHeight="1">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row>
    <row r="108" spans="1:25" ht="15.75" customHeight="1">
      <c r="A108" s="257"/>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row>
    <row r="109" spans="1:25" ht="15.75" customHeight="1">
      <c r="A109" s="257"/>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row>
    <row r="110" spans="1:25" ht="15.75" customHeight="1">
      <c r="A110" s="257"/>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row>
    <row r="111" spans="1:25" ht="15.75" customHeight="1">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row>
    <row r="112" spans="1:25" ht="15.75" customHeight="1">
      <c r="A112" s="257"/>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row>
    <row r="113" spans="1:25" ht="15.75" customHeight="1">
      <c r="A113" s="257"/>
      <c r="B113" s="257"/>
      <c r="C113" s="257"/>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row>
    <row r="114" spans="1:25" ht="15.75" customHeight="1">
      <c r="A114" s="257"/>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row>
    <row r="115" spans="1:25" ht="15.75" customHeight="1">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row>
    <row r="116" spans="1:25" ht="15.75" customHeight="1">
      <c r="A116" s="257"/>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row>
    <row r="117" spans="1:25" ht="15.75" customHeight="1">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row>
    <row r="118" spans="1:25" ht="15.75" customHeight="1">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row>
    <row r="119" spans="1:25" ht="15.75" customHeight="1">
      <c r="A119" s="257"/>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row>
    <row r="120" spans="1:25" ht="15.75" customHeight="1">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row>
    <row r="121" spans="1:25" ht="15.7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row>
    <row r="122" spans="1:25" ht="15.75" customHeight="1">
      <c r="A122" s="257"/>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row>
    <row r="123" spans="1:25" ht="15.75" customHeight="1">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row>
    <row r="124" spans="1:25" ht="15.75" customHeight="1">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row>
    <row r="125" spans="1:25" ht="15.75" customHeigh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row>
    <row r="126" spans="1:25" ht="15.75" customHeight="1">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row>
    <row r="127" spans="1:25" ht="15.75" customHeight="1">
      <c r="A127" s="257"/>
      <c r="B127" s="257"/>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row>
    <row r="128" spans="1:25" ht="15.75" customHeight="1">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row>
    <row r="129" spans="1:25" ht="15.75" customHeight="1">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row>
    <row r="130" spans="1:25" ht="15.75" customHeight="1">
      <c r="A130" s="257"/>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row>
    <row r="131" spans="1:25" ht="15.75" customHeight="1">
      <c r="A131" s="257"/>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row>
    <row r="132" spans="1:25" ht="15.75" customHeight="1">
      <c r="A132" s="257"/>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row>
    <row r="133" spans="1:25" ht="15.75" customHeight="1">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row>
    <row r="134" spans="1:25" ht="15.75" customHeight="1">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row>
    <row r="135" spans="1:25" ht="15.75" customHeight="1">
      <c r="A135" s="257"/>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row>
    <row r="136" spans="1:25" ht="15.75" customHeight="1">
      <c r="A136" s="257"/>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row>
    <row r="137" spans="1:25" ht="15.75" customHeight="1">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row>
    <row r="138" spans="1:25" ht="15.75" customHeight="1">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row>
    <row r="139" spans="1:25" ht="15.75" customHeight="1">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row>
    <row r="140" spans="1:25" ht="15.75" customHeight="1">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row>
    <row r="141" spans="1:25" ht="15.75" customHeight="1">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row>
    <row r="142" spans="1:25" ht="15.75" customHeight="1">
      <c r="A142" s="257"/>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row>
    <row r="143" spans="1:25" ht="15.75" customHeight="1">
      <c r="A143" s="257"/>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row>
    <row r="144" spans="1:25" ht="15.75" customHeight="1">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row>
    <row r="145" spans="1:25" ht="15.75" customHeight="1">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row>
    <row r="146" spans="1:25" ht="15.75" customHeight="1">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row>
    <row r="147" spans="1:25" ht="15.75" customHeight="1">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row>
    <row r="148" spans="1:25" ht="15.75" customHeight="1">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row>
    <row r="149" spans="1:25" ht="15.75" customHeight="1">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row>
    <row r="150" spans="1:25" ht="15.75" customHeight="1">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row>
    <row r="151" spans="1:25" ht="15.75" customHeight="1">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row>
    <row r="152" spans="1:25" ht="15.75" customHeight="1">
      <c r="A152" s="257"/>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row>
    <row r="153" spans="1:25" ht="15.75" customHeight="1">
      <c r="A153" s="257"/>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row>
    <row r="154" spans="1:25" ht="15.75" customHeight="1">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row>
    <row r="155" spans="1:25" ht="15.75" customHeight="1">
      <c r="A155" s="257"/>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row>
    <row r="156" spans="1:25" ht="15.75" customHeight="1">
      <c r="A156" s="257"/>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row>
    <row r="157" spans="1:25" ht="15.75" customHeight="1">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row>
    <row r="158" spans="1:25" ht="15.75" customHeight="1">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row>
    <row r="159" spans="1:25" ht="15.75" customHeight="1">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row>
    <row r="160" spans="1:25" ht="15.75" customHeight="1">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row>
    <row r="161" spans="1:25" ht="15.75" customHeight="1">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row>
    <row r="162" spans="1:25" ht="15.75" customHeight="1">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row>
    <row r="163" spans="1:25" ht="15.75" customHeight="1">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row>
    <row r="164" spans="1:25" ht="15.75" customHeight="1">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row>
    <row r="165" spans="1:25" ht="15.75" customHeight="1">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row>
    <row r="166" spans="1:25" ht="15.75" customHeight="1">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row>
    <row r="167" spans="1:25" ht="15.75" customHeight="1">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row>
    <row r="168" spans="1:25" ht="15.75" customHeight="1">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row>
    <row r="169" spans="1:25" ht="15.75" customHeight="1">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row>
    <row r="170" spans="1:25" ht="15.75" customHeight="1">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row>
    <row r="171" spans="1:25" ht="15.75"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row>
    <row r="172" spans="1:25" ht="15.75" customHeight="1">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row>
    <row r="173" spans="1:25" ht="15.75" customHeight="1">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row>
    <row r="174" spans="1:25" ht="15.75" customHeight="1">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row>
    <row r="175" spans="1:25" ht="15.75" customHeight="1">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row>
    <row r="176" spans="1:25" ht="15.75" customHeight="1">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row>
    <row r="177" spans="1:25" ht="15.75" customHeight="1">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row>
    <row r="178" spans="1:25" ht="15.75" customHeight="1">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row>
    <row r="179" spans="1:25" ht="15.75" customHeight="1">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row>
    <row r="180" spans="1:25" ht="15.75" customHeight="1">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row>
    <row r="181" spans="1:25" ht="15.75" customHeight="1">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row>
    <row r="182" spans="1:25" ht="15.75" customHeight="1">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row>
    <row r="183" spans="1:25" ht="15.75" customHeight="1">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row>
    <row r="184" spans="1:25" ht="15.75" customHeight="1">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row>
    <row r="185" spans="1:25" ht="15.75" customHeight="1">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row>
    <row r="186" spans="1:25" ht="15.75" customHeight="1">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row>
    <row r="187" spans="1:25" ht="15.75" customHeight="1">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row>
    <row r="188" spans="1:25" ht="15.75" customHeight="1">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row>
    <row r="189" spans="1:25" ht="15.75" customHeight="1">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row>
    <row r="190" spans="1:25" ht="15.75" customHeight="1">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row>
    <row r="191" spans="1:25" ht="15.75" customHeight="1">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row>
    <row r="192" spans="1:25" ht="15.75" customHeight="1">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row>
    <row r="193" spans="1:25" ht="15.75" customHeight="1">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row>
    <row r="194" spans="1:25" ht="15.75" customHeight="1">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row>
    <row r="195" spans="1:25" ht="15.75" customHeight="1">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row>
    <row r="196" spans="1:25" ht="15.75" customHeight="1">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row>
    <row r="197" spans="1:25" ht="15.75" customHeight="1">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row>
    <row r="198" spans="1:25" ht="15.75" customHeight="1">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row>
    <row r="199" spans="1:25" ht="15.75" customHeight="1">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row>
    <row r="200" spans="1:25" ht="15.75" customHeight="1">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row>
    <row r="201" spans="1:25" ht="15.75" customHeight="1">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row>
    <row r="202" spans="1:25" ht="15.75" customHeight="1">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row>
    <row r="203" spans="1:25" ht="15.75" customHeight="1">
      <c r="A203" s="257"/>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row>
    <row r="204" spans="1:25" ht="15.75" customHeight="1">
      <c r="A204" s="257"/>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row>
    <row r="205" spans="1:25" ht="15.75" customHeight="1">
      <c r="A205" s="257"/>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row>
    <row r="206" spans="1:25" ht="15.75" customHeight="1">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row>
    <row r="207" spans="1:25" ht="15.75" customHeight="1">
      <c r="A207" s="257"/>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row>
    <row r="208" spans="1:25" ht="15.75" customHeight="1">
      <c r="A208" s="257"/>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row>
    <row r="209" spans="1:25" ht="15.75" customHeight="1">
      <c r="A209" s="257"/>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row>
    <row r="210" spans="1:25" ht="15.75" customHeight="1">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row>
    <row r="211" spans="1:25" ht="15.75" customHeight="1">
      <c r="A211" s="257"/>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row>
    <row r="212" spans="1:25" ht="15.75" customHeight="1">
      <c r="A212" s="257"/>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row>
    <row r="213" spans="1:25" ht="15.75" customHeight="1">
      <c r="A213" s="25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row>
    <row r="214" spans="1:25" ht="15.75" customHeight="1">
      <c r="A214" s="257"/>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row>
    <row r="215" spans="1:25" ht="15.75" customHeight="1">
      <c r="A215" s="257"/>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row>
    <row r="216" spans="1:25" ht="15.75" customHeight="1">
      <c r="A216" s="257"/>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row>
    <row r="217" spans="1:25" ht="15.75" customHeight="1">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row>
    <row r="218" spans="1:25" ht="15.75" customHeight="1">
      <c r="A218" s="257"/>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row>
    <row r="219" spans="1:25" ht="15.75" customHeight="1">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row>
    <row r="220" spans="1:25" ht="15.75" customHeight="1">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D4"/>
    <mergeCell ref="B8:C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E89B-0E52-457C-81A0-2469BA24EE1B}">
  <sheetPr>
    <tabColor theme="4" tint="0.39997558519241921"/>
    <outlinePr summaryBelow="0" summaryRight="0"/>
  </sheetPr>
  <dimension ref="A1:Z1000"/>
  <sheetViews>
    <sheetView topLeftCell="A11" workbookViewId="0">
      <selection activeCell="E19" sqref="E19"/>
    </sheetView>
  </sheetViews>
  <sheetFormatPr defaultColWidth="12.6328125" defaultRowHeight="15" customHeight="1"/>
  <cols>
    <col min="1" max="1" width="21.36328125" style="1" customWidth="1"/>
    <col min="2" max="2" width="21.1796875" style="1" customWidth="1"/>
    <col min="3" max="3" width="18.54296875" style="1" customWidth="1"/>
    <col min="4" max="4" width="19.54296875" style="1" customWidth="1"/>
    <col min="5" max="6" width="12.6328125" style="1" customWidth="1"/>
    <col min="7" max="16384" width="12.6328125" style="1"/>
  </cols>
  <sheetData>
    <row r="1" spans="1:26" ht="19.5" customHeight="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88"/>
    </row>
    <row r="2" spans="1:26" ht="19.5" customHeight="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88"/>
    </row>
    <row r="3" spans="1:26" ht="19.5" customHeight="1">
      <c r="A3" s="256"/>
      <c r="B3" s="676" t="s">
        <v>549</v>
      </c>
      <c r="C3" s="675"/>
      <c r="D3" s="675"/>
      <c r="E3" s="675"/>
      <c r="F3" s="675"/>
      <c r="G3" s="254"/>
      <c r="H3" s="254"/>
      <c r="I3" s="254"/>
      <c r="J3" s="254"/>
      <c r="K3" s="254"/>
      <c r="L3" s="254"/>
      <c r="M3" s="254"/>
      <c r="N3" s="254"/>
      <c r="O3" s="254"/>
      <c r="P3" s="254"/>
      <c r="Q3" s="254"/>
      <c r="R3" s="254"/>
      <c r="S3" s="254"/>
      <c r="T3" s="254"/>
      <c r="U3" s="254"/>
      <c r="V3" s="254"/>
      <c r="W3" s="254"/>
      <c r="X3" s="254"/>
      <c r="Y3" s="254"/>
      <c r="Z3" s="288"/>
    </row>
    <row r="4" spans="1:26" ht="19.5" customHeight="1">
      <c r="A4" s="254"/>
      <c r="B4" s="256"/>
      <c r="C4" s="665"/>
      <c r="D4" s="665"/>
      <c r="E4" s="665"/>
      <c r="F4" s="665"/>
      <c r="G4" s="665"/>
      <c r="H4" s="666"/>
      <c r="I4" s="666"/>
      <c r="J4" s="666"/>
      <c r="K4" s="256"/>
      <c r="L4" s="256"/>
      <c r="M4" s="256"/>
      <c r="N4" s="256"/>
      <c r="O4" s="256"/>
      <c r="P4" s="256"/>
      <c r="Q4" s="256"/>
      <c r="R4" s="256"/>
      <c r="S4" s="256"/>
      <c r="T4" s="256"/>
      <c r="U4" s="254"/>
      <c r="V4" s="254"/>
      <c r="W4" s="254"/>
      <c r="X4" s="254"/>
      <c r="Y4" s="254"/>
      <c r="Z4" s="288"/>
    </row>
    <row r="5" spans="1:26" ht="19.5" customHeight="1">
      <c r="A5" s="254"/>
      <c r="B5" s="255" t="s">
        <v>138</v>
      </c>
      <c r="C5" s="327">
        <v>38108</v>
      </c>
      <c r="D5" s="327">
        <v>38504</v>
      </c>
      <c r="E5" s="327">
        <v>38899</v>
      </c>
      <c r="F5" s="327">
        <v>39295</v>
      </c>
      <c r="G5" s="327">
        <v>39692</v>
      </c>
      <c r="H5" s="328">
        <v>40087</v>
      </c>
      <c r="I5" s="328">
        <v>40483</v>
      </c>
      <c r="J5" s="328">
        <v>40878</v>
      </c>
      <c r="K5" s="255" t="s">
        <v>140</v>
      </c>
      <c r="L5" s="255" t="s">
        <v>141</v>
      </c>
      <c r="M5" s="255" t="s">
        <v>142</v>
      </c>
      <c r="N5" s="255" t="s">
        <v>143</v>
      </c>
      <c r="O5" s="255" t="s">
        <v>144</v>
      </c>
      <c r="P5" s="255" t="s">
        <v>145</v>
      </c>
      <c r="Q5" s="255" t="s">
        <v>146</v>
      </c>
      <c r="R5" s="255" t="s">
        <v>147</v>
      </c>
      <c r="S5" s="255" t="s">
        <v>148</v>
      </c>
      <c r="T5" s="255" t="s">
        <v>149</v>
      </c>
      <c r="U5" s="255" t="s">
        <v>150</v>
      </c>
      <c r="V5" s="255" t="s">
        <v>151</v>
      </c>
      <c r="W5" s="254"/>
      <c r="X5" s="256"/>
      <c r="Y5" s="262"/>
      <c r="Z5" s="288"/>
    </row>
    <row r="6" spans="1:26" ht="19.5" customHeight="1">
      <c r="A6" s="254"/>
      <c r="B6" s="260" t="s">
        <v>550</v>
      </c>
      <c r="C6" s="260">
        <v>7924</v>
      </c>
      <c r="D6" s="260">
        <v>6939</v>
      </c>
      <c r="E6" s="260">
        <v>7742</v>
      </c>
      <c r="F6" s="260">
        <v>8134</v>
      </c>
      <c r="G6" s="260">
        <v>7739</v>
      </c>
      <c r="H6" s="260">
        <v>7875</v>
      </c>
      <c r="I6" s="260">
        <v>8699</v>
      </c>
      <c r="J6" s="260">
        <v>9472</v>
      </c>
      <c r="K6" s="260">
        <v>10105</v>
      </c>
      <c r="L6" s="260">
        <v>10285</v>
      </c>
      <c r="M6" s="260">
        <v>10356</v>
      </c>
      <c r="N6" s="260">
        <v>10712</v>
      </c>
      <c r="O6" s="260">
        <v>11820</v>
      </c>
      <c r="P6" s="260">
        <v>14095</v>
      </c>
      <c r="Q6" s="260">
        <v>16051</v>
      </c>
      <c r="R6" s="260">
        <v>16515</v>
      </c>
      <c r="S6" s="260">
        <v>13282</v>
      </c>
      <c r="T6" s="260">
        <v>15402</v>
      </c>
      <c r="U6" s="260">
        <v>16017</v>
      </c>
      <c r="V6" s="338">
        <v>17314</v>
      </c>
      <c r="W6" s="254"/>
      <c r="X6" s="285"/>
      <c r="Y6" s="254"/>
      <c r="Z6" s="288"/>
    </row>
    <row r="7" spans="1:26" ht="19.5" customHeight="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88"/>
    </row>
    <row r="8" spans="1:26" ht="19.5" customHeight="1">
      <c r="A8" s="256"/>
      <c r="B8" s="259"/>
      <c r="C8" s="259"/>
      <c r="D8" s="259"/>
      <c r="E8" s="254"/>
      <c r="F8" s="254"/>
      <c r="G8" s="254"/>
      <c r="H8" s="254"/>
      <c r="I8" s="254"/>
      <c r="J8" s="254"/>
      <c r="K8" s="254"/>
      <c r="L8" s="254"/>
      <c r="M8" s="254"/>
      <c r="N8" s="254"/>
      <c r="O8" s="254"/>
      <c r="P8" s="254"/>
      <c r="Q8" s="254"/>
      <c r="R8" s="254"/>
      <c r="S8" s="254"/>
      <c r="T8" s="254"/>
      <c r="U8" s="254"/>
      <c r="V8" s="254"/>
      <c r="W8" s="254"/>
      <c r="X8" s="254"/>
      <c r="Y8" s="254"/>
      <c r="Z8" s="288"/>
    </row>
    <row r="9" spans="1:26" ht="19.5" customHeight="1">
      <c r="A9" s="256"/>
      <c r="B9" s="676" t="s">
        <v>551</v>
      </c>
      <c r="C9" s="675"/>
      <c r="D9" s="675"/>
      <c r="E9" s="254"/>
      <c r="F9" s="254"/>
      <c r="G9" s="254"/>
      <c r="H9" s="254"/>
      <c r="I9" s="254"/>
      <c r="J9" s="254"/>
      <c r="K9" s="254"/>
      <c r="L9" s="254"/>
      <c r="M9" s="254"/>
      <c r="N9" s="254"/>
      <c r="O9" s="254"/>
      <c r="P9" s="254"/>
      <c r="Q9" s="254"/>
      <c r="R9" s="254"/>
      <c r="S9" s="254"/>
      <c r="T9" s="254"/>
      <c r="U9" s="254"/>
      <c r="V9" s="254"/>
      <c r="W9" s="254"/>
      <c r="X9" s="254"/>
      <c r="Y9" s="254"/>
      <c r="Z9" s="288"/>
    </row>
    <row r="10" spans="1:26" ht="19.5" customHeight="1">
      <c r="A10" s="254"/>
      <c r="B10" s="255" t="s">
        <v>138</v>
      </c>
      <c r="C10" s="255">
        <v>2005</v>
      </c>
      <c r="D10" s="255">
        <v>2006</v>
      </c>
      <c r="E10" s="255">
        <v>2007</v>
      </c>
      <c r="F10" s="255">
        <v>2008</v>
      </c>
      <c r="G10" s="255">
        <v>2009</v>
      </c>
      <c r="H10" s="255">
        <v>2010</v>
      </c>
      <c r="I10" s="255">
        <v>2011</v>
      </c>
      <c r="J10" s="255">
        <v>2012</v>
      </c>
      <c r="K10" s="255">
        <v>2013</v>
      </c>
      <c r="L10" s="255">
        <v>2014</v>
      </c>
      <c r="M10" s="255">
        <v>2015</v>
      </c>
      <c r="N10" s="255">
        <v>2016</v>
      </c>
      <c r="O10" s="255">
        <v>2017</v>
      </c>
      <c r="P10" s="255">
        <v>2018</v>
      </c>
      <c r="Q10" s="255">
        <v>2019</v>
      </c>
      <c r="R10" s="255">
        <v>2020</v>
      </c>
      <c r="S10" s="255">
        <v>2021</v>
      </c>
      <c r="T10" s="255">
        <v>2022</v>
      </c>
      <c r="U10" s="255">
        <v>2023</v>
      </c>
      <c r="V10" s="254"/>
      <c r="W10" s="254"/>
      <c r="X10" s="254"/>
      <c r="Y10" s="254"/>
      <c r="Z10" s="288"/>
    </row>
    <row r="11" spans="1:26" ht="19.5" customHeight="1">
      <c r="A11" s="254"/>
      <c r="B11" s="260" t="s">
        <v>550</v>
      </c>
      <c r="C11" s="260">
        <f t="shared" ref="C11:U11" si="0">(1/4*C6)+(3/4*D6)</f>
        <v>7185.25</v>
      </c>
      <c r="D11" s="260">
        <f t="shared" si="0"/>
        <v>7541.25</v>
      </c>
      <c r="E11" s="260">
        <f t="shared" si="0"/>
        <v>8036</v>
      </c>
      <c r="F11" s="260">
        <f t="shared" si="0"/>
        <v>7837.75</v>
      </c>
      <c r="G11" s="260">
        <f t="shared" si="0"/>
        <v>7841</v>
      </c>
      <c r="H11" s="260">
        <f t="shared" si="0"/>
        <v>8493</v>
      </c>
      <c r="I11" s="260">
        <f t="shared" si="0"/>
        <v>9278.75</v>
      </c>
      <c r="J11" s="260">
        <f t="shared" si="0"/>
        <v>9946.75</v>
      </c>
      <c r="K11" s="260">
        <f t="shared" si="0"/>
        <v>10240</v>
      </c>
      <c r="L11" s="260">
        <f t="shared" si="0"/>
        <v>10338.25</v>
      </c>
      <c r="M11" s="260">
        <f t="shared" si="0"/>
        <v>10623</v>
      </c>
      <c r="N11" s="260">
        <f t="shared" si="0"/>
        <v>11543</v>
      </c>
      <c r="O11" s="260">
        <f t="shared" si="0"/>
        <v>13526.25</v>
      </c>
      <c r="P11" s="260">
        <f t="shared" si="0"/>
        <v>15562</v>
      </c>
      <c r="Q11" s="667">
        <f t="shared" si="0"/>
        <v>16399</v>
      </c>
      <c r="R11" s="338">
        <f t="shared" si="0"/>
        <v>14090.25</v>
      </c>
      <c r="S11" s="667">
        <f t="shared" si="0"/>
        <v>14872</v>
      </c>
      <c r="T11" s="667">
        <f t="shared" si="0"/>
        <v>15863.25</v>
      </c>
      <c r="U11" s="667">
        <f t="shared" si="0"/>
        <v>16989.75</v>
      </c>
      <c r="V11" s="254"/>
      <c r="W11" s="254"/>
      <c r="X11" s="254"/>
      <c r="Y11" s="254"/>
      <c r="Z11" s="288"/>
    </row>
    <row r="12" spans="1:26" ht="19.5" customHeight="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88"/>
    </row>
    <row r="13" spans="1:26" ht="19.5" customHeight="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88"/>
    </row>
    <row r="14" spans="1:26" ht="19.5" customHeight="1">
      <c r="A14" s="256"/>
      <c r="B14" s="676" t="s">
        <v>552</v>
      </c>
      <c r="C14" s="675"/>
      <c r="D14" s="675"/>
      <c r="E14" s="254"/>
      <c r="F14" s="254"/>
      <c r="G14" s="254"/>
      <c r="H14" s="254"/>
      <c r="I14" s="254"/>
      <c r="J14" s="254"/>
      <c r="K14" s="254"/>
      <c r="L14" s="254"/>
      <c r="M14" s="254"/>
      <c r="N14" s="254"/>
      <c r="O14" s="254"/>
      <c r="P14" s="254"/>
      <c r="Q14" s="254"/>
      <c r="R14" s="254"/>
      <c r="S14" s="254"/>
      <c r="T14" s="254"/>
      <c r="U14" s="254"/>
      <c r="V14" s="254"/>
      <c r="W14" s="254"/>
      <c r="X14" s="254"/>
      <c r="Y14" s="254"/>
      <c r="Z14" s="288"/>
    </row>
    <row r="15" spans="1:26" ht="19.5" customHeight="1">
      <c r="A15" s="254"/>
      <c r="B15" s="255" t="s">
        <v>138</v>
      </c>
      <c r="C15" s="255">
        <v>2005</v>
      </c>
      <c r="D15" s="255">
        <v>2006</v>
      </c>
      <c r="E15" s="255">
        <v>2007</v>
      </c>
      <c r="F15" s="255">
        <v>2008</v>
      </c>
      <c r="G15" s="255">
        <v>2009</v>
      </c>
      <c r="H15" s="255">
        <v>2010</v>
      </c>
      <c r="I15" s="255">
        <v>2011</v>
      </c>
      <c r="J15" s="255">
        <v>2012</v>
      </c>
      <c r="K15" s="255">
        <v>2013</v>
      </c>
      <c r="L15" s="255">
        <v>2014</v>
      </c>
      <c r="M15" s="255">
        <v>2015</v>
      </c>
      <c r="N15" s="255">
        <v>2016</v>
      </c>
      <c r="O15" s="255">
        <v>2017</v>
      </c>
      <c r="P15" s="255">
        <v>2018</v>
      </c>
      <c r="Q15" s="255">
        <v>2019</v>
      </c>
      <c r="R15" s="255">
        <v>2020</v>
      </c>
      <c r="S15" s="255">
        <v>2021</v>
      </c>
      <c r="T15" s="255">
        <v>2022</v>
      </c>
      <c r="U15" s="255">
        <v>2023</v>
      </c>
      <c r="V15" s="254"/>
      <c r="W15" s="254"/>
      <c r="X15" s="254"/>
      <c r="Y15" s="254"/>
      <c r="Z15" s="288"/>
    </row>
    <row r="16" spans="1:26" ht="19.5" customHeight="1">
      <c r="A16" s="254"/>
      <c r="B16" s="344" t="s">
        <v>553</v>
      </c>
      <c r="C16" s="338">
        <f t="shared" ref="C16:U16" si="1">C11/10^3</f>
        <v>7.1852499999999999</v>
      </c>
      <c r="D16" s="338">
        <f t="shared" si="1"/>
        <v>7.5412499999999998</v>
      </c>
      <c r="E16" s="338">
        <f t="shared" si="1"/>
        <v>8.0359999999999996</v>
      </c>
      <c r="F16" s="338">
        <f t="shared" si="1"/>
        <v>7.8377499999999998</v>
      </c>
      <c r="G16" s="338">
        <f t="shared" si="1"/>
        <v>7.8410000000000002</v>
      </c>
      <c r="H16" s="338">
        <f t="shared" si="1"/>
        <v>8.4930000000000003</v>
      </c>
      <c r="I16" s="338">
        <f t="shared" si="1"/>
        <v>9.2787500000000005</v>
      </c>
      <c r="J16" s="338">
        <f t="shared" si="1"/>
        <v>9.9467499999999998</v>
      </c>
      <c r="K16" s="338">
        <f t="shared" si="1"/>
        <v>10.24</v>
      </c>
      <c r="L16" s="338">
        <f t="shared" si="1"/>
        <v>10.33825</v>
      </c>
      <c r="M16" s="338">
        <f t="shared" si="1"/>
        <v>10.622999999999999</v>
      </c>
      <c r="N16" s="338">
        <f t="shared" si="1"/>
        <v>11.542999999999999</v>
      </c>
      <c r="O16" s="338">
        <f t="shared" si="1"/>
        <v>13.526249999999999</v>
      </c>
      <c r="P16" s="338">
        <f t="shared" si="1"/>
        <v>15.561999999999999</v>
      </c>
      <c r="Q16" s="338">
        <f t="shared" si="1"/>
        <v>16.399000000000001</v>
      </c>
      <c r="R16" s="338">
        <f t="shared" si="1"/>
        <v>14.090249999999999</v>
      </c>
      <c r="S16" s="338">
        <f t="shared" si="1"/>
        <v>14.872</v>
      </c>
      <c r="T16" s="338">
        <f t="shared" si="1"/>
        <v>15.863250000000001</v>
      </c>
      <c r="U16" s="338">
        <f t="shared" si="1"/>
        <v>16.989750000000001</v>
      </c>
      <c r="V16" s="254"/>
      <c r="W16" s="254"/>
      <c r="X16" s="254"/>
      <c r="Y16" s="254"/>
      <c r="Z16" s="288"/>
    </row>
    <row r="17" spans="1:26" ht="19.5" customHeight="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88"/>
    </row>
    <row r="18" spans="1:26" ht="19.5" customHeight="1">
      <c r="A18" s="254"/>
      <c r="B18" s="254"/>
      <c r="C18" s="254"/>
      <c r="D18" s="254"/>
      <c r="E18" s="668"/>
      <c r="F18" s="668"/>
      <c r="G18" s="668"/>
      <c r="H18" s="668"/>
      <c r="I18" s="668"/>
      <c r="J18" s="668"/>
      <c r="K18" s="668"/>
      <c r="L18" s="668"/>
      <c r="M18" s="668"/>
      <c r="N18" s="668"/>
      <c r="O18" s="668"/>
      <c r="P18" s="668"/>
      <c r="Q18" s="668"/>
      <c r="R18" s="668"/>
      <c r="S18" s="668"/>
      <c r="T18" s="254"/>
      <c r="U18" s="254"/>
      <c r="V18" s="254"/>
      <c r="W18" s="254"/>
      <c r="X18" s="254"/>
      <c r="Y18" s="254"/>
      <c r="Z18" s="288"/>
    </row>
    <row r="19" spans="1:26" ht="19.5" customHeight="1">
      <c r="A19" s="254"/>
      <c r="B19" s="254"/>
      <c r="C19" s="254"/>
      <c r="D19" s="254"/>
      <c r="E19" s="671"/>
      <c r="F19" s="254"/>
      <c r="G19" s="254"/>
      <c r="H19" s="254"/>
      <c r="I19" s="254"/>
      <c r="J19" s="254"/>
      <c r="K19" s="254"/>
      <c r="L19" s="254"/>
      <c r="M19" s="254"/>
      <c r="N19" s="254"/>
      <c r="O19" s="254"/>
      <c r="P19" s="254"/>
      <c r="Q19" s="254"/>
      <c r="R19" s="254"/>
      <c r="S19" s="254"/>
      <c r="T19" s="254"/>
      <c r="U19" s="254"/>
      <c r="V19" s="254"/>
      <c r="W19" s="254"/>
      <c r="X19" s="254"/>
      <c r="Y19" s="254"/>
      <c r="Z19" s="288"/>
    </row>
    <row r="20" spans="1:26" ht="19.5" customHeight="1">
      <c r="A20" s="254"/>
      <c r="B20" s="210" t="s">
        <v>121</v>
      </c>
      <c r="C20" s="5"/>
      <c r="D20" s="5"/>
      <c r="E20" s="5"/>
      <c r="F20" s="254"/>
      <c r="G20" s="254"/>
      <c r="H20" s="254"/>
      <c r="I20" s="254"/>
      <c r="J20" s="254"/>
      <c r="K20" s="254"/>
      <c r="L20" s="254"/>
      <c r="M20" s="254"/>
      <c r="N20" s="254"/>
      <c r="O20" s="254"/>
      <c r="P20" s="254"/>
      <c r="Q20" s="254"/>
      <c r="R20" s="254"/>
      <c r="S20" s="254"/>
      <c r="T20" s="254"/>
      <c r="U20" s="254"/>
      <c r="V20" s="254"/>
      <c r="W20" s="254"/>
      <c r="X20" s="254"/>
      <c r="Y20" s="254"/>
      <c r="Z20" s="288"/>
    </row>
    <row r="21" spans="1:26" ht="19.5" customHeight="1">
      <c r="A21" s="254"/>
      <c r="B21" s="302" t="s">
        <v>8</v>
      </c>
      <c r="C21" s="303" t="s">
        <v>122</v>
      </c>
      <c r="D21" s="303" t="s">
        <v>123</v>
      </c>
      <c r="E21" s="303" t="s">
        <v>124</v>
      </c>
      <c r="F21" s="254"/>
      <c r="G21" s="254"/>
      <c r="H21" s="254"/>
      <c r="I21" s="254"/>
      <c r="J21" s="254"/>
      <c r="K21" s="254"/>
      <c r="L21" s="254"/>
      <c r="M21" s="254"/>
      <c r="N21" s="254"/>
      <c r="O21" s="254"/>
      <c r="P21" s="254"/>
      <c r="Q21" s="254"/>
      <c r="R21" s="254"/>
      <c r="S21" s="254"/>
      <c r="T21" s="254"/>
      <c r="U21" s="254"/>
      <c r="V21" s="254"/>
      <c r="W21" s="254"/>
      <c r="X21" s="254"/>
      <c r="Y21" s="254"/>
      <c r="Z21" s="288"/>
    </row>
    <row r="22" spans="1:26" ht="19.5" customHeight="1">
      <c r="A22" s="254"/>
      <c r="B22" s="214" t="s">
        <v>125</v>
      </c>
      <c r="C22" s="215">
        <v>21</v>
      </c>
      <c r="D22" s="215">
        <v>27.9</v>
      </c>
      <c r="E22" s="215">
        <v>5.38</v>
      </c>
      <c r="F22" s="254"/>
      <c r="G22" s="254"/>
      <c r="H22" s="254"/>
      <c r="I22" s="254"/>
      <c r="J22" s="254"/>
      <c r="K22" s="254"/>
      <c r="L22" s="254"/>
      <c r="M22" s="254"/>
      <c r="N22" s="254"/>
      <c r="O22" s="254"/>
      <c r="P22" s="254"/>
      <c r="Q22" s="254"/>
      <c r="R22" s="254"/>
      <c r="S22" s="254"/>
      <c r="T22" s="254"/>
      <c r="U22" s="254"/>
      <c r="V22" s="254"/>
      <c r="W22" s="254"/>
      <c r="X22" s="254"/>
      <c r="Y22" s="254"/>
      <c r="Z22" s="288"/>
    </row>
    <row r="23" spans="1:26" ht="19.5" customHeight="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88"/>
    </row>
    <row r="24" spans="1:26" ht="19.5" customHeight="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88"/>
    </row>
    <row r="25" spans="1:26" ht="19.5" customHeight="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88"/>
    </row>
    <row r="26" spans="1:26" ht="19.5" customHeight="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88"/>
    </row>
    <row r="27" spans="1:26" ht="19.5" customHeight="1">
      <c r="A27" s="254"/>
      <c r="B27" s="256" t="s">
        <v>554</v>
      </c>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88"/>
    </row>
    <row r="28" spans="1:26" ht="19.5" customHeight="1">
      <c r="A28" s="254"/>
      <c r="B28" s="5"/>
      <c r="C28" s="5"/>
      <c r="D28" s="5"/>
      <c r="E28" s="5"/>
      <c r="F28" s="5"/>
      <c r="G28" s="5"/>
      <c r="H28" s="5"/>
      <c r="I28" s="5"/>
      <c r="J28" s="5"/>
      <c r="K28" s="5"/>
      <c r="L28" s="5"/>
      <c r="M28" s="5"/>
      <c r="N28" s="5"/>
      <c r="O28" s="5"/>
      <c r="P28" s="5"/>
      <c r="Q28" s="5"/>
      <c r="R28" s="5"/>
      <c r="S28" s="5"/>
      <c r="T28" s="5"/>
      <c r="U28" s="5"/>
      <c r="V28" s="5"/>
      <c r="W28" s="5"/>
      <c r="X28" s="254"/>
      <c r="Y28" s="254"/>
      <c r="Z28" s="288"/>
    </row>
    <row r="29" spans="1:26" ht="19.5" customHeight="1">
      <c r="A29" s="254"/>
      <c r="B29" s="220" t="s">
        <v>46</v>
      </c>
      <c r="C29" s="220" t="s">
        <v>47</v>
      </c>
      <c r="D29" s="220" t="s">
        <v>8</v>
      </c>
      <c r="E29" s="220">
        <v>2005</v>
      </c>
      <c r="F29" s="220">
        <v>2006</v>
      </c>
      <c r="G29" s="220">
        <v>2007</v>
      </c>
      <c r="H29" s="220">
        <v>2008</v>
      </c>
      <c r="I29" s="220">
        <v>2009</v>
      </c>
      <c r="J29" s="220">
        <v>2010</v>
      </c>
      <c r="K29" s="220">
        <v>2011</v>
      </c>
      <c r="L29" s="220">
        <v>2012</v>
      </c>
      <c r="M29" s="220">
        <v>2013</v>
      </c>
      <c r="N29" s="220">
        <v>2014</v>
      </c>
      <c r="O29" s="220">
        <v>2015</v>
      </c>
      <c r="P29" s="220">
        <v>2016</v>
      </c>
      <c r="Q29" s="220">
        <v>2017</v>
      </c>
      <c r="R29" s="220">
        <v>2018</v>
      </c>
      <c r="S29" s="220">
        <v>2019</v>
      </c>
      <c r="T29" s="220">
        <v>2020</v>
      </c>
      <c r="U29" s="220">
        <v>2021</v>
      </c>
      <c r="V29" s="220">
        <v>2022</v>
      </c>
      <c r="W29" s="220">
        <v>2023</v>
      </c>
      <c r="X29" s="254"/>
      <c r="Y29" s="254"/>
      <c r="Z29" s="288"/>
    </row>
    <row r="30" spans="1:26" ht="19.5" customHeight="1">
      <c r="A30" s="254"/>
      <c r="B30" s="508" t="s">
        <v>40</v>
      </c>
      <c r="C30" s="508" t="s">
        <v>42</v>
      </c>
      <c r="D30" s="508" t="s">
        <v>25</v>
      </c>
      <c r="E30" s="659">
        <f>'Fugitive Emissions_Estimates'!C16*'Emission factor_Fugitive Emiss'!$C$5</f>
        <v>0.48565392160000004</v>
      </c>
      <c r="F30" s="659">
        <f>'Fugitive Emissions_Estimates'!D16*'Emission factor_Fugitive Emiss'!$C$5</f>
        <v>0.509716104</v>
      </c>
      <c r="G30" s="659">
        <f>'Fugitive Emissions_Estimates'!E16*'Emission factor_Fugitive Emiss'!$C$5</f>
        <v>0.54315645440000004</v>
      </c>
      <c r="H30" s="659">
        <f>'Fugitive Emissions_Estimates'!F16*'Emission factor_Fugitive Emiss'!$C$5</f>
        <v>0.52975665760000001</v>
      </c>
      <c r="I30" s="659">
        <f>'Fugitive Emissions_Estimates'!G16*'Emission factor_Fugitive Emiss'!$C$5</f>
        <v>0.52997632640000003</v>
      </c>
      <c r="J30" s="659">
        <f>'Fugitive Emissions_Estimates'!H16*'Emission factor_Fugitive Emiss'!$C$5</f>
        <v>0.57404526720000004</v>
      </c>
      <c r="K30" s="659">
        <f>'Fugitive Emissions_Estimates'!I16*'Emission factor_Fugitive Emiss'!$C$5</f>
        <v>0.6271544240000001</v>
      </c>
      <c r="L30" s="659">
        <f>'Fugitive Emissions_Estimates'!J16*'Emission factor_Fugitive Emiss'!$C$5</f>
        <v>0.67230481120000007</v>
      </c>
      <c r="M30" s="659">
        <f>'Fugitive Emissions_Estimates'!K16*'Emission factor_Fugitive Emiss'!$C$5</f>
        <v>0.69212569600000007</v>
      </c>
      <c r="N30" s="659">
        <f>'Fugitive Emissions_Estimates'!L16*'Emission factor_Fugitive Emiss'!$C$5</f>
        <v>0.69876645280000016</v>
      </c>
      <c r="O30" s="659">
        <f>'Fugitive Emissions_Estimates'!M16*'Emission factor_Fugitive Emiss'!$C$5</f>
        <v>0.71801281920000004</v>
      </c>
      <c r="P30" s="659">
        <f>'Fugitive Emissions_Estimates'!N16*'Emission factor_Fugitive Emiss'!$C$5</f>
        <v>0.78019598720000005</v>
      </c>
      <c r="Q30" s="659">
        <f>'Fugitive Emissions_Estimates'!O16*'Emission factor_Fugitive Emiss'!$C$5</f>
        <v>0.91424464800000005</v>
      </c>
      <c r="R30" s="659">
        <f>'Fugitive Emissions_Estimates'!P16*'Emission factor_Fugitive Emiss'!$C$5</f>
        <v>1.0518418048</v>
      </c>
      <c r="S30" s="659">
        <f>'Fugitive Emissions_Estimates'!Q16*'Emission factor_Fugitive Emiss'!$C$5</f>
        <v>1.1084149696000003</v>
      </c>
      <c r="T30" s="659">
        <f>'Fugitive Emissions_Estimates'!R16*'Emission factor_Fugitive Emiss'!$C$5</f>
        <v>0.95236563360000004</v>
      </c>
      <c r="U30" s="659">
        <f>'Fugitive Emissions_Estimates'!S16*'Emission factor_Fugitive Emiss'!$C$5</f>
        <v>1.0052044288000002</v>
      </c>
      <c r="V30" s="659">
        <f>'Fugitive Emissions_Estimates'!T16*'Emission factor_Fugitive Emiss'!$C$5</f>
        <v>1.0722034128000002</v>
      </c>
      <c r="W30" s="659">
        <f>'Fugitive Emissions_Estimates'!U16*'Emission factor_Fugitive Emiss'!$C$5</f>
        <v>1.1483439984000001</v>
      </c>
      <c r="X30" s="254"/>
      <c r="Y30" s="254"/>
      <c r="Z30" s="288"/>
    </row>
    <row r="31" spans="1:26" ht="19.5" customHeight="1">
      <c r="A31" s="254"/>
      <c r="B31" s="508" t="s">
        <v>40</v>
      </c>
      <c r="C31" s="508" t="s">
        <v>42</v>
      </c>
      <c r="D31" s="508" t="s">
        <v>27</v>
      </c>
      <c r="E31" s="227">
        <f>E30*'Fugitive Emissions_Estimates'!$C$22</f>
        <v>10.198732353600001</v>
      </c>
      <c r="F31" s="227">
        <f>F30*'Fugitive Emissions_Estimates'!$C$22</f>
        <v>10.704038184</v>
      </c>
      <c r="G31" s="227">
        <f>G30*'Fugitive Emissions_Estimates'!$C$22</f>
        <v>11.406285542400001</v>
      </c>
      <c r="H31" s="227">
        <f>H30*'Fugitive Emissions_Estimates'!$C$22</f>
        <v>11.124889809600001</v>
      </c>
      <c r="I31" s="227">
        <f>I30*'Fugitive Emissions_Estimates'!$C$22</f>
        <v>11.1295028544</v>
      </c>
      <c r="J31" s="227">
        <f>J30*'Fugitive Emissions_Estimates'!$C$22</f>
        <v>12.054950611200001</v>
      </c>
      <c r="K31" s="227">
        <f>K30*'Fugitive Emissions_Estimates'!$C$22</f>
        <v>13.170242904000002</v>
      </c>
      <c r="L31" s="227">
        <f>L30*'Fugitive Emissions_Estimates'!$C$22</f>
        <v>14.118401035200002</v>
      </c>
      <c r="M31" s="227">
        <f>M30*'Fugitive Emissions_Estimates'!$C$22</f>
        <v>14.534639616000002</v>
      </c>
      <c r="N31" s="227">
        <f>N30*'Fugitive Emissions_Estimates'!$C$22</f>
        <v>14.674095508800004</v>
      </c>
      <c r="O31" s="227">
        <f>O30*'Fugitive Emissions_Estimates'!$C$22</f>
        <v>15.078269203200001</v>
      </c>
      <c r="P31" s="227">
        <f>P30*'Fugitive Emissions_Estimates'!$C$22</f>
        <v>16.384115731200001</v>
      </c>
      <c r="Q31" s="227">
        <f>Q30*'Fugitive Emissions_Estimates'!$C$22</f>
        <v>19.199137608000001</v>
      </c>
      <c r="R31" s="227">
        <f>R30*'Fugitive Emissions_Estimates'!$C$22</f>
        <v>22.0886779008</v>
      </c>
      <c r="S31" s="227">
        <f>S30*'Fugitive Emissions_Estimates'!$C$22</f>
        <v>23.276714361600007</v>
      </c>
      <c r="T31" s="227">
        <f>T30*'Fugitive Emissions_Estimates'!$C$22</f>
        <v>19.9996783056</v>
      </c>
      <c r="U31" s="227">
        <f>U30*'Fugitive Emissions_Estimates'!$C$22</f>
        <v>21.109293004800005</v>
      </c>
      <c r="V31" s="228">
        <f>V30*'Fugitive Emissions_Estimates'!$C$22</f>
        <v>22.516271668800005</v>
      </c>
      <c r="W31" s="228">
        <f>W30*'Fugitive Emissions_Estimates'!$C$22</f>
        <v>24.115223966400002</v>
      </c>
      <c r="X31" s="254"/>
      <c r="Y31" s="254"/>
      <c r="Z31" s="288"/>
    </row>
    <row r="32" spans="1:26" ht="19.5" customHeight="1">
      <c r="A32" s="254"/>
      <c r="B32" s="508" t="s">
        <v>40</v>
      </c>
      <c r="C32" s="508" t="s">
        <v>42</v>
      </c>
      <c r="D32" s="508" t="s">
        <v>28</v>
      </c>
      <c r="E32" s="227">
        <f>E30*'Fugitive Emissions_Estimates'!$D$22</f>
        <v>13.549744412640001</v>
      </c>
      <c r="F32" s="227">
        <f>F30*'Fugitive Emissions_Estimates'!$D$22</f>
        <v>14.2210793016</v>
      </c>
      <c r="G32" s="227">
        <f>G30*'Fugitive Emissions_Estimates'!$D$22</f>
        <v>15.15406507776</v>
      </c>
      <c r="H32" s="227">
        <f>H30*'Fugitive Emissions_Estimates'!$D$22</f>
        <v>14.78021074704</v>
      </c>
      <c r="I32" s="227">
        <f>I30*'Fugitive Emissions_Estimates'!$D$22</f>
        <v>14.786339506560001</v>
      </c>
      <c r="J32" s="227">
        <f>J30*'Fugitive Emissions_Estimates'!$D$22</f>
        <v>16.015862954879999</v>
      </c>
      <c r="K32" s="227">
        <f>K30*'Fugitive Emissions_Estimates'!$D$22</f>
        <v>17.497608429600003</v>
      </c>
      <c r="L32" s="227">
        <f>L30*'Fugitive Emissions_Estimates'!$D$22</f>
        <v>18.757304232480003</v>
      </c>
      <c r="M32" s="227">
        <f>M30*'Fugitive Emissions_Estimates'!$D$22</f>
        <v>19.310306918400002</v>
      </c>
      <c r="N32" s="227">
        <f>N30*'Fugitive Emissions_Estimates'!$D$22</f>
        <v>19.495584033120004</v>
      </c>
      <c r="O32" s="227">
        <f>O30*'Fugitive Emissions_Estimates'!$D$22</f>
        <v>20.032557655680002</v>
      </c>
      <c r="P32" s="227">
        <f>P30*'Fugitive Emissions_Estimates'!$D$22</f>
        <v>21.767468042880001</v>
      </c>
      <c r="Q32" s="227">
        <f>Q30*'Fugitive Emissions_Estimates'!$D$22</f>
        <v>25.507425679200001</v>
      </c>
      <c r="R32" s="227">
        <f>R30*'Fugitive Emissions_Estimates'!$D$22</f>
        <v>29.34638635392</v>
      </c>
      <c r="S32" s="227">
        <f>S30*'Fugitive Emissions_Estimates'!$D$22</f>
        <v>30.924777651840007</v>
      </c>
      <c r="T32" s="227">
        <f>T30*'Fugitive Emissions_Estimates'!$D$22</f>
        <v>26.571001177439999</v>
      </c>
      <c r="U32" s="227">
        <f>U30*'Fugitive Emissions_Estimates'!$D$22</f>
        <v>28.045203563520005</v>
      </c>
      <c r="V32" s="227">
        <f>V30*'Fugitive Emissions_Estimates'!$D$22</f>
        <v>29.914475217120003</v>
      </c>
      <c r="W32" s="227">
        <f>W30*'Fugitive Emissions_Estimates'!$D$22</f>
        <v>32.038797555359999</v>
      </c>
      <c r="X32" s="254"/>
      <c r="Y32" s="254"/>
      <c r="Z32" s="288"/>
    </row>
    <row r="33" spans="1:26" ht="19.5" customHeight="1">
      <c r="A33" s="254"/>
      <c r="B33" s="505" t="s">
        <v>40</v>
      </c>
      <c r="C33" s="505" t="s">
        <v>42</v>
      </c>
      <c r="D33" s="505" t="s">
        <v>29</v>
      </c>
      <c r="E33" s="232">
        <f>E30*'Fugitive Emissions_Estimates'!$E$22</f>
        <v>2.6128180982080003</v>
      </c>
      <c r="F33" s="232">
        <f>F30*'Fugitive Emissions_Estimates'!$E$22</f>
        <v>2.7422726395199999</v>
      </c>
      <c r="G33" s="232">
        <f>G30*'Fugitive Emissions_Estimates'!$E$22</f>
        <v>2.9221817246720003</v>
      </c>
      <c r="H33" s="232">
        <f>H30*'Fugitive Emissions_Estimates'!$E$22</f>
        <v>2.8500908178880002</v>
      </c>
      <c r="I33" s="232">
        <f>I30*'Fugitive Emissions_Estimates'!$E$22</f>
        <v>2.8512726360320002</v>
      </c>
      <c r="J33" s="232">
        <f>J30*'Fugitive Emissions_Estimates'!$E$22</f>
        <v>3.0883635375360003</v>
      </c>
      <c r="K33" s="232">
        <f>K30*'Fugitive Emissions_Estimates'!$E$22</f>
        <v>3.3740908011200004</v>
      </c>
      <c r="L33" s="232">
        <f>L30*'Fugitive Emissions_Estimates'!$E$22</f>
        <v>3.6169998842560003</v>
      </c>
      <c r="M33" s="232">
        <f>M30*'Fugitive Emissions_Estimates'!$E$22</f>
        <v>3.7236362444800002</v>
      </c>
      <c r="N33" s="232">
        <f>N30*'Fugitive Emissions_Estimates'!$E$22</f>
        <v>3.7593635160640009</v>
      </c>
      <c r="O33" s="232">
        <f>O30*'Fugitive Emissions_Estimates'!$E$22</f>
        <v>3.8629089672960002</v>
      </c>
      <c r="P33" s="232">
        <f>P30*'Fugitive Emissions_Estimates'!$E$22</f>
        <v>4.1974544111360004</v>
      </c>
      <c r="Q33" s="232">
        <f>Q30*'Fugitive Emissions_Estimates'!$E$22</f>
        <v>4.9186362062400004</v>
      </c>
      <c r="R33" s="232">
        <f>R30*'Fugitive Emissions_Estimates'!$E$22</f>
        <v>5.6589089098239995</v>
      </c>
      <c r="S33" s="232">
        <f>S30*'Fugitive Emissions_Estimates'!$E$22</f>
        <v>5.9632725364480015</v>
      </c>
      <c r="T33" s="232">
        <f>T30*'Fugitive Emissions_Estimates'!$E$22</f>
        <v>5.1237271087680005</v>
      </c>
      <c r="U33" s="232">
        <f>U30*'Fugitive Emissions_Estimates'!$E$22</f>
        <v>5.4079998269440006</v>
      </c>
      <c r="V33" s="232">
        <f>V30*'Fugitive Emissions_Estimates'!$E$22</f>
        <v>5.7684543608640011</v>
      </c>
      <c r="W33" s="232">
        <f>W30*'Fugitive Emissions_Estimates'!$E$22</f>
        <v>6.1780907113920005</v>
      </c>
      <c r="X33" s="254"/>
      <c r="Y33" s="254"/>
      <c r="Z33" s="288"/>
    </row>
    <row r="34" spans="1:26" ht="19.5" customHeight="1">
      <c r="A34" s="254"/>
      <c r="B34" s="5"/>
      <c r="C34" s="5"/>
      <c r="D34" s="5"/>
      <c r="E34" s="5"/>
      <c r="F34" s="5"/>
      <c r="G34" s="5"/>
      <c r="H34" s="5"/>
      <c r="I34" s="5"/>
      <c r="J34" s="5"/>
      <c r="K34" s="5"/>
      <c r="L34" s="5"/>
      <c r="M34" s="5"/>
      <c r="N34" s="5"/>
      <c r="O34" s="5"/>
      <c r="P34" s="5"/>
      <c r="Q34" s="5"/>
      <c r="R34" s="5"/>
      <c r="S34" s="5"/>
      <c r="T34" s="5"/>
      <c r="U34" s="5"/>
      <c r="V34" s="5"/>
      <c r="W34" s="5"/>
      <c r="X34" s="254"/>
      <c r="Y34" s="254"/>
      <c r="Z34" s="288"/>
    </row>
    <row r="35" spans="1:26" ht="19.5" customHeight="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88"/>
    </row>
    <row r="36" spans="1:26" ht="19.5" customHeight="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88"/>
    </row>
    <row r="37" spans="1:26" ht="19.5" customHeight="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88"/>
    </row>
    <row r="38" spans="1:26" ht="19.5" customHeight="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88"/>
    </row>
    <row r="39" spans="1:26" ht="19.5" customHeight="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88"/>
    </row>
    <row r="40" spans="1:26" ht="19.5" customHeight="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88"/>
    </row>
    <row r="41" spans="1:26" ht="19.5" customHeight="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88"/>
    </row>
    <row r="42" spans="1:26" ht="19.5" customHeight="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88"/>
    </row>
    <row r="43" spans="1:26" ht="19.5" customHeight="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88"/>
    </row>
    <row r="44" spans="1:26" ht="19.5" customHeight="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88"/>
    </row>
    <row r="45" spans="1:26" ht="19.5" customHeight="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88"/>
    </row>
    <row r="46" spans="1:26" ht="19.5" customHeight="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88"/>
    </row>
    <row r="47" spans="1:26" ht="19.5" customHeight="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88"/>
    </row>
    <row r="48" spans="1:26" ht="19.5" customHeight="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88"/>
    </row>
    <row r="49" spans="1:26" ht="19.5" customHeight="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88"/>
    </row>
    <row r="50" spans="1:26" ht="19.5" customHeight="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88"/>
    </row>
    <row r="51" spans="1:26" ht="19.5" customHeight="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88"/>
    </row>
    <row r="52" spans="1:26" ht="19.5" customHeight="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88"/>
    </row>
    <row r="53" spans="1:26" ht="19.5" customHeight="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88"/>
    </row>
    <row r="54" spans="1:26" ht="19.5" customHeight="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88"/>
    </row>
    <row r="55" spans="1:26" ht="19.5" customHeight="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88"/>
    </row>
    <row r="56" spans="1:26" ht="19.5" customHeight="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88"/>
    </row>
    <row r="57" spans="1:26" ht="19.5" customHeight="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88"/>
    </row>
    <row r="58" spans="1:26" ht="19.5" customHeight="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88"/>
    </row>
    <row r="59" spans="1:26" ht="19.5" customHeight="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88"/>
    </row>
    <row r="60" spans="1:26" ht="19.5" customHeight="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88"/>
    </row>
    <row r="61" spans="1:26" ht="19.5" customHeight="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88"/>
    </row>
    <row r="62" spans="1:26" ht="19.5"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88"/>
    </row>
    <row r="63" spans="1:26" ht="19.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88"/>
    </row>
    <row r="64" spans="1:26" ht="19.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88"/>
    </row>
    <row r="65" spans="1:26" ht="19.5"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88"/>
    </row>
    <row r="66" spans="1:26" ht="19.5" customHeight="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88"/>
    </row>
    <row r="67" spans="1:26" ht="19.5" customHeight="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88"/>
    </row>
    <row r="68" spans="1:26" ht="19.5" customHeight="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88"/>
    </row>
    <row r="69" spans="1:26" ht="19.5" customHeight="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88"/>
    </row>
    <row r="70" spans="1:26" ht="19.5" customHeight="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88"/>
    </row>
    <row r="71" spans="1:26" ht="19.5" customHeight="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88"/>
    </row>
    <row r="72" spans="1:26" ht="19.5" customHeight="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88"/>
    </row>
    <row r="73" spans="1:26" ht="19.5" customHeight="1">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88"/>
    </row>
    <row r="74" spans="1:26" ht="19.5" customHeight="1">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88"/>
    </row>
    <row r="75" spans="1:26" ht="19.5" customHeight="1">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88"/>
    </row>
    <row r="76" spans="1:26" ht="19.5" customHeight="1">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88"/>
    </row>
    <row r="77" spans="1:26" ht="19.5" customHeight="1">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88"/>
    </row>
    <row r="78" spans="1:26" ht="19.5" customHeight="1">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88"/>
    </row>
    <row r="79" spans="1:26" ht="19.5" customHeight="1">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88"/>
    </row>
    <row r="80" spans="1:26" ht="19.5"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88"/>
    </row>
    <row r="81" spans="1:26" ht="19.5"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88"/>
    </row>
    <row r="82" spans="1:26" ht="19.5" customHeight="1">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88"/>
    </row>
    <row r="83" spans="1:26" ht="19.5"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88"/>
    </row>
    <row r="84" spans="1:26" ht="19.5" customHeight="1">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88"/>
    </row>
    <row r="85" spans="1:26" ht="19.5" customHeight="1">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88"/>
    </row>
    <row r="86" spans="1:26" ht="19.5" customHeight="1">
      <c r="A86" s="254"/>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88"/>
    </row>
    <row r="87" spans="1:26" ht="19.5" customHeight="1">
      <c r="A87" s="254"/>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88"/>
    </row>
    <row r="88" spans="1:26" ht="19.5" customHeight="1">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88"/>
    </row>
    <row r="89" spans="1:26" ht="19.5" customHeight="1">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88"/>
    </row>
    <row r="90" spans="1:26" ht="19.5" customHeight="1">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88"/>
    </row>
    <row r="91" spans="1:26" ht="19.5" customHeight="1">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88"/>
    </row>
    <row r="92" spans="1:26" ht="19.5" customHeight="1">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88"/>
    </row>
    <row r="93" spans="1:26" ht="19.5" customHeight="1">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88"/>
    </row>
    <row r="94" spans="1:26" ht="19.5" customHeight="1">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88"/>
    </row>
    <row r="95" spans="1:26" ht="19.5" customHeight="1">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88"/>
    </row>
    <row r="96" spans="1:26" ht="19.5"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88"/>
    </row>
    <row r="97" spans="1:26" ht="19.5"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88"/>
    </row>
    <row r="98" spans="1:26" ht="19.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88"/>
    </row>
    <row r="99" spans="1:26" ht="19.5" customHeight="1">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88"/>
    </row>
    <row r="100" spans="1:26" ht="19.5" customHeight="1">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88"/>
    </row>
    <row r="101" spans="1:26" ht="19.5" customHeight="1">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88"/>
    </row>
    <row r="102" spans="1:26" ht="19.5" customHeight="1">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88"/>
    </row>
    <row r="103" spans="1:26" ht="19.5" customHeight="1">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88"/>
    </row>
    <row r="104" spans="1:26" ht="19.5" customHeight="1">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88"/>
    </row>
    <row r="105" spans="1:26" ht="19.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88"/>
    </row>
    <row r="106" spans="1:26" ht="19.5"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88"/>
    </row>
    <row r="107" spans="1:26" ht="19.5"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88"/>
    </row>
    <row r="108" spans="1:26" ht="19.5"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88"/>
    </row>
    <row r="109" spans="1:26" ht="19.5"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88"/>
    </row>
    <row r="110" spans="1:26" ht="19.5"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88"/>
    </row>
    <row r="111" spans="1:26" ht="19.5"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88"/>
    </row>
    <row r="112" spans="1:26" ht="19.5"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88"/>
    </row>
    <row r="113" spans="1:26" ht="19.5"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88"/>
    </row>
    <row r="114" spans="1:26" ht="19.5"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88"/>
    </row>
    <row r="115" spans="1:26" ht="19.5"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88"/>
    </row>
    <row r="116" spans="1:26" ht="19.5"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88"/>
    </row>
    <row r="117" spans="1:26" ht="19.5"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88"/>
    </row>
    <row r="118" spans="1:26" ht="19.5"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88"/>
    </row>
    <row r="119" spans="1:26" ht="19.5"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88"/>
    </row>
    <row r="120" spans="1:26" ht="19.5"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88"/>
    </row>
    <row r="121" spans="1:26" ht="19.5"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88"/>
    </row>
    <row r="122" spans="1:26" ht="19.5"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88"/>
    </row>
    <row r="123" spans="1:26" ht="19.5"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88"/>
    </row>
    <row r="124" spans="1:26" ht="19.5"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88"/>
    </row>
    <row r="125" spans="1:26" ht="19.5"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88"/>
    </row>
    <row r="126" spans="1:26" ht="19.5"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88"/>
    </row>
    <row r="127" spans="1:26" ht="19.5"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88"/>
    </row>
    <row r="128" spans="1:26" ht="19.5"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88"/>
    </row>
    <row r="129" spans="1:26" ht="19.5"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88"/>
    </row>
    <row r="130" spans="1:26" ht="19.5"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88"/>
    </row>
    <row r="131" spans="1:26" ht="19.5"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88"/>
    </row>
    <row r="132" spans="1:26" ht="19.5"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88"/>
    </row>
    <row r="133" spans="1:26" ht="19.5"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88"/>
    </row>
    <row r="134" spans="1:26" ht="19.5"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88"/>
    </row>
    <row r="135" spans="1:26" ht="19.5"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88"/>
    </row>
    <row r="136" spans="1:26" ht="19.5"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88"/>
    </row>
    <row r="137" spans="1:26" ht="19.5"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88"/>
    </row>
    <row r="138" spans="1:26" ht="19.5"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88"/>
    </row>
    <row r="139" spans="1:26" ht="19.5"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88"/>
    </row>
    <row r="140" spans="1:26" ht="19.5"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88"/>
    </row>
    <row r="141" spans="1:26" ht="19.5"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88"/>
    </row>
    <row r="142" spans="1:26" ht="19.5"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88"/>
    </row>
    <row r="143" spans="1:26" ht="19.5"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88"/>
    </row>
    <row r="144" spans="1:26" ht="19.5"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88"/>
    </row>
    <row r="145" spans="1:26" ht="19.5"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88"/>
    </row>
    <row r="146" spans="1:26" ht="19.5"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88"/>
    </row>
    <row r="147" spans="1:26" ht="19.5"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88"/>
    </row>
    <row r="148" spans="1:26" ht="19.5"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88"/>
    </row>
    <row r="149" spans="1:26" ht="19.5"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88"/>
    </row>
    <row r="150" spans="1:26" ht="19.5"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88"/>
    </row>
    <row r="151" spans="1:26" ht="19.5"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88"/>
    </row>
    <row r="152" spans="1:26" ht="19.5"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88"/>
    </row>
    <row r="153" spans="1:26" ht="19.5"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88"/>
    </row>
    <row r="154" spans="1:26" ht="19.5"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88"/>
    </row>
    <row r="155" spans="1:26" ht="19.5"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88"/>
    </row>
    <row r="156" spans="1:26" ht="19.5"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88"/>
    </row>
    <row r="157" spans="1:26" ht="19.5"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88"/>
    </row>
    <row r="158" spans="1:26" ht="19.5"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88"/>
    </row>
    <row r="159" spans="1:26" ht="19.5"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88"/>
    </row>
    <row r="160" spans="1:26" ht="19.5"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88"/>
    </row>
    <row r="161" spans="1:26" ht="19.5"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88"/>
    </row>
    <row r="162" spans="1:26" ht="19.5"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88"/>
    </row>
    <row r="163" spans="1:26" ht="19.5"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88"/>
    </row>
    <row r="164" spans="1:26" ht="19.5"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88"/>
    </row>
    <row r="165" spans="1:26" ht="19.5"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88"/>
    </row>
    <row r="166" spans="1:26" ht="19.5"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88"/>
    </row>
    <row r="167" spans="1:26" ht="19.5"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88"/>
    </row>
    <row r="168" spans="1:26" ht="19.5"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88"/>
    </row>
    <row r="169" spans="1:26" ht="19.5"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88"/>
    </row>
    <row r="170" spans="1:26" ht="19.5"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88"/>
    </row>
    <row r="171" spans="1:26" ht="19.5"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88"/>
    </row>
    <row r="172" spans="1:26" ht="19.5"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88"/>
    </row>
    <row r="173" spans="1:26" ht="19.5"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88"/>
    </row>
    <row r="174" spans="1:26" ht="19.5"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88"/>
    </row>
    <row r="175" spans="1:26" ht="19.5"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88"/>
    </row>
    <row r="176" spans="1:26" ht="19.5"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88"/>
    </row>
    <row r="177" spans="1:26" ht="19.5"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88"/>
    </row>
    <row r="178" spans="1:26" ht="19.5"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88"/>
    </row>
    <row r="179" spans="1:26" ht="19.5"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88"/>
    </row>
    <row r="180" spans="1:26" ht="19.5"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88"/>
    </row>
    <row r="181" spans="1:26" ht="19.5"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88"/>
    </row>
    <row r="182" spans="1:26" ht="19.5"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88"/>
    </row>
    <row r="183" spans="1:26" ht="19.5"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88"/>
    </row>
    <row r="184" spans="1:26" ht="19.5"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88"/>
    </row>
    <row r="185" spans="1:26" ht="19.5"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88"/>
    </row>
    <row r="186" spans="1:26" ht="19.5"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88"/>
    </row>
    <row r="187" spans="1:26" ht="19.5"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88"/>
    </row>
    <row r="188" spans="1:26" ht="19.5"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88"/>
    </row>
    <row r="189" spans="1:26" ht="19.5"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88"/>
    </row>
    <row r="190" spans="1:26" ht="19.5"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88"/>
    </row>
    <row r="191" spans="1:26" ht="19.5"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88"/>
    </row>
    <row r="192" spans="1:26" ht="19.5"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88"/>
    </row>
    <row r="193" spans="1:26" ht="19.5"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88"/>
    </row>
    <row r="194" spans="1:26" ht="19.5"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88"/>
    </row>
    <row r="195" spans="1:26" ht="19.5"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88"/>
    </row>
    <row r="196" spans="1:26" ht="19.5"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88"/>
    </row>
    <row r="197" spans="1:26" ht="19.5"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88"/>
    </row>
    <row r="198" spans="1:26" ht="19.5"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88"/>
    </row>
    <row r="199" spans="1:26" ht="19.5"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88"/>
    </row>
    <row r="200" spans="1:26" ht="19.5"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88"/>
    </row>
    <row r="201" spans="1:26" ht="19.5"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88"/>
    </row>
    <row r="202" spans="1:26" ht="19.5"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88"/>
    </row>
    <row r="203" spans="1:26" ht="19.5"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88"/>
    </row>
    <row r="204" spans="1:26" ht="19.5"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88"/>
    </row>
    <row r="205" spans="1:26" ht="19.5"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88"/>
    </row>
    <row r="206" spans="1:26" ht="19.5"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88"/>
    </row>
    <row r="207" spans="1:26" ht="19.5"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88"/>
    </row>
    <row r="208" spans="1:26" ht="19.5"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88"/>
    </row>
    <row r="209" spans="1:26" ht="19.5"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88"/>
    </row>
    <row r="210" spans="1:26" ht="19.5"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88"/>
    </row>
    <row r="211" spans="1:26" ht="19.5"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88"/>
    </row>
    <row r="212" spans="1:26" ht="19.5"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88"/>
    </row>
    <row r="213" spans="1:26" ht="19.5"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88"/>
    </row>
    <row r="214" spans="1:26" ht="19.5"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88"/>
    </row>
    <row r="215" spans="1:26" ht="19.5"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88"/>
    </row>
    <row r="216" spans="1:26" ht="19.5"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88"/>
    </row>
    <row r="217" spans="1:26" ht="19.5"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88"/>
    </row>
    <row r="218" spans="1:26" ht="19.5"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88"/>
    </row>
    <row r="219" spans="1:26" ht="19.5"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88"/>
    </row>
    <row r="220" spans="1:26" ht="19.5"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88"/>
    </row>
    <row r="221" spans="1:26" ht="19.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9.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9.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9.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9.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9.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9.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9.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9.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9.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9.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9.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9.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9.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9.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9.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9.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9.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9.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9.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9.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9.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9.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9.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9.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9.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9.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9.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9.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9.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9.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9.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9.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9.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9.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9.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9.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9.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9.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9.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9.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9.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9.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9.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9.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9.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9.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9.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9.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9.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9.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9.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9.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9.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9.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9.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9.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9.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9.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9.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9.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9.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9.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9.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9.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9.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9.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9.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9.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9.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9.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9.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9.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9.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9.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9.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9.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9.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9.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9.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9.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9.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9.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9.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9.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9.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9.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9.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9.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9.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9.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9.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9.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9.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9.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9.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9.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9.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9.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9.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9.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9.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9.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9.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9.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9.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9.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9.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9.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9.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9.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9.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9.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9.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9.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9.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9.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9.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9.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9.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9.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9.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9.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9.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9.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9.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9.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9.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9.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9.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9.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9.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9.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9.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9.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9.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9.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9.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9.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9.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9.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9.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9.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9.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9.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9.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9.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9.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9.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9.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9.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9.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9.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9.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9.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9.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9.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9.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9.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9.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9.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9.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9.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9.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9.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9.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9.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9.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9.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9.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9.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9.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9.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9.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9.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9.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9.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9.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9.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9.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9.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9.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9.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9.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9.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9.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9.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9.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9.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9.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9.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9.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9.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9.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9.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9.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9.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9.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9.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9.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9.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9.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9.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9.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9.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9.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9.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9.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9.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9.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9.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9.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9.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9.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9.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9.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9.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9.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9.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9.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9.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9.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9.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9.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9.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9.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9.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9.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9.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9.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9.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9.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9.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9.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9.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9.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9.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9.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9.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9.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9.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9.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9.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9.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9.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9.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9.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9.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9.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9.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9.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9.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9.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9.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9.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9.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9.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9.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9.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9.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9.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9.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9.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9.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9.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9.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9.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9.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9.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9.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9.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9.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9.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9.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9.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9.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9.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9.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9.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9.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9.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9.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9.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9.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9.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9.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9.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9.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9.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9.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9.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9.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9.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9.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9.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9.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9.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9.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9.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9.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9.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9.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9.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9.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9.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9.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9.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9.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9.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9.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9.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9.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9.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9.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9.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9.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9.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9.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9.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9.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9.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9.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9.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9.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9.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9.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9.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9.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9.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9.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9.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9.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9.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9.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9.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9.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9.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9.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9.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9.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9.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9.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9.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9.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9.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9.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9.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9.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9.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9.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9.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9.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9.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9.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9.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9.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9.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9.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9.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9.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9.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9.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9.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9.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9.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9.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9.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9.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9.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9.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9.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9.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9.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9.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9.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9.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9.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9.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9.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9.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9.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9.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9.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9.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9.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9.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9.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9.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9.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9.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9.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9.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9.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9.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9.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9.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9.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9.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9.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9.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9.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9.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9.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9.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9.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9.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9.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9.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9.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9.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9.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9.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9.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9.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9.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9.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9.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9.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9.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9.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9.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9.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9.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9.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9.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9.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9.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9.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9.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9.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9.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9.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9.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9.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9.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9.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9.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9.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9.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9.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9.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9.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9.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9.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9.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9.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9.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9.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9.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9.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9.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9.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9.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9.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9.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9.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9.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9.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9.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9.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9.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9.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9.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9.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9.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9.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9.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9.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9.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9.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9.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9.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9.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9.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9.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9.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9.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9.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9.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9.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9.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9.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9.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9.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9.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9.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9.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9.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9.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9.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9.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9.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9.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9.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9.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9.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9.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9.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9.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9.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9.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9.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9.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9.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9.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9.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9.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9.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9.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9.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9.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9.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9.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9.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9.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9.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9.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9.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9.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9.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9.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9.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9.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9.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9.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9.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9.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9.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9.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9.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9.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9.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9.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9.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9.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9.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9.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9.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9.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9.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9.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9.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9.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9.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9.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9.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9.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9.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9.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9.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9.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9.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9.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9.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9.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9.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9.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9.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9.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9.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9.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9.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9.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9.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9.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9.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9.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9.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9.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9.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9.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9.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9.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9.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9.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9.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9.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9.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9.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9.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9.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9.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9.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9.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9.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9.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9.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9.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9.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9.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9.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9.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9.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9.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9.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9.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9.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9.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9.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9.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9.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9.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9.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9.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9.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9.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9.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9.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9.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9.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9.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9.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9.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9.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9.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9.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9.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9.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9.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9.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9.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9.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9.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9.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9.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9.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9.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9.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9.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9.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9.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9.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9.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9.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9.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9.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9.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9.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9.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9.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9.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9.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9.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9.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9.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9.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9.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9.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9.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9.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9.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9.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9.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9.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9.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9.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9.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9.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9.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9.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9.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9.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9.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9.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9.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9.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9.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9.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9.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9.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9.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9.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9.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9.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9.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9.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9.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9.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9.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9.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9.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9.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9.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9.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9.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9.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9.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9.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9.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9.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9.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9.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9.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9.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9.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9.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9.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9.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9.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9.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9.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9.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9.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9.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9.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9.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9.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9.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9.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9.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9.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9.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9.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9.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9.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9.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9.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9.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9.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9.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9.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9.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9.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9.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9.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9.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9.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9.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9.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9.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9.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9.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9.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9.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9.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9.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9.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9.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9.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9.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9.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9.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9.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9.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9.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9.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9.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9.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9.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9.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9.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9.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9.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9.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9.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9.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9.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9.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9.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9.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9.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9.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9.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9.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9.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9.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9.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9.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9.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9.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9.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9.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9.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9.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9.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9.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9.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9.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9.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9.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mergeCells count="3">
    <mergeCell ref="B3:F3"/>
    <mergeCell ref="B9:D9"/>
    <mergeCell ref="B14:D14"/>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EC247-DA19-429B-A175-00E4B867E6B1}">
  <sheetPr>
    <tabColor theme="7" tint="0.59999389629810485"/>
    <outlinePr summaryBelow="0" summaryRight="0"/>
  </sheetPr>
  <dimension ref="A1:AM1000"/>
  <sheetViews>
    <sheetView workbookViewId="0">
      <selection activeCell="H50" sqref="H50"/>
    </sheetView>
  </sheetViews>
  <sheetFormatPr defaultColWidth="12.6328125" defaultRowHeight="15" customHeight="1"/>
  <cols>
    <col min="1" max="6" width="12.6328125" style="1" customWidth="1"/>
    <col min="7" max="7" width="14.90625" style="1" customWidth="1"/>
    <col min="8" max="16384" width="12.6328125" style="1"/>
  </cols>
  <sheetData>
    <row r="1" spans="1:39" ht="15.75" customHeight="1">
      <c r="A1" s="558"/>
      <c r="B1" s="558" t="s">
        <v>57</v>
      </c>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row>
    <row r="2" spans="1:39" ht="15.75" customHeight="1">
      <c r="A2" s="622"/>
      <c r="B2" s="691" t="s">
        <v>58</v>
      </c>
      <c r="C2" s="675"/>
      <c r="D2" s="675"/>
      <c r="E2" s="675"/>
      <c r="F2" s="675"/>
      <c r="G2" s="675"/>
      <c r="H2" s="675"/>
      <c r="I2" s="675"/>
      <c r="J2" s="675"/>
      <c r="K2" s="675"/>
      <c r="L2" s="675"/>
      <c r="M2" s="675"/>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row>
    <row r="3" spans="1:39" ht="15.75" customHeight="1">
      <c r="A3" s="622"/>
      <c r="B3" s="691" t="s">
        <v>116</v>
      </c>
      <c r="C3" s="675"/>
      <c r="D3" s="675"/>
      <c r="E3" s="675"/>
      <c r="F3" s="675"/>
      <c r="G3" s="675"/>
      <c r="H3" s="675"/>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row>
    <row r="4" spans="1:39" ht="15.75" customHeight="1">
      <c r="A4" s="622"/>
      <c r="B4" s="691" t="s">
        <v>117</v>
      </c>
      <c r="C4" s="675"/>
      <c r="D4" s="675"/>
      <c r="E4" s="675"/>
      <c r="F4" s="675"/>
      <c r="G4" s="675"/>
      <c r="H4" s="675"/>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row>
    <row r="5" spans="1:39" ht="15.75" customHeight="1">
      <c r="A5" s="622"/>
      <c r="B5" s="691" t="s">
        <v>118</v>
      </c>
      <c r="C5" s="675"/>
      <c r="D5" s="675"/>
      <c r="E5" s="675"/>
      <c r="F5" s="675"/>
      <c r="G5" s="675"/>
      <c r="H5" s="675"/>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row>
    <row r="6" spans="1:39" ht="15.75" customHeight="1">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ht="15.75" customHeight="1">
      <c r="A7" s="247"/>
      <c r="B7" s="681" t="s">
        <v>119</v>
      </c>
      <c r="C7" s="678"/>
      <c r="D7" s="678"/>
      <c r="E7" s="678"/>
      <c r="F7" s="678"/>
      <c r="G7" s="678"/>
      <c r="H7" s="678"/>
      <c r="I7" s="678"/>
      <c r="J7" s="678"/>
      <c r="K7" s="678"/>
      <c r="L7" s="678"/>
      <c r="M7" s="678"/>
      <c r="N7" s="678"/>
      <c r="O7" s="678"/>
      <c r="P7" s="678"/>
      <c r="Q7" s="678"/>
      <c r="R7" s="678"/>
      <c r="S7" s="678"/>
      <c r="T7" s="678"/>
      <c r="U7" s="679"/>
      <c r="V7" s="5"/>
      <c r="W7" s="5"/>
      <c r="X7" s="5"/>
      <c r="Y7" s="5"/>
      <c r="Z7" s="5"/>
      <c r="AA7" s="5"/>
      <c r="AB7" s="5"/>
      <c r="AC7" s="5"/>
      <c r="AD7" s="5"/>
      <c r="AE7" s="5"/>
      <c r="AF7" s="5"/>
      <c r="AG7" s="5"/>
      <c r="AH7" s="5"/>
      <c r="AI7" s="5"/>
      <c r="AJ7" s="20"/>
      <c r="AK7" s="5"/>
      <c r="AL7" s="5"/>
      <c r="AM7" s="5"/>
    </row>
    <row r="8" spans="1:39" ht="15.75" customHeight="1">
      <c r="A8" s="247"/>
      <c r="B8" s="623"/>
      <c r="C8" s="623">
        <v>2005</v>
      </c>
      <c r="D8" s="623">
        <v>2006</v>
      </c>
      <c r="E8" s="623">
        <v>2007</v>
      </c>
      <c r="F8" s="623">
        <v>2008</v>
      </c>
      <c r="G8" s="623">
        <v>2009</v>
      </c>
      <c r="H8" s="623">
        <v>2010</v>
      </c>
      <c r="I8" s="623">
        <v>2011</v>
      </c>
      <c r="J8" s="623">
        <v>2012</v>
      </c>
      <c r="K8" s="623">
        <v>2013</v>
      </c>
      <c r="L8" s="623">
        <v>2014</v>
      </c>
      <c r="M8" s="623">
        <v>2015</v>
      </c>
      <c r="N8" s="623">
        <v>2016</v>
      </c>
      <c r="O8" s="623">
        <v>2017</v>
      </c>
      <c r="P8" s="623">
        <v>2018</v>
      </c>
      <c r="Q8" s="623">
        <v>2019</v>
      </c>
      <c r="R8" s="623">
        <v>2020</v>
      </c>
      <c r="S8" s="623">
        <v>2021</v>
      </c>
      <c r="T8" s="623">
        <v>2022</v>
      </c>
      <c r="U8" s="624">
        <v>2023</v>
      </c>
      <c r="V8" s="5"/>
      <c r="W8" s="5"/>
      <c r="X8" s="5"/>
      <c r="Y8" s="5"/>
      <c r="Z8" s="5"/>
      <c r="AA8" s="5"/>
      <c r="AB8" s="5"/>
      <c r="AC8" s="5"/>
      <c r="AD8" s="5"/>
      <c r="AE8" s="5"/>
      <c r="AF8" s="5"/>
      <c r="AG8" s="5"/>
      <c r="AH8" s="5"/>
      <c r="AI8" s="625"/>
      <c r="AJ8" s="5"/>
      <c r="AK8" s="5"/>
      <c r="AL8" s="5"/>
      <c r="AM8" s="5"/>
    </row>
    <row r="9" spans="1:39" ht="15.75" customHeight="1">
      <c r="A9" s="217"/>
      <c r="B9" s="545" t="s">
        <v>59</v>
      </c>
      <c r="C9" s="626">
        <f t="shared" ref="C9:U9" si="0">SUM(C10:C12)</f>
        <v>4746.3564865256194</v>
      </c>
      <c r="D9" s="626">
        <f t="shared" si="0"/>
        <v>4650.9630785619838</v>
      </c>
      <c r="E9" s="626">
        <f t="shared" si="0"/>
        <v>4473.0255956528927</v>
      </c>
      <c r="F9" s="626">
        <f t="shared" si="0"/>
        <v>5104.0224788677679</v>
      </c>
      <c r="G9" s="626">
        <f t="shared" si="0"/>
        <v>5128.6276446033062</v>
      </c>
      <c r="H9" s="626">
        <f t="shared" si="0"/>
        <v>5526.9349113553726</v>
      </c>
      <c r="I9" s="626">
        <f t="shared" si="0"/>
        <v>6070.5173871239676</v>
      </c>
      <c r="J9" s="626">
        <f t="shared" si="0"/>
        <v>6523.3295738347106</v>
      </c>
      <c r="K9" s="626">
        <f t="shared" si="0"/>
        <v>6757.9015065785115</v>
      </c>
      <c r="L9" s="626">
        <f t="shared" si="0"/>
        <v>9658.968267024793</v>
      </c>
      <c r="M9" s="626">
        <f t="shared" si="0"/>
        <v>10091.509834438017</v>
      </c>
      <c r="N9" s="626">
        <f t="shared" si="0"/>
        <v>8630.0082753140487</v>
      </c>
      <c r="O9" s="626">
        <f t="shared" si="0"/>
        <v>8425.3498572892568</v>
      </c>
      <c r="P9" s="626">
        <f t="shared" si="0"/>
        <v>8474.3114777438022</v>
      </c>
      <c r="Q9" s="626">
        <f t="shared" si="0"/>
        <v>12313.870906962809</v>
      </c>
      <c r="R9" s="626">
        <f t="shared" si="0"/>
        <v>9767.5782540367763</v>
      </c>
      <c r="S9" s="626">
        <f t="shared" si="0"/>
        <v>10427.021182408263</v>
      </c>
      <c r="T9" s="626">
        <f t="shared" si="0"/>
        <v>10905.798960140082</v>
      </c>
      <c r="U9" s="626">
        <f t="shared" si="0"/>
        <v>11861.206611488969</v>
      </c>
      <c r="V9" s="5"/>
      <c r="W9" s="5"/>
      <c r="X9" s="5"/>
      <c r="Y9" s="5"/>
      <c r="Z9" s="5"/>
      <c r="AA9" s="5"/>
      <c r="AB9" s="5"/>
      <c r="AC9" s="5"/>
      <c r="AD9" s="5"/>
      <c r="AE9" s="5"/>
      <c r="AF9" s="5"/>
      <c r="AG9" s="5"/>
      <c r="AH9" s="5"/>
      <c r="AI9" s="217"/>
      <c r="AJ9" s="5"/>
      <c r="AK9" s="5"/>
      <c r="AL9" s="5"/>
      <c r="AM9" s="5"/>
    </row>
    <row r="10" spans="1:39" ht="15.75" customHeight="1">
      <c r="A10" s="20"/>
      <c r="B10" s="25" t="s">
        <v>35</v>
      </c>
      <c r="C10" s="549">
        <f>'Captive Power Plants_Activity d'!C16*'CPP_Emission factors and SFC'!$C$33*'CPP_Emission factors and SFC'!$C$6</f>
        <v>526.2109239256198</v>
      </c>
      <c r="D10" s="549">
        <f>'Captive Power Plants_Activity d'!D16*'CPP_Emission factors and SFC'!$C$33*'CPP_Emission factors and SFC'!$C$6</f>
        <v>318.3917675619835</v>
      </c>
      <c r="E10" s="549">
        <f>'Captive Power Plants_Activity d'!E16*'CPP_Emission factors and SFC'!$C$33*'CPP_Emission factors and SFC'!$C$6</f>
        <v>360.14115165289252</v>
      </c>
      <c r="F10" s="549">
        <f>'Captive Power Plants_Activity d'!F16*'CPP_Emission factors and SFC'!$C$33*'CPP_Emission factors and SFC'!$C$6</f>
        <v>834.56597086776856</v>
      </c>
      <c r="G10" s="549">
        <f>'Captive Power Plants_Activity d'!G16*'CPP_Emission factors and SFC'!$C$33*'CPP_Emission factors and SFC'!$C$6</f>
        <v>513.64393760330586</v>
      </c>
      <c r="H10" s="549">
        <f>'Captive Power Plants_Activity d'!H16*'CPP_Emission factors and SFC'!$C$33*'CPP_Emission factors and SFC'!$C$6</f>
        <v>311.64439235537191</v>
      </c>
      <c r="I10" s="549">
        <f>'Captive Power Plants_Activity d'!I16*'CPP_Emission factors and SFC'!$C$33*'CPP_Emission factors and SFC'!$C$6</f>
        <v>1070.5132476239669</v>
      </c>
      <c r="J10" s="549">
        <f>'Captive Power Plants_Activity d'!J16*'CPP_Emission factors and SFC'!$C$33*'CPP_Emission factors and SFC'!$C$6</f>
        <v>2102.0182323347108</v>
      </c>
      <c r="K10" s="549">
        <f>'Captive Power Plants_Activity d'!K16*'CPP_Emission factors and SFC'!$C$33*'CPP_Emission factors and SFC'!$C$6</f>
        <v>2529.4222805785125</v>
      </c>
      <c r="L10" s="549">
        <f>'Captive Power Plants_Activity d'!L16*'CPP_Emission factors and SFC'!$C$33*'CPP_Emission factors and SFC'!$C$6</f>
        <v>3086.9241570247932</v>
      </c>
      <c r="M10" s="549">
        <f>'Captive Power Plants_Activity d'!M16*'CPP_Emission factors and SFC'!$C$33*'CPP_Emission factors and SFC'!$C$6</f>
        <v>1620.6351824380165</v>
      </c>
      <c r="N10" s="549">
        <f>'Captive Power Plants_Activity d'!N16*'CPP_Emission factors and SFC'!$C$33*'CPP_Emission factors and SFC'!$C$6</f>
        <v>371.52734731404956</v>
      </c>
      <c r="O10" s="549">
        <f>'Captive Power Plants_Activity d'!O16*'CPP_Emission factors and SFC'!$C$33*'CPP_Emission factors and SFC'!$C$6</f>
        <v>91.0895652892562</v>
      </c>
      <c r="P10" s="549">
        <f>'Captive Power Plants_Activity d'!P16*'CPP_Emission factors and SFC'!$C$33*'CPP_Emission factors and SFC'!$C$6</f>
        <v>299.83648574380163</v>
      </c>
      <c r="Q10" s="549">
        <f>'Captive Power Plants_Activity d'!Q16*'CPP_Emission factors and SFC'!$C$33*'CPP_Emission factors and SFC'!$C$6</f>
        <v>574.37031446280992</v>
      </c>
      <c r="R10" s="549">
        <f>'Captive Power Plants_Activity d'!R16*'CPP_Emission factors and SFC'!$C$33*'CPP_Emission factors and SFC'!$C$6</f>
        <v>603.93225208677688</v>
      </c>
      <c r="S10" s="549">
        <f>'Captive Power Plants_Activity d'!S16*'CPP_Emission factors and SFC'!$C$33*'CPP_Emission factors and SFC'!$C$6</f>
        <v>579.93689900826439</v>
      </c>
      <c r="T10" s="549">
        <f>'Captive Power Plants_Activity d'!T16*'CPP_Emission factors and SFC'!$C$33*'CPP_Emission factors and SFC'!$C$6</f>
        <v>193.98703719008262</v>
      </c>
      <c r="U10" s="549">
        <f>'Captive Power Plants_Activity d'!U16*'CPP_Emission factors and SFC'!$C$33*'CPP_Emission factors and SFC'!$C$6</f>
        <v>182.92764707847738</v>
      </c>
      <c r="V10" s="5"/>
      <c r="W10" s="5"/>
      <c r="X10" s="5"/>
      <c r="Y10" s="5"/>
      <c r="Z10" s="5"/>
      <c r="AA10" s="5"/>
      <c r="AB10" s="5"/>
      <c r="AC10" s="5"/>
      <c r="AD10" s="5"/>
      <c r="AE10" s="5"/>
      <c r="AF10" s="5"/>
      <c r="AG10" s="5"/>
      <c r="AH10" s="5"/>
      <c r="AI10" s="20"/>
      <c r="AJ10" s="5"/>
      <c r="AK10" s="5"/>
      <c r="AL10" s="5"/>
      <c r="AM10" s="5"/>
    </row>
    <row r="11" spans="1:39" ht="15.75" customHeight="1">
      <c r="A11" s="20"/>
      <c r="B11" s="25" t="s">
        <v>8</v>
      </c>
      <c r="C11" s="549">
        <f>'Captive Power Plants_Activity d'!C17*'CPP_Emission factors and SFC'!$C$34*'CPP_Emission factors and SFC'!$C$7</f>
        <v>1116.0461375999998</v>
      </c>
      <c r="D11" s="549">
        <f>'Captive Power Plants_Activity d'!D17*'CPP_Emission factors and SFC'!$C$34*'CPP_Emission factors and SFC'!$C$7</f>
        <v>1110.6363359999998</v>
      </c>
      <c r="E11" s="549">
        <f>'Captive Power Plants_Activity d'!E17*'CPP_Emission factors and SFC'!$C$34*'CPP_Emission factors and SFC'!$C$7</f>
        <v>1178.3605440000001</v>
      </c>
      <c r="F11" s="549">
        <f>'Captive Power Plants_Activity d'!F17*'CPP_Emission factors and SFC'!$C$34*'CPP_Emission factors and SFC'!$C$7</f>
        <v>1191.376608</v>
      </c>
      <c r="G11" s="549">
        <f>'Captive Power Plants_Activity d'!G17*'CPP_Emission factors and SFC'!$C$34*'CPP_Emission factors and SFC'!$C$7</f>
        <v>1186.0888320000001</v>
      </c>
      <c r="H11" s="549">
        <f>'Captive Power Plants_Activity d'!H17*'CPP_Emission factors and SFC'!$C$34*'CPP_Emission factors and SFC'!$C$7</f>
        <v>1813.9105439999996</v>
      </c>
      <c r="I11" s="549">
        <f>'Captive Power Plants_Activity d'!I17*'CPP_Emission factors and SFC'!$C$34*'CPP_Emission factors and SFC'!$C$7</f>
        <v>1874.0081520000001</v>
      </c>
      <c r="J11" s="549">
        <f>'Captive Power Plants_Activity d'!J17*'CPP_Emission factors and SFC'!$C$34*'CPP_Emission factors and SFC'!$C$7</f>
        <v>1675.1064240000001</v>
      </c>
      <c r="K11" s="549">
        <f>'Captive Power Plants_Activity d'!K17*'CPP_Emission factors and SFC'!$C$34*'CPP_Emission factors and SFC'!$C$7</f>
        <v>1584.5024159999996</v>
      </c>
      <c r="L11" s="549">
        <f>'Captive Power Plants_Activity d'!L17*'CPP_Emission factors and SFC'!$C$34*'CPP_Emission factors and SFC'!$C$7</f>
        <v>2398.8199199999999</v>
      </c>
      <c r="M11" s="549">
        <f>'Captive Power Plants_Activity d'!M17*'CPP_Emission factors and SFC'!$C$34*'CPP_Emission factors and SFC'!$C$7</f>
        <v>2674.801152</v>
      </c>
      <c r="N11" s="549">
        <f>'Captive Power Plants_Activity d'!N17*'CPP_Emission factors and SFC'!$C$34*'CPP_Emission factors and SFC'!$C$7</f>
        <v>2776.692528</v>
      </c>
      <c r="O11" s="549">
        <f>'Captive Power Plants_Activity d'!O17*'CPP_Emission factors and SFC'!$C$34*'CPP_Emission factors and SFC'!$C$7</f>
        <v>2800.8942719999995</v>
      </c>
      <c r="P11" s="549">
        <f>'Captive Power Plants_Activity d'!P17*'CPP_Emission factors and SFC'!$C$34*'CPP_Emission factors and SFC'!$C$7</f>
        <v>2705.5109280000001</v>
      </c>
      <c r="Q11" s="549">
        <f>'Captive Power Plants_Activity d'!Q17*'CPP_Emission factors and SFC'!$C$34*'CPP_Emission factors and SFC'!$C$7</f>
        <v>6229.4068799999986</v>
      </c>
      <c r="R11" s="549">
        <f>'Captive Power Plants_Activity d'!R17*'CPP_Emission factors and SFC'!$C$34*'CPP_Emission factors and SFC'!$C$7</f>
        <v>6842.2194431999997</v>
      </c>
      <c r="S11" s="549">
        <f>'Captive Power Plants_Activity d'!S17*'CPP_Emission factors and SFC'!$C$34*'CPP_Emission factors and SFC'!$C$7</f>
        <v>8081.1250223999996</v>
      </c>
      <c r="T11" s="549">
        <f>'Captive Power Plants_Activity d'!T17*'CPP_Emission factors and SFC'!$C$34*'CPP_Emission factors and SFC'!$C$7</f>
        <v>7950.8220191999999</v>
      </c>
      <c r="U11" s="549">
        <f>'Captive Power Plants_Activity d'!U17*'CPP_Emission factors and SFC'!$C$34*'CPP_Emission factors and SFC'!$C$7</f>
        <v>8924.2681904871715</v>
      </c>
      <c r="V11" s="5"/>
      <c r="W11" s="5"/>
      <c r="X11" s="5"/>
      <c r="Y11" s="5"/>
      <c r="Z11" s="5"/>
      <c r="AA11" s="5"/>
      <c r="AB11" s="5"/>
      <c r="AC11" s="5"/>
      <c r="AD11" s="5"/>
      <c r="AE11" s="5"/>
      <c r="AF11" s="5"/>
      <c r="AG11" s="5"/>
      <c r="AH11" s="5"/>
      <c r="AI11" s="20"/>
      <c r="AJ11" s="5"/>
      <c r="AK11" s="5"/>
      <c r="AL11" s="5"/>
      <c r="AM11" s="5"/>
    </row>
    <row r="12" spans="1:39" ht="15.75" customHeight="1">
      <c r="A12" s="20"/>
      <c r="B12" s="557" t="s">
        <v>60</v>
      </c>
      <c r="C12" s="253">
        <f>'Captive Power Plants_Activity d'!C18*'CPP_Emission factors and SFC'!C22*'CPP_Emission factors and SFC'!$C$5</f>
        <v>3104.0994249999999</v>
      </c>
      <c r="D12" s="253">
        <f>'Captive Power Plants_Activity d'!D18*'CPP_Emission factors and SFC'!D22*'CPP_Emission factors and SFC'!$C$5</f>
        <v>3221.9349750000006</v>
      </c>
      <c r="E12" s="253">
        <f>'Captive Power Plants_Activity d'!E18*'CPP_Emission factors and SFC'!E22*'CPP_Emission factors and SFC'!$C$5</f>
        <v>2934.5238999999997</v>
      </c>
      <c r="F12" s="253">
        <f>'Captive Power Plants_Activity d'!F18*'CPP_Emission factors and SFC'!F22*'CPP_Emission factors and SFC'!$C$5</f>
        <v>3078.0798999999997</v>
      </c>
      <c r="G12" s="253">
        <f>'Captive Power Plants_Activity d'!G18*'CPP_Emission factors and SFC'!G22*'CPP_Emission factors and SFC'!$C$5</f>
        <v>3428.894875</v>
      </c>
      <c r="H12" s="253">
        <f>'Captive Power Plants_Activity d'!H18*'CPP_Emission factors and SFC'!H22*'CPP_Emission factors and SFC'!$C$5</f>
        <v>3401.3799750000007</v>
      </c>
      <c r="I12" s="253">
        <f>'Captive Power Plants_Activity d'!I18*'CPP_Emission factors and SFC'!I22*'CPP_Emission factors and SFC'!$C$5</f>
        <v>3125.9959875</v>
      </c>
      <c r="J12" s="253">
        <f>'Captive Power Plants_Activity d'!J18*'CPP_Emission factors and SFC'!J22*'CPP_Emission factors and SFC'!$C$5</f>
        <v>2746.2049174999997</v>
      </c>
      <c r="K12" s="253">
        <f>'Captive Power Plants_Activity d'!K18*'CPP_Emission factors and SFC'!K22*'CPP_Emission factors and SFC'!$C$5</f>
        <v>2643.9768099999997</v>
      </c>
      <c r="L12" s="253">
        <f>'Captive Power Plants_Activity d'!L18*'CPP_Emission factors and SFC'!L22*'CPP_Emission factors and SFC'!$C$5</f>
        <v>4173.2241899999999</v>
      </c>
      <c r="M12" s="253">
        <f>'Captive Power Plants_Activity d'!M18*'CPP_Emission factors and SFC'!M22*'CPP_Emission factors and SFC'!$C$5</f>
        <v>5796.0734999999995</v>
      </c>
      <c r="N12" s="253">
        <f>'Captive Power Plants_Activity d'!N18*'CPP_Emission factors and SFC'!N22*'CPP_Emission factors and SFC'!$C$5</f>
        <v>5481.7883999999995</v>
      </c>
      <c r="O12" s="253">
        <f>'Captive Power Plants_Activity d'!O18*'CPP_Emission factors and SFC'!O22*'CPP_Emission factors and SFC'!$C$5</f>
        <v>5533.3660200000004</v>
      </c>
      <c r="P12" s="253">
        <f>'Captive Power Plants_Activity d'!P18*'CPP_Emission factors and SFC'!P22*'CPP_Emission factors and SFC'!$C$5</f>
        <v>5468.9640640000007</v>
      </c>
      <c r="Q12" s="253">
        <f>'Captive Power Plants_Activity d'!Q18*'CPP_Emission factors and SFC'!Q22*'CPP_Emission factors and SFC'!$C$5</f>
        <v>5510.0937125</v>
      </c>
      <c r="R12" s="253">
        <f>'Captive Power Plants_Activity d'!R18*'CPP_Emission factors and SFC'!R22*'CPP_Emission factors and SFC'!$C$5</f>
        <v>2321.4265587499999</v>
      </c>
      <c r="S12" s="253">
        <f>'Captive Power Plants_Activity d'!S18*'CPP_Emission factors and SFC'!$S$22*'CPP_Emission factors and SFC'!$C$5</f>
        <v>1765.9592610000002</v>
      </c>
      <c r="T12" s="253">
        <f>'Captive Power Plants_Activity d'!T18*'CPP_Emission factors and SFC'!$T$22*'CPP_Emission factors and SFC'!$C$5</f>
        <v>2760.9899037500004</v>
      </c>
      <c r="U12" s="253">
        <f>'Captive Power Plants_Activity d'!U18*'CPP_Emission factors and SFC'!$T$22*'CPP_Emission factors and SFC'!$C$5</f>
        <v>2754.0107739233208</v>
      </c>
      <c r="V12" s="5"/>
      <c r="W12" s="5"/>
      <c r="X12" s="5"/>
      <c r="Y12" s="5"/>
      <c r="Z12" s="5"/>
      <c r="AA12" s="5"/>
      <c r="AB12" s="5"/>
      <c r="AC12" s="5"/>
      <c r="AD12" s="5"/>
      <c r="AE12" s="5"/>
      <c r="AF12" s="5"/>
      <c r="AG12" s="5"/>
      <c r="AH12" s="5"/>
      <c r="AI12" s="20"/>
      <c r="AJ12" s="5"/>
      <c r="AK12" s="5"/>
      <c r="AL12" s="5"/>
      <c r="AM12" s="5"/>
    </row>
    <row r="13" spans="1:39" ht="15.7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customHeight="1">
      <c r="A14" s="5"/>
      <c r="B14" s="5"/>
      <c r="C14" s="5">
        <f>'Captive Power Plants_Activity d'!C16*'CPP_Emission factors and SFC'!C33</f>
        <v>12.237463347107438</v>
      </c>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customHeight="1">
      <c r="A16" s="247"/>
      <c r="B16" s="689" t="s">
        <v>120</v>
      </c>
      <c r="C16" s="690"/>
      <c r="D16" s="690"/>
      <c r="E16" s="690"/>
      <c r="F16" s="690"/>
      <c r="G16" s="690"/>
      <c r="H16" s="690"/>
      <c r="I16" s="690"/>
      <c r="J16" s="690"/>
      <c r="K16" s="690"/>
      <c r="L16" s="690"/>
      <c r="M16" s="690"/>
      <c r="N16" s="690"/>
      <c r="O16" s="690"/>
      <c r="P16" s="690"/>
      <c r="Q16" s="690"/>
      <c r="R16" s="690"/>
      <c r="S16" s="690"/>
      <c r="T16" s="690"/>
      <c r="U16" s="673"/>
      <c r="V16" s="5"/>
      <c r="W16" s="5"/>
      <c r="X16" s="5"/>
      <c r="Y16" s="5"/>
      <c r="Z16" s="5"/>
      <c r="AA16" s="5"/>
      <c r="AB16" s="5"/>
      <c r="AC16" s="5"/>
      <c r="AD16" s="5"/>
      <c r="AE16" s="5"/>
      <c r="AF16" s="5"/>
      <c r="AG16" s="5"/>
      <c r="AH16" s="5"/>
      <c r="AI16" s="5"/>
      <c r="AJ16" s="5"/>
      <c r="AK16" s="5"/>
      <c r="AL16" s="5"/>
      <c r="AM16" s="5"/>
    </row>
    <row r="17" spans="1:39" ht="15.75" customHeight="1">
      <c r="A17" s="247"/>
      <c r="B17" s="546"/>
      <c r="C17" s="546">
        <v>2005</v>
      </c>
      <c r="D17" s="546">
        <v>2006</v>
      </c>
      <c r="E17" s="546">
        <v>2007</v>
      </c>
      <c r="F17" s="546">
        <v>2008</v>
      </c>
      <c r="G17" s="546">
        <v>2009</v>
      </c>
      <c r="H17" s="546">
        <v>2010</v>
      </c>
      <c r="I17" s="546">
        <v>2011</v>
      </c>
      <c r="J17" s="546">
        <v>2012</v>
      </c>
      <c r="K17" s="546">
        <v>2013</v>
      </c>
      <c r="L17" s="546">
        <v>2014</v>
      </c>
      <c r="M17" s="546">
        <v>2015</v>
      </c>
      <c r="N17" s="546">
        <v>2016</v>
      </c>
      <c r="O17" s="546">
        <v>2017</v>
      </c>
      <c r="P17" s="546">
        <v>2018</v>
      </c>
      <c r="Q17" s="546">
        <v>2019</v>
      </c>
      <c r="R17" s="546">
        <v>2020</v>
      </c>
      <c r="S17" s="475">
        <v>2021</v>
      </c>
      <c r="T17" s="623">
        <v>2022</v>
      </c>
      <c r="U17" s="627">
        <v>2023</v>
      </c>
      <c r="V17" s="5"/>
      <c r="W17" s="5"/>
      <c r="X17" s="5"/>
      <c r="Y17" s="5"/>
      <c r="Z17" s="5"/>
      <c r="AA17" s="5"/>
      <c r="AB17" s="5"/>
      <c r="AC17" s="5"/>
      <c r="AD17" s="5"/>
      <c r="AE17" s="5"/>
      <c r="AF17" s="5"/>
      <c r="AG17" s="5"/>
      <c r="AH17" s="5"/>
      <c r="AI17" s="5"/>
      <c r="AJ17" s="5"/>
      <c r="AK17" s="5"/>
      <c r="AL17" s="5"/>
      <c r="AM17" s="5"/>
    </row>
    <row r="18" spans="1:39" ht="15.75" customHeight="1">
      <c r="A18" s="217"/>
      <c r="B18" s="628" t="s">
        <v>59</v>
      </c>
      <c r="C18" s="629">
        <f t="shared" ref="C18:U18" si="1">SUM(C19:C21)</f>
        <v>401965.42514333175</v>
      </c>
      <c r="D18" s="629">
        <f t="shared" si="1"/>
        <v>397664.69639019307</v>
      </c>
      <c r="E18" s="629">
        <f t="shared" si="1"/>
        <v>376746.8001662126</v>
      </c>
      <c r="F18" s="629">
        <f t="shared" si="1"/>
        <v>426522.83754043496</v>
      </c>
      <c r="G18" s="629">
        <f t="shared" si="1"/>
        <v>436391.89700618829</v>
      </c>
      <c r="H18" s="629">
        <f t="shared" si="1"/>
        <v>453982.0953061831</v>
      </c>
      <c r="I18" s="629">
        <f t="shared" si="1"/>
        <v>486938.68071326095</v>
      </c>
      <c r="J18" s="629">
        <f t="shared" si="1"/>
        <v>515464.96323609375</v>
      </c>
      <c r="K18" s="629">
        <f t="shared" si="1"/>
        <v>532160.7859201011</v>
      </c>
      <c r="L18" s="629">
        <f t="shared" si="1"/>
        <v>767129.96091923723</v>
      </c>
      <c r="M18" s="629">
        <f t="shared" si="1"/>
        <v>830992.80375085701</v>
      </c>
      <c r="N18" s="629">
        <f t="shared" si="1"/>
        <v>713738.74546877109</v>
      </c>
      <c r="O18" s="629">
        <f t="shared" si="1"/>
        <v>699306.84609573381</v>
      </c>
      <c r="P18" s="629">
        <f t="shared" si="1"/>
        <v>703192.2393672691</v>
      </c>
      <c r="Q18" s="629">
        <f t="shared" si="1"/>
        <v>925205.60087023582</v>
      </c>
      <c r="R18" s="629">
        <f t="shared" si="1"/>
        <v>653228.86255632923</v>
      </c>
      <c r="S18" s="629">
        <f t="shared" si="1"/>
        <v>667204.54259838234</v>
      </c>
      <c r="T18" s="629">
        <f t="shared" si="1"/>
        <v>727578.14111943438</v>
      </c>
      <c r="U18" s="629">
        <f t="shared" si="1"/>
        <v>780693.6466555791</v>
      </c>
      <c r="V18" s="5"/>
      <c r="W18" s="5"/>
      <c r="X18" s="5"/>
      <c r="Y18" s="5"/>
      <c r="Z18" s="5"/>
      <c r="AA18" s="5"/>
      <c r="AB18" s="5"/>
      <c r="AC18" s="5"/>
      <c r="AD18" s="5"/>
      <c r="AE18" s="5"/>
      <c r="AF18" s="5"/>
      <c r="AG18" s="5"/>
      <c r="AH18" s="5"/>
      <c r="AI18" s="5"/>
      <c r="AJ18" s="5"/>
      <c r="AK18" s="5"/>
      <c r="AL18" s="5"/>
      <c r="AM18" s="5"/>
    </row>
    <row r="19" spans="1:39" ht="15.75" customHeight="1">
      <c r="A19" s="20"/>
      <c r="B19" s="25" t="s">
        <v>35</v>
      </c>
      <c r="C19" s="549">
        <f>C10*'CPP_Emission factors and SFC'!$D$6</f>
        <v>38992.229462888426</v>
      </c>
      <c r="D19" s="549">
        <f>D10*'CPP_Emission factors and SFC'!$D$6</f>
        <v>23592.829976342975</v>
      </c>
      <c r="E19" s="549">
        <f>E10*'CPP_Emission factors and SFC'!$D$6</f>
        <v>26686.459337479333</v>
      </c>
      <c r="F19" s="549">
        <f>F10*'CPP_Emission factors and SFC'!$D$6</f>
        <v>61841.338441301647</v>
      </c>
      <c r="G19" s="549">
        <f>G10*'CPP_Emission factors and SFC'!$D$6</f>
        <v>38061.015776404958</v>
      </c>
      <c r="H19" s="549">
        <f>H10*'CPP_Emission factors and SFC'!$D$6</f>
        <v>23092.849473533057</v>
      </c>
      <c r="I19" s="549">
        <f>I10*'CPP_Emission factors and SFC'!$D$6</f>
        <v>79325.031648935939</v>
      </c>
      <c r="J19" s="549">
        <f>J10*'CPP_Emission factors and SFC'!$D$6</f>
        <v>155759.55101600205</v>
      </c>
      <c r="K19" s="549">
        <f>K10*'CPP_Emission factors and SFC'!$D$6</f>
        <v>187430.19099086776</v>
      </c>
      <c r="L19" s="549">
        <f>L10*'CPP_Emission factors and SFC'!$D$6</f>
        <v>228741.08003553716</v>
      </c>
      <c r="M19" s="549">
        <f>M10*'CPP_Emission factors and SFC'!$D$6</f>
        <v>120089.06701865702</v>
      </c>
      <c r="N19" s="549">
        <f>N10*'CPP_Emission factors and SFC'!$D$6</f>
        <v>27530.176435971072</v>
      </c>
      <c r="O19" s="549">
        <f>O10*'CPP_Emission factors and SFC'!$D$6</f>
        <v>6749.7367879338835</v>
      </c>
      <c r="P19" s="549">
        <f>P10*'CPP_Emission factors and SFC'!$D$6</f>
        <v>22217.883593615697</v>
      </c>
      <c r="Q19" s="549">
        <f>Q10*'CPP_Emission factors and SFC'!$D$6</f>
        <v>42560.84030169421</v>
      </c>
      <c r="R19" s="549">
        <f>R10*'CPP_Emission factors and SFC'!$D$6</f>
        <v>44751.379879630163</v>
      </c>
      <c r="S19" s="549">
        <f>S10*'CPP_Emission factors and SFC'!$D$6</f>
        <v>42973.324216512388</v>
      </c>
      <c r="T19" s="549">
        <f>T10*'CPP_Emission factors and SFC'!$D$6</f>
        <v>14374.439455785121</v>
      </c>
      <c r="U19" s="549">
        <f>U10*'CPP_Emission factors and SFC'!$D$6</f>
        <v>13554.938648515174</v>
      </c>
      <c r="V19" s="5"/>
      <c r="W19" s="5"/>
      <c r="X19" s="5"/>
      <c r="Y19" s="5"/>
      <c r="Z19" s="5"/>
      <c r="AA19" s="5"/>
      <c r="AB19" s="5"/>
      <c r="AC19" s="5"/>
      <c r="AD19" s="5"/>
      <c r="AE19" s="5"/>
      <c r="AF19" s="5"/>
      <c r="AG19" s="5"/>
      <c r="AH19" s="5"/>
      <c r="AI19" s="5"/>
      <c r="AJ19" s="5"/>
      <c r="AK19" s="5"/>
      <c r="AL19" s="5"/>
      <c r="AM19" s="5"/>
    </row>
    <row r="20" spans="1:39" ht="15.75" customHeight="1">
      <c r="A20" s="20"/>
      <c r="B20" s="25" t="s">
        <v>8</v>
      </c>
      <c r="C20" s="549">
        <f>C11*'CPP_Emission factors and SFC'!$D$7</f>
        <v>62610.188319359993</v>
      </c>
      <c r="D20" s="549">
        <f>D11*'CPP_Emission factors and SFC'!$D$7</f>
        <v>62306.698449599993</v>
      </c>
      <c r="E20" s="549">
        <f>E11*'CPP_Emission factors and SFC'!$D$7</f>
        <v>66106.026518400002</v>
      </c>
      <c r="F20" s="549">
        <f>F11*'CPP_Emission factors and SFC'!$D$7</f>
        <v>66836.227708799997</v>
      </c>
      <c r="G20" s="549">
        <f>G11*'CPP_Emission factors and SFC'!$D$7</f>
        <v>66539.583475200008</v>
      </c>
      <c r="H20" s="549">
        <f>H11*'CPP_Emission factors and SFC'!$D$7</f>
        <v>101760.38151839998</v>
      </c>
      <c r="I20" s="549">
        <f>I11*'CPP_Emission factors and SFC'!$D$7</f>
        <v>105131.85732720001</v>
      </c>
      <c r="J20" s="549">
        <f>J11*'CPP_Emission factors and SFC'!$D$7</f>
        <v>93973.470386400004</v>
      </c>
      <c r="K20" s="549">
        <f>K11*'CPP_Emission factors and SFC'!$D$7</f>
        <v>88890.585537599982</v>
      </c>
      <c r="L20" s="549">
        <f>L11*'CPP_Emission factors and SFC'!$D$7</f>
        <v>134573.79751199999</v>
      </c>
      <c r="M20" s="549">
        <f>M11*'CPP_Emission factors and SFC'!$D$7</f>
        <v>150056.34462720001</v>
      </c>
      <c r="N20" s="549">
        <f>N11*'CPP_Emission factors and SFC'!$D$7</f>
        <v>155772.4508208</v>
      </c>
      <c r="O20" s="549">
        <f>O11*'CPP_Emission factors and SFC'!$D$7</f>
        <v>157130.16865919999</v>
      </c>
      <c r="P20" s="549">
        <f>P11*'CPP_Emission factors and SFC'!$D$7</f>
        <v>151779.1630608</v>
      </c>
      <c r="Q20" s="549">
        <f>Q11*'CPP_Emission factors and SFC'!$D$7</f>
        <v>349469.72596799996</v>
      </c>
      <c r="R20" s="549">
        <f>R11*'CPP_Emission factors and SFC'!$D$7</f>
        <v>383848.51076351997</v>
      </c>
      <c r="S20" s="549">
        <f>S11*'CPP_Emission factors and SFC'!$D$7</f>
        <v>453351.11375664</v>
      </c>
      <c r="T20" s="549">
        <f>T11*'CPP_Emission factors and SFC'!$D$7</f>
        <v>446041.11527712003</v>
      </c>
      <c r="U20" s="549">
        <f>U11*'CPP_Emission factors and SFC'!$D$7</f>
        <v>500651.44548633031</v>
      </c>
      <c r="V20" s="5"/>
      <c r="W20" s="5"/>
      <c r="X20" s="5"/>
      <c r="Y20" s="5"/>
      <c r="Z20" s="5"/>
      <c r="AA20" s="5"/>
      <c r="AB20" s="5"/>
      <c r="AC20" s="5"/>
      <c r="AD20" s="5"/>
      <c r="AE20" s="5"/>
      <c r="AF20" s="5"/>
      <c r="AG20" s="5"/>
      <c r="AH20" s="5"/>
      <c r="AI20" s="5"/>
      <c r="AJ20" s="5"/>
      <c r="AK20" s="5"/>
      <c r="AL20" s="5"/>
      <c r="AM20" s="5"/>
    </row>
    <row r="21" spans="1:39" ht="15.75" customHeight="1">
      <c r="A21" s="20"/>
      <c r="B21" s="557" t="s">
        <v>60</v>
      </c>
      <c r="C21" s="253">
        <f>C12*'CPP_Emission factors and SFC'!$D$5</f>
        <v>300363.00736108335</v>
      </c>
      <c r="D21" s="253">
        <f>D12*'CPP_Emission factors and SFC'!$D$5</f>
        <v>311765.16796425008</v>
      </c>
      <c r="E21" s="253">
        <f>E12*'CPP_Emission factors and SFC'!$D$5</f>
        <v>283954.31431033328</v>
      </c>
      <c r="F21" s="253">
        <f>F12*'CPP_Emission factors and SFC'!$D$5</f>
        <v>297845.27139033331</v>
      </c>
      <c r="G21" s="253">
        <f>G12*'CPP_Emission factors and SFC'!$D$5</f>
        <v>331791.29775458336</v>
      </c>
      <c r="H21" s="253">
        <f>H12*'CPP_Emission factors and SFC'!$D$5</f>
        <v>329128.86431425007</v>
      </c>
      <c r="I21" s="253">
        <f>I12*'CPP_Emission factors and SFC'!$D$5</f>
        <v>302481.79173712502</v>
      </c>
      <c r="J21" s="253">
        <f>J12*'CPP_Emission factors and SFC'!$D$5</f>
        <v>265731.94183369167</v>
      </c>
      <c r="K21" s="253">
        <f>K12*'CPP_Emission factors and SFC'!$D$5</f>
        <v>255840.0093916333</v>
      </c>
      <c r="L21" s="253">
        <f>L12*'CPP_Emission factors and SFC'!$D$5</f>
        <v>403815.08337170002</v>
      </c>
      <c r="M21" s="253">
        <f>M12*'CPP_Emission factors and SFC'!$D$5</f>
        <v>560847.39210499998</v>
      </c>
      <c r="N21" s="253">
        <f>N12*'CPP_Emission factors and SFC'!$D$5</f>
        <v>530436.118212</v>
      </c>
      <c r="O21" s="253">
        <f>O12*'CPP_Emission factors and SFC'!$D$5</f>
        <v>535426.94064859999</v>
      </c>
      <c r="P21" s="253">
        <f>P12*'CPP_Emission factors and SFC'!$D$5</f>
        <v>529195.19271285343</v>
      </c>
      <c r="Q21" s="253">
        <f>Q12*'CPP_Emission factors and SFC'!$D$5</f>
        <v>533175.03460054169</v>
      </c>
      <c r="R21" s="253">
        <f>R12*'CPP_Emission factors and SFC'!$D$5</f>
        <v>224628.97191317915</v>
      </c>
      <c r="S21" s="253">
        <f>S12*'CPP_Emission factors and SFC'!$D$5</f>
        <v>170880.10462523001</v>
      </c>
      <c r="T21" s="253">
        <f>T12*'CPP_Emission factors and SFC'!$D$5</f>
        <v>267162.5863865292</v>
      </c>
      <c r="U21" s="253">
        <f>U12*'CPP_Emission factors and SFC'!$D$5</f>
        <v>266487.26252073358</v>
      </c>
      <c r="V21" s="5"/>
      <c r="W21" s="5"/>
      <c r="X21" s="5"/>
      <c r="Y21" s="5"/>
      <c r="Z21" s="5"/>
      <c r="AA21" s="5"/>
      <c r="AB21" s="5"/>
      <c r="AC21" s="5"/>
      <c r="AD21" s="5"/>
      <c r="AE21" s="5"/>
      <c r="AF21" s="5"/>
      <c r="AG21" s="5"/>
      <c r="AH21" s="5"/>
      <c r="AI21" s="5"/>
      <c r="AJ21" s="5"/>
      <c r="AK21" s="5"/>
      <c r="AL21" s="5"/>
      <c r="AM21" s="5"/>
    </row>
    <row r="22" spans="1:39"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ht="15.75" customHeight="1">
      <c r="A26" s="247"/>
      <c r="B26" s="682" t="s">
        <v>61</v>
      </c>
      <c r="C26" s="678"/>
      <c r="D26" s="678"/>
      <c r="E26" s="678"/>
      <c r="F26" s="678"/>
      <c r="G26" s="678"/>
      <c r="H26" s="678"/>
      <c r="I26" s="678"/>
      <c r="J26" s="678"/>
      <c r="K26" s="678"/>
      <c r="L26" s="678"/>
      <c r="M26" s="678"/>
      <c r="N26" s="678"/>
      <c r="O26" s="678"/>
      <c r="P26" s="678"/>
      <c r="Q26" s="678"/>
      <c r="R26" s="678"/>
      <c r="S26" s="678"/>
      <c r="T26" s="678"/>
      <c r="U26" s="679"/>
      <c r="V26" s="5"/>
      <c r="W26" s="5"/>
      <c r="X26" s="5"/>
      <c r="Y26" s="5"/>
      <c r="Z26" s="5"/>
      <c r="AA26" s="5"/>
      <c r="AB26" s="5"/>
      <c r="AC26" s="5"/>
      <c r="AD26" s="5"/>
      <c r="AE26" s="5"/>
      <c r="AF26" s="5"/>
      <c r="AG26" s="5"/>
      <c r="AH26" s="5"/>
      <c r="AI26" s="5"/>
      <c r="AJ26" s="5"/>
      <c r="AK26" s="5"/>
      <c r="AL26" s="5"/>
      <c r="AM26" s="5"/>
    </row>
    <row r="27" spans="1:39" ht="15.75" customHeight="1">
      <c r="A27" s="247"/>
      <c r="B27" s="623"/>
      <c r="C27" s="623">
        <v>2005</v>
      </c>
      <c r="D27" s="623">
        <v>2006</v>
      </c>
      <c r="E27" s="623">
        <v>2007</v>
      </c>
      <c r="F27" s="623">
        <v>2008</v>
      </c>
      <c r="G27" s="623">
        <v>2009</v>
      </c>
      <c r="H27" s="623">
        <v>2010</v>
      </c>
      <c r="I27" s="623">
        <v>2011</v>
      </c>
      <c r="J27" s="623">
        <v>2012</v>
      </c>
      <c r="K27" s="623">
        <v>2013</v>
      </c>
      <c r="L27" s="623">
        <v>2014</v>
      </c>
      <c r="M27" s="623">
        <v>2015</v>
      </c>
      <c r="N27" s="623">
        <v>2016</v>
      </c>
      <c r="O27" s="623">
        <v>2017</v>
      </c>
      <c r="P27" s="623">
        <v>2018</v>
      </c>
      <c r="Q27" s="623">
        <v>2019</v>
      </c>
      <c r="R27" s="623">
        <v>2020</v>
      </c>
      <c r="S27" s="623">
        <v>2021</v>
      </c>
      <c r="T27" s="623">
        <v>2022</v>
      </c>
      <c r="U27" s="624">
        <v>2023</v>
      </c>
      <c r="V27" s="5"/>
      <c r="W27" s="5"/>
      <c r="X27" s="5"/>
      <c r="Y27" s="5"/>
      <c r="Z27" s="5"/>
      <c r="AA27" s="5"/>
      <c r="AB27" s="5"/>
      <c r="AC27" s="5"/>
      <c r="AD27" s="5"/>
      <c r="AE27" s="5"/>
      <c r="AF27" s="5"/>
      <c r="AG27" s="5"/>
      <c r="AH27" s="5"/>
      <c r="AI27" s="5"/>
      <c r="AJ27" s="5"/>
      <c r="AK27" s="5"/>
      <c r="AL27" s="5"/>
      <c r="AM27" s="5"/>
    </row>
    <row r="28" spans="1:39" ht="15.75" customHeight="1">
      <c r="A28" s="217"/>
      <c r="B28" s="545" t="s">
        <v>59</v>
      </c>
      <c r="C28" s="626">
        <f t="shared" ref="C28:U28" si="2">SUM(C29:C31)</f>
        <v>5.7987783343768591</v>
      </c>
      <c r="D28" s="626">
        <f t="shared" si="2"/>
        <v>5.2877466136859503</v>
      </c>
      <c r="E28" s="626">
        <f t="shared" si="2"/>
        <v>5.1933078989586772</v>
      </c>
      <c r="F28" s="626">
        <f t="shared" si="2"/>
        <v>6.773154420603305</v>
      </c>
      <c r="G28" s="626">
        <f t="shared" si="2"/>
        <v>6.155915519809918</v>
      </c>
      <c r="H28" s="626">
        <f t="shared" si="2"/>
        <v>6.1502236960661154</v>
      </c>
      <c r="I28" s="626">
        <f t="shared" si="2"/>
        <v>8.2115438823719007</v>
      </c>
      <c r="J28" s="626">
        <f t="shared" si="2"/>
        <v>10.727366038504131</v>
      </c>
      <c r="K28" s="626">
        <f t="shared" si="2"/>
        <v>11.816746067735538</v>
      </c>
      <c r="L28" s="626">
        <f t="shared" si="2"/>
        <v>15.832816581074379</v>
      </c>
      <c r="M28" s="626">
        <f t="shared" si="2"/>
        <v>13.332780199314048</v>
      </c>
      <c r="N28" s="626">
        <f t="shared" si="2"/>
        <v>9.373062969942147</v>
      </c>
      <c r="O28" s="626">
        <f t="shared" si="2"/>
        <v>8.6075289878677683</v>
      </c>
      <c r="P28" s="626">
        <f t="shared" si="2"/>
        <v>9.0739844492314052</v>
      </c>
      <c r="Q28" s="626">
        <f t="shared" si="2"/>
        <v>13.462611535888428</v>
      </c>
      <c r="R28" s="626">
        <f t="shared" si="2"/>
        <v>10.975442758210329</v>
      </c>
      <c r="S28" s="626">
        <f t="shared" si="2"/>
        <v>11.586894980424795</v>
      </c>
      <c r="T28" s="626">
        <f t="shared" si="2"/>
        <v>11.29377303452025</v>
      </c>
      <c r="U28" s="626">
        <f t="shared" si="2"/>
        <v>12.227061905645925</v>
      </c>
      <c r="V28" s="5"/>
      <c r="W28" s="5"/>
      <c r="X28" s="5"/>
      <c r="Y28" s="5"/>
      <c r="Z28" s="5"/>
      <c r="AA28" s="5"/>
      <c r="AB28" s="5"/>
      <c r="AC28" s="5"/>
      <c r="AD28" s="5"/>
      <c r="AE28" s="5"/>
      <c r="AF28" s="5"/>
      <c r="AG28" s="5"/>
      <c r="AH28" s="5"/>
      <c r="AI28" s="5"/>
      <c r="AJ28" s="5"/>
      <c r="AK28" s="5"/>
      <c r="AL28" s="5"/>
      <c r="AM28" s="5"/>
    </row>
    <row r="29" spans="1:39" ht="15.75" customHeight="1">
      <c r="A29" s="20"/>
      <c r="B29" s="25" t="s">
        <v>35</v>
      </c>
      <c r="C29" s="549">
        <f>(C10*'CPP_Emission factors and SFC'!$E$6)/10^3</f>
        <v>1.5786327717768596</v>
      </c>
      <c r="D29" s="549">
        <f>(D10*'CPP_Emission factors and SFC'!$E$6)/10^3</f>
        <v>0.95517530268595052</v>
      </c>
      <c r="E29" s="549">
        <f>(E10*'CPP_Emission factors and SFC'!$E$6)/10^3</f>
        <v>1.0804234549586778</v>
      </c>
      <c r="F29" s="549">
        <f>(F10*'CPP_Emission factors and SFC'!$E$6)/10^3</f>
        <v>2.5036979126033057</v>
      </c>
      <c r="G29" s="549">
        <f>(G10*'CPP_Emission factors and SFC'!$E$6)/10^3</f>
        <v>1.5409318128099176</v>
      </c>
      <c r="H29" s="549">
        <f>(H10*'CPP_Emission factors and SFC'!$E$6)/10^3</f>
        <v>0.93493317706611567</v>
      </c>
      <c r="I29" s="549">
        <f>(I10*'CPP_Emission factors and SFC'!$E$6)/10^3</f>
        <v>3.2115397428719006</v>
      </c>
      <c r="J29" s="549">
        <f>(J10*'CPP_Emission factors and SFC'!$E$6)/10^3</f>
        <v>6.3060546970041322</v>
      </c>
      <c r="K29" s="549">
        <f>(K10*'CPP_Emission factors and SFC'!$E$6)/10^3</f>
        <v>7.5882668417355381</v>
      </c>
      <c r="L29" s="549">
        <f>(L10*'CPP_Emission factors and SFC'!$E$6)/10^3</f>
        <v>9.2607724710743788</v>
      </c>
      <c r="M29" s="549">
        <f>(M10*'CPP_Emission factors and SFC'!$E$6)/10^3</f>
        <v>4.8619055473140493</v>
      </c>
      <c r="N29" s="549">
        <f>(N10*'CPP_Emission factors and SFC'!$E$6)/10^3</f>
        <v>1.1145820419421486</v>
      </c>
      <c r="O29" s="549">
        <f>(O10*'CPP_Emission factors and SFC'!$E$6)/10^3</f>
        <v>0.27326869586776859</v>
      </c>
      <c r="P29" s="549">
        <f>(P10*'CPP_Emission factors and SFC'!$E$6)/10^3</f>
        <v>0.89950945723140485</v>
      </c>
      <c r="Q29" s="549">
        <f>(Q10*'CPP_Emission factors and SFC'!$E$6)/10^3</f>
        <v>1.72311094338843</v>
      </c>
      <c r="R29" s="549">
        <f>(R10*'CPP_Emission factors and SFC'!$E$6)/10^3</f>
        <v>1.8117967562603308</v>
      </c>
      <c r="S29" s="549">
        <f>(S10*'CPP_Emission factors and SFC'!$E$6)/10^3</f>
        <v>1.7398106970247931</v>
      </c>
      <c r="T29" s="549">
        <f>(T10*'CPP_Emission factors and SFC'!$E$6)/10^3</f>
        <v>0.58196111157024777</v>
      </c>
      <c r="U29" s="549">
        <f>(U10*'CPP_Emission factors and SFC'!$E$6)/10^3</f>
        <v>0.54878294123543214</v>
      </c>
      <c r="V29" s="5"/>
      <c r="W29" s="5"/>
      <c r="X29" s="5"/>
      <c r="Y29" s="5"/>
      <c r="Z29" s="5"/>
      <c r="AA29" s="5"/>
      <c r="AB29" s="5"/>
      <c r="AC29" s="5"/>
      <c r="AD29" s="5"/>
      <c r="AE29" s="5"/>
      <c r="AF29" s="5"/>
      <c r="AG29" s="5"/>
      <c r="AH29" s="5"/>
      <c r="AI29" s="5"/>
      <c r="AJ29" s="5"/>
      <c r="AK29" s="5"/>
      <c r="AL29" s="5"/>
      <c r="AM29" s="5"/>
    </row>
    <row r="30" spans="1:39" ht="15.75" customHeight="1">
      <c r="A30" s="20"/>
      <c r="B30" s="25" t="s">
        <v>8</v>
      </c>
      <c r="C30" s="549">
        <f>(C11*'CPP_Emission factors and SFC'!$E$7)/10^3</f>
        <v>1.1160461375999999</v>
      </c>
      <c r="D30" s="549">
        <f>(D11*'CPP_Emission factors and SFC'!$E$7)/10^3</f>
        <v>1.1106363359999998</v>
      </c>
      <c r="E30" s="549">
        <f>(E11*'CPP_Emission factors and SFC'!$E$7)/10^3</f>
        <v>1.178360544</v>
      </c>
      <c r="F30" s="549">
        <f>(F11*'CPP_Emission factors and SFC'!$E$7)/10^3</f>
        <v>1.1913766080000001</v>
      </c>
      <c r="G30" s="549">
        <f>(G11*'CPP_Emission factors and SFC'!$E$7)/10^3</f>
        <v>1.186088832</v>
      </c>
      <c r="H30" s="549">
        <f>(H11*'CPP_Emission factors and SFC'!$E$7)/10^3</f>
        <v>1.8139105439999996</v>
      </c>
      <c r="I30" s="549">
        <f>(I11*'CPP_Emission factors and SFC'!$E$7)/10^3</f>
        <v>1.874008152</v>
      </c>
      <c r="J30" s="549">
        <f>(J11*'CPP_Emission factors and SFC'!$E$7)/10^3</f>
        <v>1.675106424</v>
      </c>
      <c r="K30" s="549">
        <f>(K11*'CPP_Emission factors and SFC'!$E$7)/10^3</f>
        <v>1.5845024159999996</v>
      </c>
      <c r="L30" s="549">
        <f>(L11*'CPP_Emission factors and SFC'!$E$7)/10^3</f>
        <v>2.3988199199999998</v>
      </c>
      <c r="M30" s="549">
        <f>(M11*'CPP_Emission factors and SFC'!$E$7)/10^3</f>
        <v>2.6748011520000001</v>
      </c>
      <c r="N30" s="549">
        <f>(N11*'CPP_Emission factors and SFC'!$E$7)/10^3</f>
        <v>2.7766925279999999</v>
      </c>
      <c r="O30" s="549">
        <f>(O11*'CPP_Emission factors and SFC'!$E$7)/10^3</f>
        <v>2.8008942719999994</v>
      </c>
      <c r="P30" s="549">
        <f>(P11*'CPP_Emission factors and SFC'!$E$7)/10^3</f>
        <v>2.7055109280000003</v>
      </c>
      <c r="Q30" s="549">
        <f>(Q11*'CPP_Emission factors and SFC'!$E$7)/10^3</f>
        <v>6.2294068799999982</v>
      </c>
      <c r="R30" s="549">
        <f>(R11*'CPP_Emission factors and SFC'!$E$7)/10^3</f>
        <v>6.8422194431999994</v>
      </c>
      <c r="S30" s="549">
        <f>(S11*'CPP_Emission factors and SFC'!$E$7)/10^3</f>
        <v>8.0811250224000002</v>
      </c>
      <c r="T30" s="549">
        <f>(T11*'CPP_Emission factors and SFC'!$E$7)/10^3</f>
        <v>7.9508220192000003</v>
      </c>
      <c r="U30" s="549">
        <f>(U11*'CPP_Emission factors and SFC'!$E$7)/10^3</f>
        <v>8.9242681904871723</v>
      </c>
      <c r="V30" s="5"/>
      <c r="W30" s="5"/>
      <c r="X30" s="5"/>
      <c r="Y30" s="5"/>
      <c r="Z30" s="5"/>
      <c r="AA30" s="5"/>
      <c r="AB30" s="5"/>
      <c r="AC30" s="5"/>
      <c r="AD30" s="5"/>
      <c r="AE30" s="5"/>
      <c r="AF30" s="5"/>
      <c r="AG30" s="5"/>
      <c r="AH30" s="5"/>
      <c r="AI30" s="5"/>
      <c r="AJ30" s="5"/>
      <c r="AK30" s="5"/>
      <c r="AL30" s="5"/>
      <c r="AM30" s="5"/>
    </row>
    <row r="31" spans="1:39" ht="15.75" customHeight="1">
      <c r="A31" s="20"/>
      <c r="B31" s="557" t="s">
        <v>60</v>
      </c>
      <c r="C31" s="253">
        <f>(C12*'CPP_Emission factors and SFC'!$E$5)/10^3</f>
        <v>3.1040994249999998</v>
      </c>
      <c r="D31" s="253">
        <f>(D12*'CPP_Emission factors and SFC'!$E$5)/10^3</f>
        <v>3.2219349750000004</v>
      </c>
      <c r="E31" s="253">
        <f>(E12*'CPP_Emission factors and SFC'!$E$5)/10^3</f>
        <v>2.9345238999999999</v>
      </c>
      <c r="F31" s="253">
        <f>(F12*'CPP_Emission factors and SFC'!$E$5)/10^3</f>
        <v>3.0780798999999996</v>
      </c>
      <c r="G31" s="253">
        <f>(G12*'CPP_Emission factors and SFC'!$E$5)/10^3</f>
        <v>3.4288948750000001</v>
      </c>
      <c r="H31" s="253">
        <f>(H12*'CPP_Emission factors and SFC'!$E$5)/10^3</f>
        <v>3.4013799750000007</v>
      </c>
      <c r="I31" s="253">
        <f>(I12*'CPP_Emission factors and SFC'!$E$5)/10^3</f>
        <v>3.1259959875000001</v>
      </c>
      <c r="J31" s="253">
        <f>(J12*'CPP_Emission factors and SFC'!$E$5)/10^3</f>
        <v>2.7462049174999996</v>
      </c>
      <c r="K31" s="253">
        <f>(K12*'CPP_Emission factors and SFC'!$E$5)/10^3</f>
        <v>2.6439768099999998</v>
      </c>
      <c r="L31" s="253">
        <f>(L12*'CPP_Emission factors and SFC'!$E$5)/10^3</f>
        <v>4.17322419</v>
      </c>
      <c r="M31" s="253">
        <f>(M12*'CPP_Emission factors and SFC'!$E$5)/10^3</f>
        <v>5.7960734999999994</v>
      </c>
      <c r="N31" s="253">
        <f>(N12*'CPP_Emission factors and SFC'!$E$5)/10^3</f>
        <v>5.4817883999999992</v>
      </c>
      <c r="O31" s="253">
        <f>(O12*'CPP_Emission factors and SFC'!$E$5)/10^3</f>
        <v>5.5333660200000008</v>
      </c>
      <c r="P31" s="253">
        <f>(P12*'CPP_Emission factors and SFC'!$E$5)/10^3</f>
        <v>5.4689640640000006</v>
      </c>
      <c r="Q31" s="253">
        <f>(Q12*'CPP_Emission factors and SFC'!$E$5)/10^3</f>
        <v>5.5100937124999998</v>
      </c>
      <c r="R31" s="253">
        <f>(R12*'CPP_Emission factors and SFC'!$E$5)/10^3</f>
        <v>2.3214265587499998</v>
      </c>
      <c r="S31" s="253">
        <f>(S12*'CPP_Emission factors and SFC'!$E$5)/10^3</f>
        <v>1.7659592610000001</v>
      </c>
      <c r="T31" s="253">
        <f>(T12*'CPP_Emission factors and SFC'!$E$5)/10^3</f>
        <v>2.7609899037500005</v>
      </c>
      <c r="U31" s="253">
        <f>(U12*'CPP_Emission factors and SFC'!$E$5)/10^3</f>
        <v>2.7540107739233206</v>
      </c>
      <c r="V31" s="5"/>
      <c r="W31" s="5"/>
      <c r="X31" s="5"/>
      <c r="Y31" s="5"/>
      <c r="Z31" s="5"/>
      <c r="AA31" s="5"/>
      <c r="AB31" s="5"/>
      <c r="AC31" s="5"/>
      <c r="AD31" s="5"/>
      <c r="AE31" s="5"/>
      <c r="AF31" s="5"/>
      <c r="AG31" s="5"/>
      <c r="AH31" s="5"/>
      <c r="AI31" s="5"/>
      <c r="AJ31" s="5"/>
      <c r="AK31" s="5"/>
      <c r="AL31" s="5"/>
      <c r="AM31" s="5"/>
    </row>
    <row r="32" spans="1:39"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ht="15.75" customHeight="1">
      <c r="A35" s="247"/>
      <c r="B35" s="683" t="s">
        <v>62</v>
      </c>
      <c r="C35" s="678"/>
      <c r="D35" s="678"/>
      <c r="E35" s="678"/>
      <c r="F35" s="678"/>
      <c r="G35" s="678"/>
      <c r="H35" s="678"/>
      <c r="I35" s="678"/>
      <c r="J35" s="678"/>
      <c r="K35" s="678"/>
      <c r="L35" s="678"/>
      <c r="M35" s="678"/>
      <c r="N35" s="678"/>
      <c r="O35" s="678"/>
      <c r="P35" s="678"/>
      <c r="Q35" s="678"/>
      <c r="R35" s="678"/>
      <c r="S35" s="678"/>
      <c r="T35" s="678"/>
      <c r="U35" s="679"/>
      <c r="V35" s="5"/>
      <c r="W35" s="5"/>
      <c r="X35" s="5"/>
      <c r="Y35" s="5"/>
      <c r="Z35" s="5"/>
      <c r="AA35" s="5"/>
      <c r="AB35" s="5"/>
      <c r="AC35" s="5"/>
      <c r="AD35" s="5"/>
      <c r="AE35" s="5"/>
      <c r="AF35" s="5"/>
      <c r="AG35" s="5"/>
      <c r="AH35" s="5"/>
      <c r="AI35" s="5"/>
      <c r="AJ35" s="5"/>
      <c r="AK35" s="5"/>
      <c r="AL35" s="5"/>
      <c r="AM35" s="5"/>
    </row>
    <row r="36" spans="1:39" ht="15.75" customHeight="1">
      <c r="A36" s="247"/>
      <c r="B36" s="623"/>
      <c r="C36" s="623">
        <v>2005</v>
      </c>
      <c r="D36" s="623">
        <v>2006</v>
      </c>
      <c r="E36" s="623">
        <v>2007</v>
      </c>
      <c r="F36" s="623">
        <v>2008</v>
      </c>
      <c r="G36" s="623">
        <v>2009</v>
      </c>
      <c r="H36" s="623">
        <v>2010</v>
      </c>
      <c r="I36" s="623">
        <v>2011</v>
      </c>
      <c r="J36" s="623">
        <v>2012</v>
      </c>
      <c r="K36" s="623">
        <v>2013</v>
      </c>
      <c r="L36" s="623">
        <v>2014</v>
      </c>
      <c r="M36" s="623">
        <v>2015</v>
      </c>
      <c r="N36" s="623">
        <v>2016</v>
      </c>
      <c r="O36" s="623">
        <v>2017</v>
      </c>
      <c r="P36" s="623">
        <v>2018</v>
      </c>
      <c r="Q36" s="623">
        <v>2019</v>
      </c>
      <c r="R36" s="623">
        <v>2020</v>
      </c>
      <c r="S36" s="623">
        <v>2021</v>
      </c>
      <c r="T36" s="623">
        <v>2022</v>
      </c>
      <c r="U36" s="624">
        <v>2023</v>
      </c>
      <c r="V36" s="15"/>
      <c r="W36" s="15"/>
      <c r="X36" s="15"/>
      <c r="Y36" s="15"/>
      <c r="Z36" s="15"/>
      <c r="AA36" s="15"/>
      <c r="AB36" s="15"/>
      <c r="AC36" s="15"/>
      <c r="AD36" s="15"/>
      <c r="AE36" s="15"/>
      <c r="AF36" s="15"/>
      <c r="AG36" s="15"/>
      <c r="AH36" s="15"/>
      <c r="AI36" s="15"/>
      <c r="AJ36" s="15"/>
      <c r="AK36" s="15"/>
      <c r="AL36" s="15"/>
      <c r="AM36" s="15"/>
    </row>
    <row r="37" spans="1:39" ht="15.75" customHeight="1">
      <c r="A37" s="217"/>
      <c r="B37" s="545" t="s">
        <v>59</v>
      </c>
      <c r="C37" s="626">
        <f t="shared" ref="C37:U37" si="3">SUM(C38:C40)</f>
        <v>4.7730703631153713</v>
      </c>
      <c r="D37" s="626">
        <f t="shared" si="3"/>
        <v>4.8128076591371913</v>
      </c>
      <c r="E37" s="626">
        <f t="shared" si="3"/>
        <v>4.4422542053917349</v>
      </c>
      <c r="F37" s="626">
        <f t="shared" si="3"/>
        <v>4.9291891033206605</v>
      </c>
      <c r="G37" s="626">
        <f t="shared" si="3"/>
        <v>5.2272480707619833</v>
      </c>
      <c r="H37" s="626">
        <f t="shared" si="3"/>
        <v>5.1303096548132237</v>
      </c>
      <c r="I37" s="626">
        <f t="shared" si="3"/>
        <v>5.2061031462743799</v>
      </c>
      <c r="J37" s="626">
        <f t="shared" si="3"/>
        <v>5.2734084663008254</v>
      </c>
      <c r="K37" s="626">
        <f t="shared" si="3"/>
        <v>5.377671143947107</v>
      </c>
      <c r="L37" s="626">
        <f t="shared" si="3"/>
        <v>7.9345503522148748</v>
      </c>
      <c r="M37" s="626">
        <f t="shared" si="3"/>
        <v>9.3543641246628084</v>
      </c>
      <c r="N37" s="626">
        <f t="shared" si="3"/>
        <v>8.175089421188428</v>
      </c>
      <c r="O37" s="626">
        <f t="shared" si="3"/>
        <v>8.0814555943735531</v>
      </c>
      <c r="P37" s="626">
        <f t="shared" si="3"/>
        <v>8.1070026738462815</v>
      </c>
      <c r="Q37" s="626">
        <f t="shared" si="3"/>
        <v>8.6816940741776847</v>
      </c>
      <c r="R37" s="626">
        <f t="shared" si="3"/>
        <v>4.2965784778220657</v>
      </c>
      <c r="S37" s="626">
        <f t="shared" si="3"/>
        <v>3.628417607044959</v>
      </c>
      <c r="T37" s="626">
        <f t="shared" si="3"/>
        <v>4.7768602894840502</v>
      </c>
      <c r="U37" s="626">
        <f t="shared" si="3"/>
        <v>4.8577984907884524</v>
      </c>
      <c r="V37" s="5"/>
      <c r="W37" s="5"/>
      <c r="X37" s="5"/>
      <c r="Y37" s="5"/>
      <c r="Z37" s="5"/>
      <c r="AA37" s="5"/>
      <c r="AB37" s="5"/>
      <c r="AC37" s="5"/>
      <c r="AD37" s="5"/>
      <c r="AE37" s="5"/>
      <c r="AF37" s="5"/>
      <c r="AG37" s="5"/>
      <c r="AH37" s="5"/>
      <c r="AI37" s="5"/>
      <c r="AJ37" s="5"/>
      <c r="AK37" s="5"/>
      <c r="AL37" s="5"/>
      <c r="AM37" s="5"/>
    </row>
    <row r="38" spans="1:39" ht="15.75" customHeight="1">
      <c r="A38" s="20"/>
      <c r="B38" s="25" t="s">
        <v>35</v>
      </c>
      <c r="C38" s="549">
        <f>(C10*'CPP_Emission factors and SFC'!$F$6)/10^3</f>
        <v>0.31572655435537189</v>
      </c>
      <c r="D38" s="549">
        <f>(D10*'CPP_Emission factors and SFC'!$F$6)/10^3</f>
        <v>0.1910350605371901</v>
      </c>
      <c r="E38" s="549">
        <f>(E10*'CPP_Emission factors and SFC'!$F$6)/10^3</f>
        <v>0.2160846909917355</v>
      </c>
      <c r="F38" s="549">
        <f>(F10*'CPP_Emission factors and SFC'!$F$6)/10^3</f>
        <v>0.50073958252066109</v>
      </c>
      <c r="G38" s="549">
        <f>(G10*'CPP_Emission factors and SFC'!$F$6)/10^3</f>
        <v>0.30818636256198351</v>
      </c>
      <c r="H38" s="549">
        <f>(H10*'CPP_Emission factors and SFC'!$F$6)/10^3</f>
        <v>0.18698663541322313</v>
      </c>
      <c r="I38" s="549">
        <f>(I10*'CPP_Emission factors and SFC'!$F$6)/10^3</f>
        <v>0.64230794857438012</v>
      </c>
      <c r="J38" s="549">
        <f>(J10*'CPP_Emission factors and SFC'!$F$6)/10^3</f>
        <v>1.2612109394008264</v>
      </c>
      <c r="K38" s="549">
        <f>(K10*'CPP_Emission factors and SFC'!$F$6)/10^3</f>
        <v>1.5176533683471076</v>
      </c>
      <c r="L38" s="549">
        <f>(L10*'CPP_Emission factors and SFC'!$F$6)/10^3</f>
        <v>1.8521544942148758</v>
      </c>
      <c r="M38" s="549">
        <f>(M10*'CPP_Emission factors and SFC'!$F$6)/10^3</f>
        <v>0.97238110946280987</v>
      </c>
      <c r="N38" s="549">
        <f>(N10*'CPP_Emission factors and SFC'!$F$6)/10^3</f>
        <v>0.22291640838842974</v>
      </c>
      <c r="O38" s="549">
        <f>(O10*'CPP_Emission factors and SFC'!$F$6)/10^3</f>
        <v>5.465373917355372E-2</v>
      </c>
      <c r="P38" s="549">
        <f>(P10*'CPP_Emission factors and SFC'!$F$6)/10^3</f>
        <v>0.17990189144628099</v>
      </c>
      <c r="Q38" s="549">
        <f>(Q10*'CPP_Emission factors and SFC'!$F$6)/10^3</f>
        <v>0.3446221886776859</v>
      </c>
      <c r="R38" s="549">
        <f>(R10*'CPP_Emission factors and SFC'!$F$6)/10^3</f>
        <v>0.36235935125206614</v>
      </c>
      <c r="S38" s="549">
        <f>(S10*'CPP_Emission factors and SFC'!$F$6)/10^3</f>
        <v>0.34796213940495863</v>
      </c>
      <c r="T38" s="549">
        <f>(T10*'CPP_Emission factors and SFC'!$F$6)/10^3</f>
        <v>0.11639222231404957</v>
      </c>
      <c r="U38" s="549">
        <f>(U10*'CPP_Emission factors and SFC'!$F$6)/10^3</f>
        <v>0.10975658824708642</v>
      </c>
      <c r="V38" s="5"/>
      <c r="W38" s="5"/>
      <c r="X38" s="5"/>
      <c r="Y38" s="5"/>
      <c r="Z38" s="5"/>
      <c r="AA38" s="5"/>
      <c r="AB38" s="5"/>
      <c r="AC38" s="5"/>
      <c r="AD38" s="5"/>
      <c r="AE38" s="5"/>
      <c r="AF38" s="5"/>
      <c r="AG38" s="5"/>
      <c r="AH38" s="5"/>
      <c r="AI38" s="5"/>
      <c r="AJ38" s="5"/>
      <c r="AK38" s="5"/>
      <c r="AL38" s="5"/>
      <c r="AM38" s="5"/>
    </row>
    <row r="39" spans="1:39" ht="15.75" customHeight="1">
      <c r="A39" s="20"/>
      <c r="B39" s="25" t="s">
        <v>8</v>
      </c>
      <c r="C39" s="549">
        <f>(C11*'CPP_Emission factors and SFC'!$F$7)/10^3</f>
        <v>0.11160461376</v>
      </c>
      <c r="D39" s="549">
        <f>(D11*'CPP_Emission factors and SFC'!$F$7)/10^3</f>
        <v>0.11106363359999999</v>
      </c>
      <c r="E39" s="549">
        <f>(E11*'CPP_Emission factors and SFC'!$F$7)/10^3</f>
        <v>0.11783605440000003</v>
      </c>
      <c r="F39" s="549">
        <f>(F11*'CPP_Emission factors and SFC'!$F$7)/10^3</f>
        <v>0.1191376608</v>
      </c>
      <c r="G39" s="549">
        <f>(G11*'CPP_Emission factors and SFC'!$F$7)/10^3</f>
        <v>0.11860888320000003</v>
      </c>
      <c r="H39" s="549">
        <f>(H11*'CPP_Emission factors and SFC'!$F$7)/10^3</f>
        <v>0.18139105439999997</v>
      </c>
      <c r="I39" s="549">
        <f>(I11*'CPP_Emission factors and SFC'!$F$7)/10^3</f>
        <v>0.18740081520000001</v>
      </c>
      <c r="J39" s="549">
        <f>(J11*'CPP_Emission factors and SFC'!$F$7)/10^3</f>
        <v>0.16751064240000002</v>
      </c>
      <c r="K39" s="549">
        <f>(K11*'CPP_Emission factors and SFC'!$F$7)/10^3</f>
        <v>0.15845024159999996</v>
      </c>
      <c r="L39" s="549">
        <f>(L11*'CPP_Emission factors and SFC'!$F$7)/10^3</f>
        <v>0.23988199199999999</v>
      </c>
      <c r="M39" s="549">
        <f>(M11*'CPP_Emission factors and SFC'!$F$7)/10^3</f>
        <v>0.26748011519999998</v>
      </c>
      <c r="N39" s="549">
        <f>(N11*'CPP_Emission factors and SFC'!$F$7)/10^3</f>
        <v>0.27766925280000004</v>
      </c>
      <c r="O39" s="549">
        <f>(O11*'CPP_Emission factors and SFC'!$F$7)/10^3</f>
        <v>0.28008942719999996</v>
      </c>
      <c r="P39" s="549">
        <f>(P11*'CPP_Emission factors and SFC'!$F$7)/10^3</f>
        <v>0.27055109280000006</v>
      </c>
      <c r="Q39" s="549">
        <f>(Q11*'CPP_Emission factors and SFC'!$F$7)/10^3</f>
        <v>0.62294068799999991</v>
      </c>
      <c r="R39" s="549">
        <f>(R11*'CPP_Emission factors and SFC'!$F$7)/10^3</f>
        <v>0.68422194432000005</v>
      </c>
      <c r="S39" s="549">
        <f>(S11*'CPP_Emission factors and SFC'!$F$7)/10^3</f>
        <v>0.80811250223999997</v>
      </c>
      <c r="T39" s="549">
        <f>(T11*'CPP_Emission factors and SFC'!$F$7)/10^3</f>
        <v>0.79508220192000001</v>
      </c>
      <c r="U39" s="549">
        <f>(U11*'CPP_Emission factors and SFC'!$F$7)/10^3</f>
        <v>0.89242681904871723</v>
      </c>
      <c r="V39" s="5"/>
      <c r="W39" s="5"/>
      <c r="X39" s="5"/>
      <c r="Y39" s="5"/>
      <c r="Z39" s="5"/>
      <c r="AA39" s="5"/>
      <c r="AB39" s="5"/>
      <c r="AC39" s="5"/>
      <c r="AD39" s="5"/>
      <c r="AE39" s="5"/>
      <c r="AF39" s="5"/>
      <c r="AG39" s="5"/>
      <c r="AH39" s="5"/>
      <c r="AI39" s="5"/>
      <c r="AJ39" s="5"/>
      <c r="AK39" s="5"/>
      <c r="AL39" s="5"/>
      <c r="AM39" s="5"/>
    </row>
    <row r="40" spans="1:39" ht="15.75" customHeight="1">
      <c r="A40" s="20"/>
      <c r="B40" s="557" t="s">
        <v>60</v>
      </c>
      <c r="C40" s="253">
        <f>(C12*'CPP_Emission factors and SFC'!$F$5)/10^3</f>
        <v>4.3457391949999993</v>
      </c>
      <c r="D40" s="253">
        <f>(D12*'CPP_Emission factors and SFC'!$F$5)/10^3</f>
        <v>4.510708965000001</v>
      </c>
      <c r="E40" s="253">
        <f>(E12*'CPP_Emission factors and SFC'!$F$5)/10^3</f>
        <v>4.108333459999999</v>
      </c>
      <c r="F40" s="253">
        <f>(F12*'CPP_Emission factors and SFC'!$F$5)/10^3</f>
        <v>4.3093118599999993</v>
      </c>
      <c r="G40" s="253">
        <f>(G12*'CPP_Emission factors and SFC'!$F$5)/10^3</f>
        <v>4.8004528249999998</v>
      </c>
      <c r="H40" s="253">
        <f>(H12*'CPP_Emission factors and SFC'!$F$5)/10^3</f>
        <v>4.7619319650000005</v>
      </c>
      <c r="I40" s="253">
        <f>(I12*'CPP_Emission factors and SFC'!$F$5)/10^3</f>
        <v>4.3763943825</v>
      </c>
      <c r="J40" s="253">
        <f>(J12*'CPP_Emission factors and SFC'!$F$5)/10^3</f>
        <v>3.8446868844999993</v>
      </c>
      <c r="K40" s="253">
        <f>(K12*'CPP_Emission factors and SFC'!$F$5)/10^3</f>
        <v>3.7015675339999992</v>
      </c>
      <c r="L40" s="253">
        <f>(L12*'CPP_Emission factors and SFC'!$F$5)/10^3</f>
        <v>5.8425138659999991</v>
      </c>
      <c r="M40" s="253">
        <f>(M12*'CPP_Emission factors and SFC'!$F$5)/10^3</f>
        <v>8.114502899999998</v>
      </c>
      <c r="N40" s="253">
        <f>(N12*'CPP_Emission factors and SFC'!$F$5)/10^3</f>
        <v>7.6745037599999986</v>
      </c>
      <c r="O40" s="253">
        <f>(O12*'CPP_Emission factors and SFC'!$F$5)/10^3</f>
        <v>7.7467124279999995</v>
      </c>
      <c r="P40" s="253">
        <f>(P12*'CPP_Emission factors and SFC'!$F$5)/10^3</f>
        <v>7.6565496896000003</v>
      </c>
      <c r="Q40" s="253">
        <f>(Q12*'CPP_Emission factors and SFC'!$F$5)/10^3</f>
        <v>7.7141311974999995</v>
      </c>
      <c r="R40" s="253">
        <f>(R12*'CPP_Emission factors and SFC'!$F$5)/10^3</f>
        <v>3.2499971822499996</v>
      </c>
      <c r="S40" s="253">
        <f>(S12*'CPP_Emission factors and SFC'!$F$5)/10^3</f>
        <v>2.4723429654000002</v>
      </c>
      <c r="T40" s="253">
        <f>(T12*'CPP_Emission factors and SFC'!$F$5)/10^3</f>
        <v>3.8653858652500004</v>
      </c>
      <c r="U40" s="253">
        <f>(U12*'CPP_Emission factors and SFC'!$F$5)/10^3</f>
        <v>3.855615083492649</v>
      </c>
      <c r="V40" s="5"/>
      <c r="W40" s="5"/>
      <c r="X40" s="5"/>
      <c r="Y40" s="5"/>
      <c r="Z40" s="5"/>
      <c r="AA40" s="5"/>
      <c r="AB40" s="5"/>
      <c r="AC40" s="5"/>
      <c r="AD40" s="5"/>
      <c r="AE40" s="5"/>
      <c r="AF40" s="5"/>
      <c r="AG40" s="5"/>
      <c r="AH40" s="5"/>
      <c r="AI40" s="5"/>
      <c r="AJ40" s="5"/>
      <c r="AK40" s="5"/>
      <c r="AL40" s="5"/>
      <c r="AM40" s="5"/>
    </row>
    <row r="41" spans="1:39"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ht="18.75" customHeight="1">
      <c r="A45" s="5"/>
      <c r="B45" s="684" t="s">
        <v>121</v>
      </c>
      <c r="C45" s="685"/>
      <c r="D45" s="685"/>
      <c r="E45" s="68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ht="18.75" customHeight="1">
      <c r="A46" s="5"/>
      <c r="B46" s="412" t="s">
        <v>8</v>
      </c>
      <c r="C46" s="413" t="s">
        <v>122</v>
      </c>
      <c r="D46" s="413" t="s">
        <v>123</v>
      </c>
      <c r="E46" s="413" t="s">
        <v>124</v>
      </c>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ht="18.75" customHeight="1">
      <c r="A47" s="5"/>
      <c r="B47" s="353" t="s">
        <v>125</v>
      </c>
      <c r="C47" s="354">
        <v>21</v>
      </c>
      <c r="D47" s="354">
        <v>27.9</v>
      </c>
      <c r="E47" s="354">
        <v>5.38</v>
      </c>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ht="18.75" customHeight="1">
      <c r="A48" s="5"/>
      <c r="B48" s="353" t="s">
        <v>126</v>
      </c>
      <c r="C48" s="354">
        <v>310</v>
      </c>
      <c r="D48" s="354">
        <v>273</v>
      </c>
      <c r="E48" s="354">
        <v>233</v>
      </c>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ht="18.75" customHeight="1">
      <c r="A49" s="5"/>
      <c r="B49" s="686" t="s">
        <v>127</v>
      </c>
      <c r="C49" s="675"/>
      <c r="D49" s="675"/>
      <c r="E49" s="67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ht="18.75" customHeight="1">
      <c r="A50" s="5"/>
      <c r="B50" s="675"/>
      <c r="C50" s="675"/>
      <c r="D50" s="675"/>
      <c r="E50" s="67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ht="18.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ht="18.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ht="15.75" customHeight="1">
      <c r="A54" s="217"/>
      <c r="B54" s="687" t="s">
        <v>63</v>
      </c>
      <c r="C54" s="675"/>
      <c r="D54" s="688"/>
      <c r="E54" s="675"/>
      <c r="F54" s="675"/>
      <c r="G54" s="675"/>
      <c r="H54" s="675"/>
      <c r="I54" s="688"/>
      <c r="J54" s="675"/>
      <c r="K54" s="675"/>
      <c r="L54" s="675"/>
      <c r="M54" s="675"/>
      <c r="N54" s="688"/>
      <c r="O54" s="675"/>
      <c r="P54" s="675"/>
      <c r="Q54" s="675"/>
      <c r="R54" s="675"/>
      <c r="S54" s="247"/>
      <c r="T54" s="5"/>
      <c r="U54" s="5"/>
      <c r="V54" s="5"/>
      <c r="W54" s="5"/>
      <c r="X54" s="5"/>
      <c r="Y54" s="5"/>
      <c r="Z54" s="5"/>
      <c r="AA54" s="5"/>
      <c r="AB54" s="5"/>
      <c r="AC54" s="5"/>
      <c r="AD54" s="5"/>
      <c r="AE54" s="5"/>
      <c r="AF54" s="5"/>
      <c r="AG54" s="5"/>
      <c r="AH54" s="5"/>
      <c r="AI54" s="5"/>
      <c r="AJ54" s="5"/>
      <c r="AK54" s="5"/>
      <c r="AL54" s="5"/>
      <c r="AM54" s="5"/>
    </row>
    <row r="55" spans="1:39" ht="15.75" customHeight="1">
      <c r="A55" s="20"/>
      <c r="B55" s="677" t="s">
        <v>64</v>
      </c>
      <c r="C55" s="678"/>
      <c r="D55" s="678"/>
      <c r="E55" s="678"/>
      <c r="F55" s="678"/>
      <c r="G55" s="678"/>
      <c r="H55" s="678"/>
      <c r="I55" s="678"/>
      <c r="J55" s="678"/>
      <c r="K55" s="678"/>
      <c r="L55" s="678"/>
      <c r="M55" s="678"/>
      <c r="N55" s="678"/>
      <c r="O55" s="678"/>
      <c r="P55" s="678"/>
      <c r="Q55" s="678"/>
      <c r="R55" s="678"/>
      <c r="S55" s="679"/>
      <c r="T55" s="5"/>
      <c r="U55" s="5"/>
      <c r="V55" s="5"/>
      <c r="W55" s="5"/>
      <c r="X55" s="5"/>
      <c r="Y55" s="5"/>
      <c r="Z55" s="5"/>
      <c r="AA55" s="5"/>
      <c r="AB55" s="5"/>
      <c r="AC55" s="5"/>
      <c r="AD55" s="5"/>
      <c r="AE55" s="5"/>
      <c r="AF55" s="5"/>
      <c r="AG55" s="5"/>
      <c r="AH55" s="5"/>
      <c r="AI55" s="5"/>
      <c r="AJ55" s="5"/>
      <c r="AK55" s="5"/>
      <c r="AL55" s="5"/>
      <c r="AM55" s="5"/>
    </row>
    <row r="56" spans="1:39" ht="15.75" customHeight="1">
      <c r="A56" s="247"/>
      <c r="B56" s="546"/>
      <c r="C56" s="546">
        <v>2005</v>
      </c>
      <c r="D56" s="546">
        <v>2006</v>
      </c>
      <c r="E56" s="546">
        <v>2007</v>
      </c>
      <c r="F56" s="546">
        <v>2008</v>
      </c>
      <c r="G56" s="546">
        <v>2009</v>
      </c>
      <c r="H56" s="546">
        <v>2010</v>
      </c>
      <c r="I56" s="546">
        <v>2011</v>
      </c>
      <c r="J56" s="546">
        <v>2012</v>
      </c>
      <c r="K56" s="546">
        <v>2013</v>
      </c>
      <c r="L56" s="546">
        <v>2014</v>
      </c>
      <c r="M56" s="546">
        <v>2015</v>
      </c>
      <c r="N56" s="546">
        <v>2016</v>
      </c>
      <c r="O56" s="546">
        <v>2017</v>
      </c>
      <c r="P56" s="546">
        <v>2018</v>
      </c>
      <c r="Q56" s="546">
        <v>2019</v>
      </c>
      <c r="R56" s="546">
        <v>2020</v>
      </c>
      <c r="S56" s="546">
        <v>2021</v>
      </c>
      <c r="T56" s="623">
        <v>2022</v>
      </c>
      <c r="U56" s="631">
        <v>2023</v>
      </c>
      <c r="V56" s="15"/>
      <c r="W56" s="15"/>
      <c r="X56" s="15"/>
      <c r="Y56" s="15"/>
      <c r="Z56" s="15"/>
      <c r="AA56" s="15"/>
      <c r="AB56" s="15"/>
      <c r="AC56" s="15"/>
      <c r="AD56" s="15"/>
      <c r="AE56" s="15"/>
      <c r="AF56" s="15"/>
      <c r="AG56" s="15"/>
      <c r="AH56" s="15"/>
      <c r="AI56" s="15"/>
      <c r="AJ56" s="15"/>
      <c r="AK56" s="15"/>
      <c r="AL56" s="15"/>
      <c r="AM56" s="15"/>
    </row>
    <row r="57" spans="1:39" ht="15.75" customHeight="1">
      <c r="A57" s="217"/>
      <c r="B57" s="628" t="s">
        <v>59</v>
      </c>
      <c r="C57" s="632">
        <f t="shared" ref="C57:U57" si="4">SUM(C58:C60)</f>
        <v>403566.85130091943</v>
      </c>
      <c r="D57" s="632">
        <f t="shared" si="4"/>
        <v>399267.70944341301</v>
      </c>
      <c r="E57" s="632">
        <f t="shared" si="4"/>
        <v>378232.95843576221</v>
      </c>
      <c r="F57" s="632">
        <f t="shared" si="4"/>
        <v>428193.12240529706</v>
      </c>
      <c r="G57" s="632">
        <f t="shared" si="4"/>
        <v>438141.61813404056</v>
      </c>
      <c r="H57" s="632">
        <f t="shared" si="4"/>
        <v>455701.64599679259</v>
      </c>
      <c r="I57" s="632">
        <f t="shared" si="4"/>
        <v>488725.01511013584</v>
      </c>
      <c r="J57" s="632">
        <f t="shared" si="4"/>
        <v>517324.99454745557</v>
      </c>
      <c r="K57" s="632">
        <f t="shared" si="4"/>
        <v>534076.01564214705</v>
      </c>
      <c r="L57" s="632">
        <f t="shared" si="4"/>
        <v>769922.16067662637</v>
      </c>
      <c r="M57" s="632">
        <f t="shared" si="4"/>
        <v>834172.64501368802</v>
      </c>
      <c r="N57" s="632">
        <f t="shared" si="4"/>
        <v>716469.85751170828</v>
      </c>
      <c r="O57" s="632">
        <f t="shared" si="4"/>
        <v>701992.85543873487</v>
      </c>
      <c r="P57" s="632">
        <f t="shared" si="4"/>
        <v>705895.96386959532</v>
      </c>
      <c r="Q57" s="632">
        <f t="shared" si="4"/>
        <v>928179.64087548456</v>
      </c>
      <c r="R57" s="632">
        <f t="shared" si="4"/>
        <v>654791.28618237656</v>
      </c>
      <c r="S57" s="633">
        <f t="shared" si="4"/>
        <v>668572.67685115524</v>
      </c>
      <c r="T57" s="634">
        <f t="shared" si="4"/>
        <v>729296.13704289938</v>
      </c>
      <c r="U57" s="634">
        <f t="shared" si="4"/>
        <v>782456.33248774218</v>
      </c>
      <c r="V57" s="5"/>
      <c r="W57" s="5"/>
      <c r="X57" s="5"/>
      <c r="Y57" s="5"/>
      <c r="Z57" s="5"/>
      <c r="AA57" s="5"/>
      <c r="AB57" s="5"/>
      <c r="AC57" s="5"/>
      <c r="AD57" s="5"/>
      <c r="AE57" s="5"/>
      <c r="AF57" s="5"/>
      <c r="AG57" s="5"/>
      <c r="AH57" s="5"/>
      <c r="AI57" s="5"/>
      <c r="AJ57" s="5"/>
      <c r="AK57" s="5"/>
      <c r="AL57" s="5"/>
      <c r="AM57" s="5"/>
    </row>
    <row r="58" spans="1:39" ht="15.75" customHeight="1">
      <c r="A58" s="20"/>
      <c r="B58" s="25" t="s">
        <v>35</v>
      </c>
      <c r="C58" s="635">
        <f t="shared" ref="C58:U60" si="5">C19+(C29*$C$47)+(C38*$C$48)</f>
        <v>39123.255982945906</v>
      </c>
      <c r="D58" s="635">
        <f t="shared" si="5"/>
        <v>23672.109526465909</v>
      </c>
      <c r="E58" s="635">
        <f t="shared" si="5"/>
        <v>26776.134484240902</v>
      </c>
      <c r="F58" s="635">
        <f t="shared" si="5"/>
        <v>62049.145368047721</v>
      </c>
      <c r="G58" s="635">
        <f t="shared" si="5"/>
        <v>38188.913116868178</v>
      </c>
      <c r="H58" s="635">
        <f t="shared" si="5"/>
        <v>23170.448927229543</v>
      </c>
      <c r="I58" s="635">
        <f t="shared" si="5"/>
        <v>79591.589447594321</v>
      </c>
      <c r="J58" s="635">
        <f t="shared" si="5"/>
        <v>156282.9535558534</v>
      </c>
      <c r="K58" s="635">
        <f t="shared" si="5"/>
        <v>188060.01713873181</v>
      </c>
      <c r="L58" s="635">
        <f t="shared" si="5"/>
        <v>229509.72415063635</v>
      </c>
      <c r="M58" s="635">
        <f t="shared" si="5"/>
        <v>120492.60517908409</v>
      </c>
      <c r="N58" s="635">
        <f t="shared" si="5"/>
        <v>27622.686745452273</v>
      </c>
      <c r="O58" s="635">
        <f t="shared" si="5"/>
        <v>6772.4180896909083</v>
      </c>
      <c r="P58" s="635">
        <f t="shared" si="5"/>
        <v>22292.542878565902</v>
      </c>
      <c r="Q58" s="635">
        <f t="shared" si="5"/>
        <v>42703.858509995451</v>
      </c>
      <c r="R58" s="635">
        <f t="shared" si="5"/>
        <v>44901.759010399772</v>
      </c>
      <c r="S58" s="635">
        <f t="shared" si="5"/>
        <v>43117.728504365448</v>
      </c>
      <c r="T58" s="635">
        <f t="shared" si="5"/>
        <v>14422.742228045452</v>
      </c>
      <c r="U58" s="635">
        <f t="shared" si="5"/>
        <v>13600.487632637714</v>
      </c>
      <c r="V58" s="5"/>
      <c r="W58" s="5"/>
      <c r="X58" s="5"/>
      <c r="Y58" s="5"/>
      <c r="Z58" s="5"/>
      <c r="AA58" s="5"/>
      <c r="AB58" s="5"/>
      <c r="AC58" s="5"/>
      <c r="AD58" s="5"/>
      <c r="AE58" s="5"/>
      <c r="AF58" s="5"/>
      <c r="AG58" s="5"/>
      <c r="AH58" s="5"/>
      <c r="AI58" s="5"/>
      <c r="AJ58" s="5"/>
      <c r="AK58" s="5"/>
      <c r="AL58" s="5"/>
      <c r="AM58" s="5"/>
    </row>
    <row r="59" spans="1:39" ht="15.75" customHeight="1">
      <c r="A59" s="20"/>
      <c r="B59" s="25" t="s">
        <v>8</v>
      </c>
      <c r="C59" s="635">
        <f t="shared" si="5"/>
        <v>62668.222718515193</v>
      </c>
      <c r="D59" s="635">
        <f t="shared" si="5"/>
        <v>62364.45153907199</v>
      </c>
      <c r="E59" s="635">
        <f t="shared" si="5"/>
        <v>66167.301266688009</v>
      </c>
      <c r="F59" s="635">
        <f t="shared" si="5"/>
        <v>66898.179292415996</v>
      </c>
      <c r="G59" s="635">
        <f t="shared" si="5"/>
        <v>66601.260094464014</v>
      </c>
      <c r="H59" s="635">
        <f t="shared" si="5"/>
        <v>101854.70486668797</v>
      </c>
      <c r="I59" s="635">
        <f t="shared" si="5"/>
        <v>105229.30575110401</v>
      </c>
      <c r="J59" s="635">
        <f t="shared" si="5"/>
        <v>94060.575920447998</v>
      </c>
      <c r="K59" s="635">
        <f t="shared" si="5"/>
        <v>88972.979663231978</v>
      </c>
      <c r="L59" s="635">
        <f t="shared" si="5"/>
        <v>134698.53614784</v>
      </c>
      <c r="M59" s="635">
        <f t="shared" si="5"/>
        <v>150195.434287104</v>
      </c>
      <c r="N59" s="635">
        <f t="shared" si="5"/>
        <v>155916.83883225601</v>
      </c>
      <c r="O59" s="635">
        <f t="shared" si="5"/>
        <v>157275.81516134398</v>
      </c>
      <c r="P59" s="635">
        <f t="shared" si="5"/>
        <v>151919.849629056</v>
      </c>
      <c r="Q59" s="635">
        <f t="shared" si="5"/>
        <v>349793.65512576001</v>
      </c>
      <c r="R59" s="635">
        <f t="shared" si="5"/>
        <v>384204.30617456633</v>
      </c>
      <c r="S59" s="635">
        <f t="shared" si="5"/>
        <v>453771.33225780481</v>
      </c>
      <c r="T59" s="635">
        <f t="shared" si="5"/>
        <v>446454.55802211846</v>
      </c>
      <c r="U59" s="635">
        <f t="shared" si="5"/>
        <v>501115.5074322357</v>
      </c>
      <c r="V59" s="5"/>
      <c r="W59" s="5"/>
      <c r="X59" s="5"/>
      <c r="Y59" s="5"/>
      <c r="Z59" s="5"/>
      <c r="AA59" s="5"/>
      <c r="AB59" s="5"/>
      <c r="AC59" s="5"/>
      <c r="AD59" s="5"/>
      <c r="AE59" s="5"/>
      <c r="AF59" s="5"/>
      <c r="AG59" s="5"/>
      <c r="AH59" s="5"/>
      <c r="AI59" s="5"/>
      <c r="AJ59" s="5"/>
      <c r="AK59" s="5"/>
      <c r="AL59" s="5"/>
      <c r="AM59" s="5"/>
    </row>
    <row r="60" spans="1:39" ht="15.75" customHeight="1">
      <c r="A60" s="20"/>
      <c r="B60" s="557" t="s">
        <v>60</v>
      </c>
      <c r="C60" s="636">
        <f t="shared" si="5"/>
        <v>301775.37259945832</v>
      </c>
      <c r="D60" s="636">
        <f t="shared" si="5"/>
        <v>313231.1483778751</v>
      </c>
      <c r="E60" s="636">
        <f t="shared" si="5"/>
        <v>285289.52268483333</v>
      </c>
      <c r="F60" s="636">
        <f t="shared" si="5"/>
        <v>299245.79774483334</v>
      </c>
      <c r="G60" s="636">
        <f t="shared" si="5"/>
        <v>333351.44492270838</v>
      </c>
      <c r="H60" s="636">
        <f t="shared" si="5"/>
        <v>330676.49220287509</v>
      </c>
      <c r="I60" s="636">
        <f t="shared" si="5"/>
        <v>303904.1199114375</v>
      </c>
      <c r="J60" s="636">
        <f t="shared" si="5"/>
        <v>266981.46507115418</v>
      </c>
      <c r="K60" s="636">
        <f t="shared" si="5"/>
        <v>257043.0188401833</v>
      </c>
      <c r="L60" s="636">
        <f t="shared" si="5"/>
        <v>405713.90037815005</v>
      </c>
      <c r="M60" s="636">
        <f t="shared" si="5"/>
        <v>563484.60554749996</v>
      </c>
      <c r="N60" s="636">
        <f t="shared" si="5"/>
        <v>532930.33193400002</v>
      </c>
      <c r="O60" s="636">
        <f t="shared" si="5"/>
        <v>537944.62218770001</v>
      </c>
      <c r="P60" s="636">
        <f t="shared" si="5"/>
        <v>531683.57136197342</v>
      </c>
      <c r="Q60" s="636">
        <f t="shared" si="5"/>
        <v>535682.12723972916</v>
      </c>
      <c r="R60" s="636">
        <f t="shared" si="5"/>
        <v>225685.22099741042</v>
      </c>
      <c r="S60" s="636">
        <f t="shared" si="5"/>
        <v>171683.61608898503</v>
      </c>
      <c r="T60" s="636">
        <f t="shared" si="5"/>
        <v>268418.83679273544</v>
      </c>
      <c r="U60" s="636">
        <f t="shared" si="5"/>
        <v>267740.3374228687</v>
      </c>
      <c r="V60" s="5"/>
      <c r="W60" s="5"/>
      <c r="X60" s="5"/>
      <c r="Y60" s="5"/>
      <c r="Z60" s="5"/>
      <c r="AA60" s="5"/>
      <c r="AB60" s="5"/>
      <c r="AC60" s="5"/>
      <c r="AD60" s="5"/>
      <c r="AE60" s="5"/>
      <c r="AF60" s="5"/>
      <c r="AG60" s="5"/>
      <c r="AH60" s="5"/>
      <c r="AI60" s="5"/>
      <c r="AJ60" s="5"/>
      <c r="AK60" s="5"/>
      <c r="AL60" s="5"/>
      <c r="AM60" s="5"/>
    </row>
    <row r="61" spans="1:39" ht="15.75" customHeight="1">
      <c r="A61" s="20"/>
      <c r="B61" s="20"/>
      <c r="C61" s="20"/>
      <c r="D61" s="20"/>
      <c r="E61" s="20"/>
      <c r="F61" s="20"/>
      <c r="G61" s="20"/>
      <c r="H61" s="20"/>
      <c r="I61" s="20"/>
      <c r="J61" s="20"/>
      <c r="K61" s="20"/>
      <c r="L61" s="20"/>
      <c r="M61" s="20"/>
      <c r="N61" s="20"/>
      <c r="O61" s="20"/>
      <c r="P61" s="20"/>
      <c r="Q61" s="637"/>
      <c r="R61" s="20"/>
      <c r="S61" s="20"/>
      <c r="T61" s="20"/>
      <c r="U61" s="20"/>
      <c r="V61" s="20"/>
      <c r="W61" s="20"/>
      <c r="X61" s="20"/>
      <c r="Y61" s="20"/>
      <c r="Z61" s="20"/>
      <c r="AA61" s="20"/>
      <c r="AB61" s="20"/>
      <c r="AC61" s="20"/>
      <c r="AD61" s="20"/>
      <c r="AE61" s="20"/>
      <c r="AF61" s="20"/>
      <c r="AG61" s="20"/>
      <c r="AH61" s="20"/>
      <c r="AI61" s="20"/>
      <c r="AJ61" s="20"/>
      <c r="AK61" s="20"/>
      <c r="AL61" s="5"/>
      <c r="AM61" s="5"/>
    </row>
    <row r="62" spans="1:39" ht="15.75" customHeight="1">
      <c r="A62" s="20"/>
      <c r="B62" s="20" t="s">
        <v>129</v>
      </c>
      <c r="C62" s="638">
        <f t="shared" ref="C62:U62" si="6">C57/1000</f>
        <v>403.56685130091944</v>
      </c>
      <c r="D62" s="638">
        <f t="shared" si="6"/>
        <v>399.26770944341303</v>
      </c>
      <c r="E62" s="638">
        <f t="shared" si="6"/>
        <v>378.23295843576221</v>
      </c>
      <c r="F62" s="638">
        <f t="shared" si="6"/>
        <v>428.19312240529706</v>
      </c>
      <c r="G62" s="638">
        <f t="shared" si="6"/>
        <v>438.14161813404058</v>
      </c>
      <c r="H62" s="638">
        <f t="shared" si="6"/>
        <v>455.70164599679259</v>
      </c>
      <c r="I62" s="638">
        <f t="shared" si="6"/>
        <v>488.72501511013581</v>
      </c>
      <c r="J62" s="638">
        <f t="shared" si="6"/>
        <v>517.32499454745562</v>
      </c>
      <c r="K62" s="638">
        <f t="shared" si="6"/>
        <v>534.07601564214701</v>
      </c>
      <c r="L62" s="638">
        <f t="shared" si="6"/>
        <v>769.92216067662639</v>
      </c>
      <c r="M62" s="638">
        <f t="shared" si="6"/>
        <v>834.172645013688</v>
      </c>
      <c r="N62" s="638">
        <f t="shared" si="6"/>
        <v>716.46985751170826</v>
      </c>
      <c r="O62" s="638">
        <f t="shared" si="6"/>
        <v>701.99285543873486</v>
      </c>
      <c r="P62" s="638">
        <f t="shared" si="6"/>
        <v>705.89596386959533</v>
      </c>
      <c r="Q62" s="638">
        <f t="shared" si="6"/>
        <v>928.17964087548455</v>
      </c>
      <c r="R62" s="638">
        <f t="shared" si="6"/>
        <v>654.79128618237655</v>
      </c>
      <c r="S62" s="638">
        <f t="shared" si="6"/>
        <v>668.57267685115528</v>
      </c>
      <c r="T62" s="638">
        <f t="shared" si="6"/>
        <v>729.29613704289943</v>
      </c>
      <c r="U62" s="638">
        <f t="shared" si="6"/>
        <v>782.4563324877422</v>
      </c>
      <c r="V62" s="20"/>
      <c r="W62" s="20"/>
      <c r="X62" s="20"/>
      <c r="Y62" s="20"/>
      <c r="Z62" s="20"/>
      <c r="AA62" s="20"/>
      <c r="AB62" s="20"/>
      <c r="AC62" s="20"/>
      <c r="AD62" s="20"/>
      <c r="AE62" s="20"/>
      <c r="AF62" s="20"/>
      <c r="AG62" s="20"/>
      <c r="AH62" s="20"/>
      <c r="AI62" s="20"/>
      <c r="AJ62" s="20"/>
      <c r="AK62" s="20"/>
      <c r="AL62" s="20"/>
      <c r="AM62" s="20"/>
    </row>
    <row r="63" spans="1:3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ht="15.75" customHeight="1">
      <c r="A65" s="247"/>
      <c r="B65" s="680" t="s">
        <v>65</v>
      </c>
      <c r="C65" s="675"/>
      <c r="D65" s="20"/>
      <c r="E65" s="639"/>
      <c r="F65" s="639"/>
      <c r="G65" s="639"/>
      <c r="H65" s="639"/>
      <c r="I65" s="639"/>
      <c r="J65" s="639"/>
      <c r="K65" s="639"/>
      <c r="L65" s="639"/>
      <c r="M65" s="639"/>
      <c r="N65" s="639"/>
      <c r="O65" s="639"/>
      <c r="P65" s="639"/>
      <c r="Q65" s="639"/>
      <c r="R65" s="639"/>
      <c r="S65" s="639"/>
      <c r="T65" s="316"/>
      <c r="U65" s="316"/>
      <c r="V65" s="316"/>
      <c r="W65" s="316"/>
      <c r="X65" s="316"/>
      <c r="Y65" s="316"/>
      <c r="Z65" s="316"/>
      <c r="AA65" s="316"/>
      <c r="AB65" s="316"/>
      <c r="AC65" s="316"/>
      <c r="AD65" s="316"/>
      <c r="AE65" s="316"/>
      <c r="AF65" s="316"/>
      <c r="AG65" s="316"/>
      <c r="AH65" s="316"/>
      <c r="AI65" s="316"/>
      <c r="AJ65" s="316"/>
      <c r="AK65" s="316"/>
      <c r="AL65" s="316"/>
      <c r="AM65" s="316"/>
    </row>
    <row r="66" spans="1:39" ht="15.75" customHeight="1">
      <c r="A66" s="247"/>
      <c r="B66" s="681" t="s">
        <v>64</v>
      </c>
      <c r="C66" s="678"/>
      <c r="D66" s="678"/>
      <c r="E66" s="678"/>
      <c r="F66" s="678"/>
      <c r="G66" s="678"/>
      <c r="H66" s="678"/>
      <c r="I66" s="678"/>
      <c r="J66" s="678"/>
      <c r="K66" s="678"/>
      <c r="L66" s="678"/>
      <c r="M66" s="678"/>
      <c r="N66" s="678"/>
      <c r="O66" s="678"/>
      <c r="P66" s="678"/>
      <c r="Q66" s="678"/>
      <c r="R66" s="678"/>
      <c r="S66" s="679"/>
      <c r="T66" s="316"/>
      <c r="U66" s="316"/>
      <c r="V66" s="316"/>
      <c r="W66" s="316"/>
      <c r="X66" s="316"/>
      <c r="Y66" s="316"/>
      <c r="Z66" s="316"/>
      <c r="AA66" s="316"/>
      <c r="AB66" s="316"/>
      <c r="AC66" s="316"/>
      <c r="AD66" s="316"/>
      <c r="AE66" s="316"/>
      <c r="AF66" s="316"/>
      <c r="AG66" s="316"/>
      <c r="AH66" s="316"/>
      <c r="AI66" s="316"/>
      <c r="AJ66" s="316"/>
      <c r="AK66" s="316"/>
      <c r="AL66" s="316"/>
      <c r="AM66" s="316"/>
    </row>
    <row r="67" spans="1:39" ht="15.75" customHeight="1">
      <c r="A67" s="247"/>
      <c r="B67" s="623"/>
      <c r="C67" s="546">
        <v>2005</v>
      </c>
      <c r="D67" s="546">
        <v>2006</v>
      </c>
      <c r="E67" s="546">
        <v>2007</v>
      </c>
      <c r="F67" s="546">
        <v>2008</v>
      </c>
      <c r="G67" s="546">
        <v>2009</v>
      </c>
      <c r="H67" s="546">
        <v>2010</v>
      </c>
      <c r="I67" s="546">
        <v>2011</v>
      </c>
      <c r="J67" s="546">
        <v>2012</v>
      </c>
      <c r="K67" s="546">
        <v>2013</v>
      </c>
      <c r="L67" s="546">
        <v>2014</v>
      </c>
      <c r="M67" s="546">
        <v>2015</v>
      </c>
      <c r="N67" s="546">
        <v>2016</v>
      </c>
      <c r="O67" s="546">
        <v>2017</v>
      </c>
      <c r="P67" s="546">
        <v>2018</v>
      </c>
      <c r="Q67" s="546">
        <v>2019</v>
      </c>
      <c r="R67" s="546">
        <v>2020</v>
      </c>
      <c r="S67" s="623">
        <v>2021</v>
      </c>
      <c r="T67" s="623">
        <v>2022</v>
      </c>
      <c r="U67" s="624">
        <v>2023</v>
      </c>
      <c r="V67" s="369"/>
      <c r="W67" s="369"/>
      <c r="X67" s="369"/>
      <c r="Y67" s="369"/>
      <c r="Z67" s="369"/>
      <c r="AA67" s="369"/>
      <c r="AB67" s="369"/>
      <c r="AC67" s="369"/>
      <c r="AD67" s="369"/>
      <c r="AE67" s="369"/>
      <c r="AF67" s="369"/>
      <c r="AG67" s="369"/>
      <c r="AH67" s="369"/>
      <c r="AI67" s="369"/>
      <c r="AJ67" s="369"/>
      <c r="AK67" s="369"/>
      <c r="AL67" s="369"/>
      <c r="AM67" s="369"/>
    </row>
    <row r="68" spans="1:39" ht="15.75" customHeight="1">
      <c r="A68" s="247"/>
      <c r="B68" s="545" t="s">
        <v>59</v>
      </c>
      <c r="C68" s="626">
        <f t="shared" ref="C68:U68" si="7">SUM(C69:C71)</f>
        <v>403430.25926799141</v>
      </c>
      <c r="D68" s="626">
        <f t="shared" si="7"/>
        <v>399126.12101165933</v>
      </c>
      <c r="E68" s="626">
        <f t="shared" si="7"/>
        <v>378104.42885466554</v>
      </c>
      <c r="F68" s="626">
        <f t="shared" si="7"/>
        <v>428057.47717397631</v>
      </c>
      <c r="G68" s="626">
        <f t="shared" si="7"/>
        <v>437990.68577250896</v>
      </c>
      <c r="H68" s="626">
        <f t="shared" si="7"/>
        <v>455554.26108306739</v>
      </c>
      <c r="I68" s="626">
        <f t="shared" si="7"/>
        <v>488589.04894651205</v>
      </c>
      <c r="J68" s="626">
        <f t="shared" si="7"/>
        <v>517203.8972598681</v>
      </c>
      <c r="K68" s="626">
        <f t="shared" si="7"/>
        <v>533958.57735768845</v>
      </c>
      <c r="L68" s="626">
        <f t="shared" si="7"/>
        <v>769737.82874800381</v>
      </c>
      <c r="M68" s="626">
        <f t="shared" si="7"/>
        <v>833918.52972445078</v>
      </c>
      <c r="N68" s="626">
        <f t="shared" si="7"/>
        <v>716232.05333761696</v>
      </c>
      <c r="O68" s="626">
        <f t="shared" si="7"/>
        <v>701753.23353175935</v>
      </c>
      <c r="P68" s="626">
        <f t="shared" si="7"/>
        <v>705658.61526336276</v>
      </c>
      <c r="Q68" s="626">
        <f t="shared" si="7"/>
        <v>927951.31021433754</v>
      </c>
      <c r="R68" s="626">
        <f t="shared" si="7"/>
        <v>654708.0433337288</v>
      </c>
      <c r="S68" s="626">
        <f t="shared" si="7"/>
        <v>668518.37497505953</v>
      </c>
      <c r="T68" s="626">
        <f t="shared" si="7"/>
        <v>729197.32024612662</v>
      </c>
      <c r="U68" s="626">
        <f t="shared" si="7"/>
        <v>782360.96067073173</v>
      </c>
      <c r="V68" s="369"/>
      <c r="W68" s="369"/>
      <c r="X68" s="369"/>
      <c r="Y68" s="369"/>
      <c r="Z68" s="369"/>
      <c r="AA68" s="369"/>
      <c r="AB68" s="369"/>
      <c r="AC68" s="369"/>
      <c r="AD68" s="369"/>
      <c r="AE68" s="369"/>
      <c r="AF68" s="369"/>
      <c r="AG68" s="369"/>
      <c r="AH68" s="369"/>
      <c r="AI68" s="369"/>
      <c r="AJ68" s="369"/>
      <c r="AK68" s="369"/>
      <c r="AL68" s="369"/>
      <c r="AM68" s="369"/>
    </row>
    <row r="69" spans="1:39" ht="15.75" customHeight="1">
      <c r="A69" s="20"/>
      <c r="B69" s="25" t="s">
        <v>35</v>
      </c>
      <c r="C69" s="549">
        <f t="shared" ref="C69:U71" si="8">C19+(C29*$D$47)+(C38*$D$48)</f>
        <v>39122.466666560016</v>
      </c>
      <c r="D69" s="549">
        <f t="shared" si="8"/>
        <v>23671.631938814568</v>
      </c>
      <c r="E69" s="549">
        <f t="shared" si="8"/>
        <v>26775.594272513426</v>
      </c>
      <c r="F69" s="549">
        <f t="shared" si="8"/>
        <v>62047.89351909142</v>
      </c>
      <c r="G69" s="549">
        <f t="shared" si="8"/>
        <v>38188.142650961774</v>
      </c>
      <c r="H69" s="549">
        <f t="shared" si="8"/>
        <v>23169.981460641011</v>
      </c>
      <c r="I69" s="549">
        <f t="shared" si="8"/>
        <v>79589.983677722877</v>
      </c>
      <c r="J69" s="549">
        <f t="shared" si="8"/>
        <v>156279.80052850489</v>
      </c>
      <c r="K69" s="549">
        <f t="shared" si="8"/>
        <v>188056.22300531095</v>
      </c>
      <c r="L69" s="549">
        <f t="shared" si="8"/>
        <v>229505.09376440078</v>
      </c>
      <c r="M69" s="549">
        <f t="shared" si="8"/>
        <v>120490.17422631044</v>
      </c>
      <c r="N69" s="549">
        <f t="shared" si="8"/>
        <v>27622.129454431299</v>
      </c>
      <c r="O69" s="549">
        <f t="shared" si="8"/>
        <v>6772.2814553429744</v>
      </c>
      <c r="P69" s="549">
        <f t="shared" si="8"/>
        <v>22292.09312383729</v>
      </c>
      <c r="Q69" s="549">
        <f t="shared" si="8"/>
        <v>42702.996954523755</v>
      </c>
      <c r="R69" s="549">
        <f t="shared" si="8"/>
        <v>44900.853112021636</v>
      </c>
      <c r="S69" s="549">
        <f t="shared" si="8"/>
        <v>43116.858599016938</v>
      </c>
      <c r="T69" s="549">
        <f t="shared" si="8"/>
        <v>14422.451247489667</v>
      </c>
      <c r="U69" s="549">
        <f t="shared" si="8"/>
        <v>13600.213241167097</v>
      </c>
      <c r="V69" s="316"/>
      <c r="W69" s="316"/>
      <c r="X69" s="316"/>
      <c r="Y69" s="316"/>
      <c r="Z69" s="316"/>
      <c r="AA69" s="316"/>
      <c r="AB69" s="316"/>
      <c r="AC69" s="316"/>
      <c r="AD69" s="316"/>
      <c r="AE69" s="316"/>
      <c r="AF69" s="316"/>
      <c r="AG69" s="316"/>
      <c r="AH69" s="316"/>
      <c r="AI69" s="316"/>
      <c r="AJ69" s="316"/>
      <c r="AK69" s="316"/>
      <c r="AL69" s="316"/>
      <c r="AM69" s="316"/>
    </row>
    <row r="70" spans="1:39" ht="15.75" customHeight="1">
      <c r="A70" s="20"/>
      <c r="B70" s="25" t="s">
        <v>8</v>
      </c>
      <c r="C70" s="549">
        <f t="shared" si="8"/>
        <v>62671.794066155511</v>
      </c>
      <c r="D70" s="549">
        <f t="shared" si="8"/>
        <v>62368.00557534719</v>
      </c>
      <c r="E70" s="549">
        <f t="shared" si="8"/>
        <v>66171.072020428808</v>
      </c>
      <c r="F70" s="549">
        <f t="shared" si="8"/>
        <v>66901.991697561592</v>
      </c>
      <c r="G70" s="549">
        <f t="shared" si="8"/>
        <v>66605.055578726402</v>
      </c>
      <c r="H70" s="549">
        <f t="shared" si="8"/>
        <v>101860.50938042879</v>
      </c>
      <c r="I70" s="549">
        <f t="shared" si="8"/>
        <v>105235.30257719041</v>
      </c>
      <c r="J70" s="549">
        <f t="shared" si="8"/>
        <v>94065.936261004812</v>
      </c>
      <c r="K70" s="549">
        <f t="shared" si="8"/>
        <v>88978.050070963174</v>
      </c>
      <c r="L70" s="549">
        <f t="shared" si="8"/>
        <v>134706.212371584</v>
      </c>
      <c r="M70" s="549">
        <f t="shared" si="8"/>
        <v>150203.99365079042</v>
      </c>
      <c r="N70" s="549">
        <f t="shared" si="8"/>
        <v>155925.72424834562</v>
      </c>
      <c r="O70" s="549">
        <f t="shared" si="8"/>
        <v>157284.7780230144</v>
      </c>
      <c r="P70" s="549">
        <f t="shared" si="8"/>
        <v>151928.5072640256</v>
      </c>
      <c r="Q70" s="549">
        <f t="shared" si="8"/>
        <v>349813.58922777593</v>
      </c>
      <c r="R70" s="549">
        <f t="shared" si="8"/>
        <v>384226.20127678459</v>
      </c>
      <c r="S70" s="549">
        <f t="shared" si="8"/>
        <v>453797.19185787649</v>
      </c>
      <c r="T70" s="549">
        <f t="shared" si="8"/>
        <v>446480.00065257988</v>
      </c>
      <c r="U70" s="549">
        <f t="shared" si="8"/>
        <v>501144.06509044522</v>
      </c>
      <c r="V70" s="316"/>
      <c r="W70" s="316"/>
      <c r="X70" s="316"/>
      <c r="Y70" s="316"/>
      <c r="Z70" s="316"/>
      <c r="AA70" s="316"/>
      <c r="AB70" s="316"/>
      <c r="AC70" s="316"/>
      <c r="AD70" s="316"/>
      <c r="AE70" s="316"/>
      <c r="AF70" s="316"/>
      <c r="AG70" s="316"/>
      <c r="AH70" s="316"/>
      <c r="AI70" s="316"/>
      <c r="AJ70" s="316"/>
      <c r="AK70" s="316"/>
      <c r="AL70" s="316"/>
      <c r="AM70" s="316"/>
    </row>
    <row r="71" spans="1:39" ht="15.75" customHeight="1">
      <c r="A71" s="20"/>
      <c r="B71" s="557" t="s">
        <v>60</v>
      </c>
      <c r="C71" s="253">
        <f t="shared" si="8"/>
        <v>301635.99853527587</v>
      </c>
      <c r="D71" s="253">
        <f t="shared" si="8"/>
        <v>313086.48349749757</v>
      </c>
      <c r="E71" s="253">
        <f t="shared" si="8"/>
        <v>285157.7625617233</v>
      </c>
      <c r="F71" s="253">
        <f t="shared" si="8"/>
        <v>299107.59195732331</v>
      </c>
      <c r="G71" s="253">
        <f t="shared" si="8"/>
        <v>333197.4875428208</v>
      </c>
      <c r="H71" s="253">
        <f t="shared" si="8"/>
        <v>330523.77024199761</v>
      </c>
      <c r="I71" s="253">
        <f t="shared" si="8"/>
        <v>303763.76269159873</v>
      </c>
      <c r="J71" s="253">
        <f t="shared" si="8"/>
        <v>266858.16047035839</v>
      </c>
      <c r="K71" s="253">
        <f t="shared" si="8"/>
        <v>256924.30428141428</v>
      </c>
      <c r="L71" s="253">
        <f t="shared" si="8"/>
        <v>405526.52261201903</v>
      </c>
      <c r="M71" s="253">
        <f t="shared" si="8"/>
        <v>563224.36184734991</v>
      </c>
      <c r="N71" s="253">
        <f t="shared" si="8"/>
        <v>532684.19963484001</v>
      </c>
      <c r="O71" s="253">
        <f t="shared" si="8"/>
        <v>537696.17405340204</v>
      </c>
      <c r="P71" s="253">
        <f t="shared" si="8"/>
        <v>531438.01487549988</v>
      </c>
      <c r="Q71" s="253">
        <f t="shared" si="8"/>
        <v>535434.72403203789</v>
      </c>
      <c r="R71" s="253">
        <f t="shared" si="8"/>
        <v>225580.98894492252</v>
      </c>
      <c r="S71" s="253">
        <f t="shared" si="8"/>
        <v>171604.32451816613</v>
      </c>
      <c r="T71" s="253">
        <f t="shared" si="8"/>
        <v>268294.86834605708</v>
      </c>
      <c r="U71" s="253">
        <f t="shared" si="8"/>
        <v>267616.68233911949</v>
      </c>
      <c r="V71" s="316"/>
      <c r="W71" s="316"/>
      <c r="X71" s="316"/>
      <c r="Y71" s="316"/>
      <c r="Z71" s="316"/>
      <c r="AA71" s="316"/>
      <c r="AB71" s="316"/>
      <c r="AC71" s="316"/>
      <c r="AD71" s="316"/>
      <c r="AE71" s="316"/>
      <c r="AF71" s="316"/>
      <c r="AG71" s="316"/>
      <c r="AH71" s="316"/>
      <c r="AI71" s="316"/>
      <c r="AJ71" s="316"/>
      <c r="AK71" s="316"/>
      <c r="AL71" s="316"/>
      <c r="AM71" s="316"/>
    </row>
    <row r="72" spans="1:3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5"/>
      <c r="AL72" s="5"/>
      <c r="AM72" s="5"/>
    </row>
    <row r="73" spans="1:39"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ht="15.75" customHeight="1">
      <c r="A75" s="5"/>
      <c r="B75" s="680" t="s">
        <v>66</v>
      </c>
      <c r="C75" s="675"/>
      <c r="D75" s="639"/>
      <c r="E75" s="639"/>
      <c r="F75" s="639"/>
      <c r="G75" s="639"/>
      <c r="H75" s="639"/>
      <c r="I75" s="639"/>
      <c r="J75" s="639"/>
      <c r="K75" s="639"/>
      <c r="L75" s="639"/>
      <c r="M75" s="639"/>
      <c r="N75" s="639"/>
      <c r="O75" s="639"/>
      <c r="P75" s="639"/>
      <c r="Q75" s="639"/>
      <c r="R75" s="639"/>
      <c r="S75" s="5"/>
      <c r="T75" s="5"/>
      <c r="U75" s="5"/>
      <c r="V75" s="5"/>
      <c r="W75" s="5"/>
      <c r="X75" s="5"/>
      <c r="Y75" s="5"/>
      <c r="Z75" s="5"/>
      <c r="AA75" s="5"/>
      <c r="AB75" s="5"/>
      <c r="AC75" s="5"/>
      <c r="AD75" s="5"/>
      <c r="AE75" s="5"/>
      <c r="AF75" s="5"/>
      <c r="AG75" s="5"/>
      <c r="AH75" s="5"/>
      <c r="AI75" s="5"/>
      <c r="AJ75" s="5"/>
      <c r="AK75" s="5"/>
      <c r="AL75" s="5"/>
      <c r="AM75" s="5"/>
    </row>
    <row r="76" spans="1:39" ht="15.75" customHeight="1">
      <c r="A76" s="5"/>
      <c r="B76" s="681" t="s">
        <v>64</v>
      </c>
      <c r="C76" s="678"/>
      <c r="D76" s="678"/>
      <c r="E76" s="678"/>
      <c r="F76" s="678"/>
      <c r="G76" s="678"/>
      <c r="H76" s="678"/>
      <c r="I76" s="678"/>
      <c r="J76" s="678"/>
      <c r="K76" s="678"/>
      <c r="L76" s="678"/>
      <c r="M76" s="678"/>
      <c r="N76" s="678"/>
      <c r="O76" s="678"/>
      <c r="P76" s="678"/>
      <c r="Q76" s="678"/>
      <c r="R76" s="678"/>
      <c r="S76" s="679"/>
      <c r="T76" s="5"/>
      <c r="U76" s="5"/>
      <c r="V76" s="5"/>
      <c r="W76" s="5"/>
      <c r="X76" s="5"/>
      <c r="Y76" s="5"/>
      <c r="Z76" s="5"/>
      <c r="AA76" s="5"/>
      <c r="AB76" s="5"/>
      <c r="AC76" s="5"/>
      <c r="AD76" s="5"/>
      <c r="AE76" s="5"/>
      <c r="AF76" s="5"/>
      <c r="AG76" s="5"/>
      <c r="AH76" s="5"/>
      <c r="AI76" s="5"/>
      <c r="AJ76" s="5"/>
      <c r="AK76" s="5"/>
      <c r="AL76" s="5"/>
      <c r="AM76" s="5"/>
    </row>
    <row r="77" spans="1:39" ht="15.75" customHeight="1">
      <c r="A77" s="15"/>
      <c r="B77" s="623"/>
      <c r="C77" s="546">
        <v>2005</v>
      </c>
      <c r="D77" s="546">
        <v>2006</v>
      </c>
      <c r="E77" s="546">
        <v>2007</v>
      </c>
      <c r="F77" s="546">
        <v>2008</v>
      </c>
      <c r="G77" s="546">
        <v>2009</v>
      </c>
      <c r="H77" s="546">
        <v>2010</v>
      </c>
      <c r="I77" s="546">
        <v>2011</v>
      </c>
      <c r="J77" s="546">
        <v>2012</v>
      </c>
      <c r="K77" s="546">
        <v>2013</v>
      </c>
      <c r="L77" s="546">
        <v>2014</v>
      </c>
      <c r="M77" s="546">
        <v>2015</v>
      </c>
      <c r="N77" s="546">
        <v>2016</v>
      </c>
      <c r="O77" s="546">
        <v>2017</v>
      </c>
      <c r="P77" s="546">
        <v>2018</v>
      </c>
      <c r="Q77" s="546">
        <v>2019</v>
      </c>
      <c r="R77" s="546">
        <v>2020</v>
      </c>
      <c r="S77" s="623">
        <v>2021</v>
      </c>
      <c r="T77" s="623">
        <v>2022</v>
      </c>
      <c r="U77" s="624">
        <v>2023</v>
      </c>
      <c r="V77" s="15"/>
      <c r="W77" s="15"/>
      <c r="X77" s="15"/>
      <c r="Y77" s="15"/>
      <c r="Z77" s="15"/>
      <c r="AA77" s="15"/>
      <c r="AB77" s="15"/>
      <c r="AC77" s="15"/>
      <c r="AD77" s="15"/>
      <c r="AE77" s="15"/>
      <c r="AF77" s="15"/>
      <c r="AG77" s="15"/>
      <c r="AH77" s="15"/>
      <c r="AI77" s="15"/>
      <c r="AJ77" s="15"/>
      <c r="AK77" s="15"/>
      <c r="AL77" s="15"/>
      <c r="AM77" s="15"/>
    </row>
    <row r="78" spans="1:39" ht="15.75" customHeight="1">
      <c r="A78" s="5"/>
      <c r="B78" s="545" t="s">
        <v>59</v>
      </c>
      <c r="C78" s="626">
        <f t="shared" ref="C78:U78" si="9">SUM(C79:C81)</f>
        <v>403108.74796537659</v>
      </c>
      <c r="D78" s="626">
        <f t="shared" si="9"/>
        <v>398814.52865155356</v>
      </c>
      <c r="E78" s="626">
        <f t="shared" si="9"/>
        <v>377809.7853925653</v>
      </c>
      <c r="F78" s="626">
        <f t="shared" si="9"/>
        <v>427707.77817229147</v>
      </c>
      <c r="G78" s="626">
        <f t="shared" si="9"/>
        <v>437642.96463217243</v>
      </c>
      <c r="H78" s="626">
        <f t="shared" si="9"/>
        <v>455210.5456592394</v>
      </c>
      <c r="I78" s="626">
        <f t="shared" si="9"/>
        <v>488195.88085243007</v>
      </c>
      <c r="J78" s="626">
        <f t="shared" si="9"/>
        <v>516751.38063802896</v>
      </c>
      <c r="K78" s="626">
        <f t="shared" si="9"/>
        <v>533477.35739048512</v>
      </c>
      <c r="L78" s="626">
        <f t="shared" si="9"/>
        <v>769063.8917045095</v>
      </c>
      <c r="M78" s="626">
        <f t="shared" si="9"/>
        <v>833244.10094937566</v>
      </c>
      <c r="N78" s="626">
        <f t="shared" si="9"/>
        <v>715693.96838268638</v>
      </c>
      <c r="O78" s="626">
        <f t="shared" si="9"/>
        <v>701236.13375517761</v>
      </c>
      <c r="P78" s="626">
        <f t="shared" si="9"/>
        <v>705129.98902661214</v>
      </c>
      <c r="Q78" s="626">
        <f t="shared" si="9"/>
        <v>927300.86443958245</v>
      </c>
      <c r="R78" s="626">
        <f t="shared" si="9"/>
        <v>654289.01322370104</v>
      </c>
      <c r="S78" s="626">
        <f t="shared" si="9"/>
        <v>668112.30139581859</v>
      </c>
      <c r="T78" s="626">
        <f t="shared" si="9"/>
        <v>728751.91006580985</v>
      </c>
      <c r="U78" s="626">
        <f t="shared" si="9"/>
        <v>781891.29529698519</v>
      </c>
      <c r="V78" s="5"/>
      <c r="W78" s="5"/>
      <c r="X78" s="5"/>
      <c r="Y78" s="5"/>
      <c r="Z78" s="5"/>
      <c r="AA78" s="5"/>
      <c r="AB78" s="5"/>
      <c r="AC78" s="5"/>
      <c r="AD78" s="5"/>
      <c r="AE78" s="5"/>
      <c r="AF78" s="5"/>
      <c r="AG78" s="5"/>
      <c r="AH78" s="5"/>
      <c r="AI78" s="5"/>
      <c r="AJ78" s="5"/>
      <c r="AK78" s="5"/>
      <c r="AL78" s="5"/>
      <c r="AM78" s="5"/>
    </row>
    <row r="79" spans="1:39" ht="15.75" customHeight="1">
      <c r="A79" s="5"/>
      <c r="B79" s="25" t="s">
        <v>35</v>
      </c>
      <c r="C79" s="227">
        <f t="shared" ref="C79:U81" si="10">C19+(C29*$E$47)+(C38*$E$48)</f>
        <v>39074.286794365391</v>
      </c>
      <c r="D79" s="227">
        <f t="shared" si="10"/>
        <v>23642.47998857659</v>
      </c>
      <c r="E79" s="227">
        <f t="shared" si="10"/>
        <v>26742.619748668087</v>
      </c>
      <c r="F79" s="227">
        <f t="shared" si="10"/>
        <v>61971.480658798762</v>
      </c>
      <c r="G79" s="227">
        <f t="shared" si="10"/>
        <v>38141.113412034822</v>
      </c>
      <c r="H79" s="227">
        <f t="shared" si="10"/>
        <v>23141.447300076954</v>
      </c>
      <c r="I79" s="227">
        <f t="shared" si="10"/>
        <v>79491.967484770415</v>
      </c>
      <c r="J79" s="227">
        <f t="shared" si="10"/>
        <v>156087.33973915235</v>
      </c>
      <c r="K79" s="227">
        <f t="shared" si="10"/>
        <v>187824.62910130117</v>
      </c>
      <c r="L79" s="227">
        <f t="shared" si="10"/>
        <v>229222.4549885836</v>
      </c>
      <c r="M79" s="227">
        <f t="shared" si="10"/>
        <v>120341.78886900641</v>
      </c>
      <c r="N79" s="227">
        <f t="shared" si="10"/>
        <v>27588.112410511229</v>
      </c>
      <c r="O79" s="227">
        <f t="shared" si="10"/>
        <v>6763.9412947450901</v>
      </c>
      <c r="P79" s="227">
        <f t="shared" si="10"/>
        <v>22264.640095202587</v>
      </c>
      <c r="Q79" s="227">
        <f t="shared" si="10"/>
        <v>42650.407608531539</v>
      </c>
      <c r="R79" s="227">
        <f t="shared" si="10"/>
        <v>44845.557075020573</v>
      </c>
      <c r="S79" s="227">
        <f t="shared" si="10"/>
        <v>43063.759576543736</v>
      </c>
      <c r="T79" s="227">
        <f t="shared" si="10"/>
        <v>14404.689794364542</v>
      </c>
      <c r="U79" s="227">
        <f t="shared" si="10"/>
        <v>13583.464385800591</v>
      </c>
      <c r="V79" s="5"/>
      <c r="W79" s="5"/>
      <c r="X79" s="5"/>
      <c r="Y79" s="5"/>
      <c r="Z79" s="5"/>
      <c r="AA79" s="5"/>
      <c r="AB79" s="5"/>
      <c r="AC79" s="5"/>
      <c r="AD79" s="5"/>
      <c r="AE79" s="5"/>
      <c r="AF79" s="5"/>
      <c r="AG79" s="5"/>
      <c r="AH79" s="5"/>
      <c r="AI79" s="5"/>
      <c r="AJ79" s="5"/>
      <c r="AK79" s="5"/>
      <c r="AL79" s="5"/>
      <c r="AM79" s="5"/>
    </row>
    <row r="80" spans="1:39" ht="15.75" customHeight="1">
      <c r="A80" s="5"/>
      <c r="B80" s="25" t="s">
        <v>8</v>
      </c>
      <c r="C80" s="227">
        <f t="shared" si="10"/>
        <v>62642.196522586361</v>
      </c>
      <c r="D80" s="227">
        <f t="shared" si="10"/>
        <v>62338.551499716472</v>
      </c>
      <c r="E80" s="227">
        <f t="shared" si="10"/>
        <v>66139.821898801922</v>
      </c>
      <c r="F80" s="227">
        <f t="shared" si="10"/>
        <v>66870.396389917427</v>
      </c>
      <c r="G80" s="227">
        <f t="shared" si="10"/>
        <v>66573.600502901769</v>
      </c>
      <c r="H80" s="227">
        <f t="shared" si="10"/>
        <v>101812.40447280191</v>
      </c>
      <c r="I80" s="227">
        <f t="shared" si="10"/>
        <v>105185.60388099936</v>
      </c>
      <c r="J80" s="227">
        <f t="shared" si="10"/>
        <v>94021.512438640319</v>
      </c>
      <c r="K80" s="227">
        <f t="shared" si="10"/>
        <v>88936.029066890871</v>
      </c>
      <c r="L80" s="227">
        <f t="shared" si="10"/>
        <v>134642.59566730558</v>
      </c>
      <c r="M80" s="227">
        <f t="shared" si="10"/>
        <v>150133.05792423937</v>
      </c>
      <c r="N80" s="227">
        <f t="shared" si="10"/>
        <v>155852.08636250306</v>
      </c>
      <c r="O80" s="227">
        <f t="shared" si="10"/>
        <v>157210.49830692096</v>
      </c>
      <c r="P80" s="227">
        <f t="shared" si="10"/>
        <v>151856.75711421506</v>
      </c>
      <c r="Q80" s="227">
        <f t="shared" si="10"/>
        <v>349648.38535731839</v>
      </c>
      <c r="R80" s="227">
        <f t="shared" si="10"/>
        <v>384044.74561715097</v>
      </c>
      <c r="S80" s="227">
        <f t="shared" si="10"/>
        <v>453582.88042228244</v>
      </c>
      <c r="T80" s="227">
        <f t="shared" si="10"/>
        <v>446269.14485263068</v>
      </c>
      <c r="U80" s="227">
        <f t="shared" si="10"/>
        <v>500907.39349803346</v>
      </c>
      <c r="V80" s="5"/>
      <c r="W80" s="5"/>
      <c r="X80" s="5"/>
      <c r="Y80" s="5"/>
      <c r="Z80" s="5"/>
      <c r="AA80" s="5"/>
      <c r="AB80" s="5"/>
      <c r="AC80" s="5"/>
      <c r="AD80" s="5"/>
      <c r="AE80" s="5"/>
      <c r="AF80" s="5"/>
      <c r="AG80" s="5"/>
      <c r="AH80" s="5"/>
      <c r="AI80" s="5"/>
      <c r="AJ80" s="5"/>
      <c r="AK80" s="5"/>
      <c r="AL80" s="5"/>
      <c r="AM80" s="5"/>
    </row>
    <row r="81" spans="1:39" ht="15.75" customHeight="1">
      <c r="A81" s="5"/>
      <c r="B81" s="557" t="s">
        <v>60</v>
      </c>
      <c r="C81" s="232">
        <f t="shared" si="10"/>
        <v>301392.26464842481</v>
      </c>
      <c r="D81" s="232">
        <f t="shared" si="10"/>
        <v>312833.49716326053</v>
      </c>
      <c r="E81" s="232">
        <f t="shared" si="10"/>
        <v>284927.34374509531</v>
      </c>
      <c r="F81" s="232">
        <f t="shared" si="10"/>
        <v>298865.90112357528</v>
      </c>
      <c r="G81" s="232">
        <f t="shared" si="10"/>
        <v>332928.25071723585</v>
      </c>
      <c r="H81" s="232">
        <f t="shared" si="10"/>
        <v>330256.69388636056</v>
      </c>
      <c r="I81" s="232">
        <f t="shared" si="10"/>
        <v>303518.30948666029</v>
      </c>
      <c r="J81" s="232">
        <f t="shared" si="10"/>
        <v>266642.52846023632</v>
      </c>
      <c r="K81" s="232">
        <f t="shared" si="10"/>
        <v>256716.6992222931</v>
      </c>
      <c r="L81" s="232">
        <f t="shared" si="10"/>
        <v>405198.84104862023</v>
      </c>
      <c r="M81" s="232">
        <f t="shared" si="10"/>
        <v>562769.2541561299</v>
      </c>
      <c r="N81" s="232">
        <f t="shared" si="10"/>
        <v>532253.76960967202</v>
      </c>
      <c r="O81" s="232">
        <f t="shared" si="10"/>
        <v>537261.69415351155</v>
      </c>
      <c r="P81" s="232">
        <f t="shared" si="10"/>
        <v>531008.59181719448</v>
      </c>
      <c r="Q81" s="232">
        <f t="shared" si="10"/>
        <v>535002.07147373247</v>
      </c>
      <c r="R81" s="232">
        <f t="shared" si="10"/>
        <v>225398.71053152948</v>
      </c>
      <c r="S81" s="232">
        <f t="shared" si="10"/>
        <v>171465.66139699239</v>
      </c>
      <c r="T81" s="232">
        <f t="shared" si="10"/>
        <v>268078.07541881461</v>
      </c>
      <c r="U81" s="232">
        <f t="shared" si="10"/>
        <v>267400.43741315108</v>
      </c>
      <c r="V81" s="5"/>
      <c r="W81" s="5"/>
      <c r="X81" s="5"/>
      <c r="Y81" s="5"/>
      <c r="Z81" s="5"/>
      <c r="AA81" s="5"/>
      <c r="AB81" s="5"/>
      <c r="AC81" s="5"/>
      <c r="AD81" s="5"/>
      <c r="AE81" s="5"/>
      <c r="AF81" s="5"/>
      <c r="AG81" s="5"/>
      <c r="AH81" s="5"/>
      <c r="AI81" s="5"/>
      <c r="AJ81" s="5"/>
      <c r="AK81" s="5"/>
      <c r="AL81" s="5"/>
      <c r="AM81" s="5"/>
    </row>
    <row r="82" spans="1:39"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row>
    <row r="283" spans="1:3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row>
    <row r="284" spans="1:3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row>
    <row r="285" spans="1:3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row>
    <row r="286" spans="1:3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row>
    <row r="287" spans="1:3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row>
    <row r="288" spans="1:3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row>
    <row r="289" spans="1:3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row>
    <row r="290" spans="1:3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row>
    <row r="291" spans="1:3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row>
    <row r="292" spans="1:3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row>
    <row r="293" spans="1:3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row>
    <row r="294" spans="1:3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row>
    <row r="295" spans="1:3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row>
    <row r="296" spans="1:3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row>
    <row r="297" spans="1:3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row>
    <row r="298" spans="1:3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row>
    <row r="299" spans="1:3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row>
    <row r="300" spans="1:3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row>
    <row r="301" spans="1:3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row>
    <row r="302" spans="1:3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row>
    <row r="303" spans="1:3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row>
    <row r="304" spans="1:3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row>
    <row r="305" spans="1:3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row>
    <row r="306" spans="1:3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row>
    <row r="307" spans="1:39"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row>
    <row r="308" spans="1:39"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row>
    <row r="309" spans="1:3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row>
    <row r="310" spans="1:39"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row>
    <row r="311" spans="1:39"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row>
    <row r="312" spans="1:39"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row>
    <row r="313" spans="1:3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row>
    <row r="314" spans="1:39"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row>
    <row r="315" spans="1:39"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row>
    <row r="316" spans="1:39"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row>
    <row r="317" spans="1:39"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row>
    <row r="318" spans="1:39"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row>
    <row r="319" spans="1:3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row>
    <row r="320" spans="1:39"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row>
    <row r="321" spans="1:39"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row>
    <row r="322" spans="1:39"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row>
    <row r="323" spans="1:39"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row>
    <row r="324" spans="1:39"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row>
    <row r="325" spans="1:39"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row>
    <row r="326" spans="1:39"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row>
    <row r="327" spans="1:39"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row>
    <row r="328" spans="1:39"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row>
    <row r="329" spans="1:3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row>
    <row r="330" spans="1:39"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row>
    <row r="331" spans="1:39"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row>
    <row r="332" spans="1:39"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row>
    <row r="333" spans="1:39"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row>
    <row r="334" spans="1:39"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row>
    <row r="335" spans="1:39"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row>
    <row r="336" spans="1:39"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row>
    <row r="337" spans="1:39"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row>
    <row r="338" spans="1:39"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row>
    <row r="339" spans="1: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row>
    <row r="340" spans="1:39"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row>
    <row r="341" spans="1:39"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row>
    <row r="342" spans="1:39"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row>
    <row r="343" spans="1:39"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row>
    <row r="344" spans="1:39"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row>
    <row r="345" spans="1:39"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row>
    <row r="346" spans="1:39"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row>
    <row r="347" spans="1:39"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row>
    <row r="348" spans="1:39"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row>
    <row r="349" spans="1:3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row>
    <row r="350" spans="1:39"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row>
    <row r="351" spans="1:39"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row>
    <row r="352" spans="1:39"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row>
    <row r="353" spans="1:39"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row>
    <row r="354" spans="1:39"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row>
    <row r="355" spans="1:39"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row>
    <row r="356" spans="1:39"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row>
    <row r="357" spans="1:39"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row>
    <row r="358" spans="1:39"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row>
    <row r="359" spans="1:3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row>
    <row r="360" spans="1:39"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row>
    <row r="361" spans="1:39"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row>
    <row r="362" spans="1:39"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row>
    <row r="363" spans="1:39"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row>
    <row r="364" spans="1:39"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row>
    <row r="365" spans="1:39"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row>
    <row r="366" spans="1:39"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row>
    <row r="367" spans="1:39"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row>
    <row r="368" spans="1:39"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row>
    <row r="369" spans="1:3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row>
    <row r="370" spans="1:39"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row>
    <row r="371" spans="1:39"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row>
    <row r="372" spans="1:39"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row>
    <row r="373" spans="1:39"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row>
    <row r="374" spans="1:39"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row>
    <row r="375" spans="1:39"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row>
    <row r="376" spans="1:39"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row>
    <row r="377" spans="1:39"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row>
    <row r="378" spans="1:39"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row>
    <row r="379" spans="1:3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row>
    <row r="380" spans="1:39"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row>
    <row r="381" spans="1:39"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row>
    <row r="382" spans="1:39"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row>
    <row r="383" spans="1:39"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row>
    <row r="384" spans="1:39"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row>
    <row r="385" spans="1:39"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row>
    <row r="386" spans="1:39"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row>
    <row r="387" spans="1:39"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row>
    <row r="388" spans="1:39"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row>
    <row r="389" spans="1:3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row>
    <row r="390" spans="1:39"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row>
    <row r="391" spans="1:39"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row>
    <row r="392" spans="1:39"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row>
    <row r="393" spans="1:39"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row>
    <row r="394" spans="1:39"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row>
    <row r="395" spans="1:39"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row>
    <row r="396" spans="1:39"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row>
    <row r="397" spans="1:39"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row>
    <row r="398" spans="1:39"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row>
    <row r="399" spans="1:3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row>
    <row r="400" spans="1:39"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row>
    <row r="401" spans="1:39"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row>
    <row r="402" spans="1:39"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row>
    <row r="403" spans="1:39"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row>
    <row r="404" spans="1:39"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row>
    <row r="405" spans="1:39"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row>
    <row r="406" spans="1:39"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row>
    <row r="407" spans="1:39"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row>
    <row r="408" spans="1:39"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row>
    <row r="409" spans="1:3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row>
    <row r="410" spans="1:39"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row>
    <row r="411" spans="1:39"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row>
    <row r="412" spans="1:39"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row>
    <row r="413" spans="1:39"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row>
    <row r="414" spans="1:39"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row>
    <row r="415" spans="1:39"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row>
    <row r="416" spans="1:39"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row>
    <row r="417" spans="1:39"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row>
    <row r="418" spans="1:39"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row>
    <row r="419" spans="1:3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row>
    <row r="420" spans="1:39"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row>
    <row r="421" spans="1:39"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row>
    <row r="422" spans="1:39"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row>
    <row r="423" spans="1:39"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row>
    <row r="424" spans="1:39"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row>
    <row r="425" spans="1:39"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row>
    <row r="426" spans="1:39"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row>
    <row r="427" spans="1:39"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row>
    <row r="428" spans="1:39"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row>
    <row r="429" spans="1:3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row>
    <row r="430" spans="1:39"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row>
    <row r="431" spans="1:39"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row>
    <row r="432" spans="1:39"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row>
    <row r="433" spans="1:39"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row>
    <row r="434" spans="1:39"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row>
    <row r="435" spans="1:39"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row>
    <row r="436" spans="1:39"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row>
    <row r="437" spans="1:39"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row>
    <row r="438" spans="1:39"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row>
    <row r="439" spans="1: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row>
    <row r="440" spans="1:39"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row>
    <row r="441" spans="1:39"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row>
    <row r="442" spans="1:39"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row>
    <row r="443" spans="1:39"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row>
    <row r="444" spans="1:39"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row>
    <row r="445" spans="1:39"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row>
    <row r="446" spans="1:39"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row>
    <row r="447" spans="1:39"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row>
    <row r="448" spans="1:39"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row>
    <row r="449" spans="1:3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row>
    <row r="450" spans="1:39"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row>
    <row r="451" spans="1:39"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row>
    <row r="452" spans="1:39"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row>
    <row r="453" spans="1:39"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row>
    <row r="454" spans="1:39"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row>
    <row r="455" spans="1:39"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row>
    <row r="456" spans="1:39"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row>
    <row r="457" spans="1:39"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row>
    <row r="458" spans="1:39"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row>
    <row r="459" spans="1:3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row>
    <row r="460" spans="1:39"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row>
    <row r="461" spans="1:39"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row>
    <row r="462" spans="1:39"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row>
    <row r="463" spans="1:39"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row>
    <row r="464" spans="1:39"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row>
    <row r="465" spans="1:39"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row>
    <row r="466" spans="1:39"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row>
    <row r="467" spans="1:39"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row>
    <row r="468" spans="1:39"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row>
    <row r="469" spans="1:3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row>
    <row r="470" spans="1:39"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row>
    <row r="471" spans="1:39"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row>
    <row r="472" spans="1:39"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row>
    <row r="473" spans="1:39"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row>
    <row r="474" spans="1:39"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row>
    <row r="475" spans="1:39"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row>
    <row r="476" spans="1:39"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row>
    <row r="477" spans="1:39"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row>
    <row r="478" spans="1:39"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row>
    <row r="479" spans="1:3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row>
    <row r="480" spans="1:39"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row>
    <row r="481" spans="1:39"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row>
    <row r="482" spans="1:39"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row>
    <row r="483" spans="1:39"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row>
    <row r="484" spans="1:39"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row>
    <row r="485" spans="1:39"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row>
    <row r="486" spans="1:39"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row>
    <row r="487" spans="1:39"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row>
    <row r="488" spans="1:39"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row>
    <row r="489" spans="1:3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row>
    <row r="490" spans="1:39"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row>
    <row r="491" spans="1:39"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row>
    <row r="492" spans="1:39"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row>
    <row r="493" spans="1:39"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row>
    <row r="494" spans="1:39"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row>
    <row r="495" spans="1:39"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row>
    <row r="496" spans="1:39"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row>
    <row r="497" spans="1:39"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row>
    <row r="498" spans="1:39"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row>
    <row r="499" spans="1:3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row>
    <row r="500" spans="1:39"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row>
    <row r="501" spans="1:39"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row>
    <row r="502" spans="1:39"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row>
    <row r="503" spans="1:39"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row>
    <row r="504" spans="1:39"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row>
    <row r="505" spans="1:39"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row>
    <row r="506" spans="1:39"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row>
    <row r="507" spans="1:39"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row>
    <row r="508" spans="1:39"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row>
    <row r="509" spans="1:3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row>
    <row r="510" spans="1:39"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row>
    <row r="511" spans="1:39"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row>
    <row r="512" spans="1:39"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row>
    <row r="513" spans="1:39"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row>
    <row r="514" spans="1:39"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row>
    <row r="515" spans="1:39"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row>
    <row r="516" spans="1:39"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row>
    <row r="517" spans="1:39"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row>
    <row r="518" spans="1:39"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row>
    <row r="519" spans="1:3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row>
    <row r="520" spans="1:39"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row>
    <row r="521" spans="1:39"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row>
    <row r="522" spans="1:39"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row>
    <row r="523" spans="1:39"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row>
    <row r="524" spans="1:39"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row>
    <row r="525" spans="1:39"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row>
    <row r="526" spans="1:39"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row>
    <row r="527" spans="1:39"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row>
    <row r="528" spans="1:39"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row>
    <row r="529" spans="1:3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row>
    <row r="530" spans="1:39"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row>
    <row r="531" spans="1:39"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row>
    <row r="532" spans="1:39"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row>
    <row r="533" spans="1:39"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row>
    <row r="534" spans="1:39"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row>
    <row r="535" spans="1:39"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row>
    <row r="536" spans="1:39"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row>
    <row r="537" spans="1:39"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row>
    <row r="538" spans="1:39"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row>
    <row r="539" spans="1: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row>
    <row r="540" spans="1:39"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row>
    <row r="541" spans="1:39"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row>
    <row r="542" spans="1:39"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row>
    <row r="543" spans="1:39"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row>
    <row r="544" spans="1:39"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row>
    <row r="545" spans="1:39"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row>
    <row r="546" spans="1:39"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row>
    <row r="547" spans="1:39"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row>
    <row r="548" spans="1:39"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row>
    <row r="549" spans="1:3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row>
    <row r="550" spans="1:39"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row>
    <row r="551" spans="1:39"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row>
    <row r="552" spans="1:39"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row>
    <row r="553" spans="1:39"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row>
    <row r="554" spans="1:39"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row>
    <row r="555" spans="1:39"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row>
    <row r="556" spans="1:39"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row>
    <row r="557" spans="1:39"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row>
    <row r="558" spans="1:39"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row>
    <row r="559" spans="1:3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row>
    <row r="560" spans="1:39"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row>
    <row r="561" spans="1:39"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row>
    <row r="562" spans="1:39"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row>
    <row r="563" spans="1:39"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row>
    <row r="564" spans="1:39"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row>
    <row r="565" spans="1:39"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row>
    <row r="566" spans="1:39"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row>
    <row r="567" spans="1:39"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row>
    <row r="568" spans="1:39"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row>
    <row r="569" spans="1:3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row>
    <row r="570" spans="1:39"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row>
    <row r="571" spans="1:39"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row>
    <row r="572" spans="1:39"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row>
    <row r="573" spans="1:39"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row>
    <row r="574" spans="1:39"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row>
    <row r="575" spans="1:39"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row>
    <row r="576" spans="1:39"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row>
    <row r="577" spans="1:39"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row>
    <row r="578" spans="1:39"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row>
    <row r="579" spans="1:3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row>
    <row r="580" spans="1:39"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row>
    <row r="581" spans="1:39"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row>
    <row r="582" spans="1:39"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row>
    <row r="583" spans="1:39"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row>
    <row r="584" spans="1:39"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row>
    <row r="585" spans="1:39"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row>
    <row r="586" spans="1:39"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row>
    <row r="587" spans="1:39"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row>
    <row r="588" spans="1:39"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row>
    <row r="589" spans="1:3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row>
    <row r="590" spans="1:39"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row>
    <row r="591" spans="1:39"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row>
    <row r="592" spans="1:39"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row>
    <row r="593" spans="1:39"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row>
    <row r="594" spans="1:39"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row>
    <row r="595" spans="1:39"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row>
    <row r="596" spans="1:39"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row>
    <row r="597" spans="1:39"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row>
    <row r="598" spans="1:39"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row>
    <row r="599" spans="1:3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row>
    <row r="600" spans="1:39"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row>
    <row r="601" spans="1:39"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row>
    <row r="602" spans="1:39"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row>
    <row r="603" spans="1:39"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row>
    <row r="604" spans="1:39"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row>
    <row r="605" spans="1:39"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row>
    <row r="606" spans="1:39"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row>
    <row r="607" spans="1:39"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row>
    <row r="608" spans="1:39"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row>
    <row r="609" spans="1:3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row>
    <row r="610" spans="1:39"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row>
    <row r="611" spans="1:39"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row>
    <row r="612" spans="1:39"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row>
    <row r="613" spans="1:39"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row>
    <row r="614" spans="1:39"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row>
    <row r="615" spans="1:39"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row>
    <row r="616" spans="1:39"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row>
    <row r="617" spans="1:39"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row>
    <row r="618" spans="1:39"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row>
    <row r="619" spans="1:3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row>
    <row r="620" spans="1:39"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row>
    <row r="621" spans="1:39"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row>
    <row r="622" spans="1:39"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row>
    <row r="623" spans="1:39"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row>
    <row r="624" spans="1:39"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row>
    <row r="625" spans="1:39"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row>
    <row r="626" spans="1:39"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row>
    <row r="627" spans="1:39"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row>
    <row r="628" spans="1:39"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row>
    <row r="629" spans="1:3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row>
    <row r="630" spans="1:39"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row>
    <row r="631" spans="1:39"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row>
    <row r="632" spans="1:39"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row>
    <row r="633" spans="1:39"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row>
    <row r="634" spans="1:39"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row>
    <row r="635" spans="1:39"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row>
    <row r="636" spans="1:39"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row>
    <row r="637" spans="1:39"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row>
    <row r="638" spans="1:39"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row>
    <row r="639" spans="1: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row>
    <row r="640" spans="1:39"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row>
    <row r="641" spans="1:39"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row>
    <row r="642" spans="1:39"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row>
    <row r="643" spans="1:39"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row>
    <row r="644" spans="1:39"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row>
    <row r="645" spans="1:39"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row>
    <row r="646" spans="1:39"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row>
    <row r="647" spans="1:39"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row>
    <row r="648" spans="1:39"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row>
    <row r="649" spans="1:3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row>
    <row r="650" spans="1:39"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row>
    <row r="651" spans="1:39"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row>
    <row r="652" spans="1:39"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row>
    <row r="653" spans="1:39"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row>
    <row r="654" spans="1:39"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row>
    <row r="655" spans="1:39"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row>
    <row r="656" spans="1:39"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row>
    <row r="657" spans="1:39"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row>
    <row r="658" spans="1:39"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row>
    <row r="659" spans="1:3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row>
    <row r="660" spans="1:39"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row>
    <row r="661" spans="1:39"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row>
    <row r="662" spans="1:39"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row>
    <row r="663" spans="1:39"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row>
    <row r="664" spans="1:39"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row>
    <row r="665" spans="1:39"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row>
    <row r="666" spans="1:39"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row>
    <row r="667" spans="1:39"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row>
    <row r="668" spans="1:39"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row>
    <row r="669" spans="1:3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row>
    <row r="670" spans="1:39"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row>
    <row r="671" spans="1:39"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row>
    <row r="672" spans="1:39"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row>
    <row r="673" spans="1:39"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row>
    <row r="674" spans="1:39"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row>
    <row r="675" spans="1:39"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row>
    <row r="676" spans="1:39"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row>
    <row r="677" spans="1:39"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row>
    <row r="678" spans="1:39"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row>
    <row r="679" spans="1:3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row>
    <row r="680" spans="1:39"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row>
    <row r="681" spans="1:39"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row>
    <row r="682" spans="1:39"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row>
    <row r="683" spans="1:39"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row>
    <row r="684" spans="1:39"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row>
    <row r="685" spans="1:39"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row>
    <row r="686" spans="1:39"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row>
    <row r="687" spans="1:39"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row>
    <row r="688" spans="1:39"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row>
    <row r="689" spans="1:3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row>
    <row r="690" spans="1:39"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row>
    <row r="691" spans="1:39"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row>
    <row r="692" spans="1:39"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row>
    <row r="693" spans="1:39"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row>
    <row r="694" spans="1:39"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row>
    <row r="695" spans="1:39"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row>
    <row r="696" spans="1:39"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row>
    <row r="697" spans="1:39"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row>
    <row r="698" spans="1:39"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row>
    <row r="699" spans="1:3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row>
    <row r="700" spans="1:39"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row>
    <row r="701" spans="1:39"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row>
    <row r="702" spans="1:39"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row>
    <row r="703" spans="1:39"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row>
    <row r="704" spans="1:39"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row>
    <row r="705" spans="1:39"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row>
    <row r="706" spans="1:39"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row>
    <row r="707" spans="1:39"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row>
    <row r="708" spans="1:39"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row>
    <row r="709" spans="1:3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row>
    <row r="710" spans="1:39"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row>
    <row r="711" spans="1:39"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row>
    <row r="712" spans="1:39"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row>
    <row r="713" spans="1:39"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row>
    <row r="714" spans="1:39"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row>
    <row r="715" spans="1:39"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row>
    <row r="716" spans="1:39"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row>
    <row r="717" spans="1:39"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row>
    <row r="718" spans="1:39"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row>
    <row r="719" spans="1:3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row>
    <row r="720" spans="1:39"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row>
    <row r="721" spans="1:39"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row>
    <row r="722" spans="1:39"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row>
    <row r="723" spans="1:39"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row>
    <row r="724" spans="1:39"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row>
    <row r="725" spans="1:39"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row>
    <row r="726" spans="1:39"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row>
    <row r="727" spans="1:39"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row>
    <row r="728" spans="1:39"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row>
    <row r="729" spans="1:3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row>
    <row r="730" spans="1:39"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row>
    <row r="731" spans="1:39"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row>
    <row r="732" spans="1:39"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row>
    <row r="733" spans="1:39"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row>
    <row r="734" spans="1:39"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row>
    <row r="735" spans="1:39"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row>
    <row r="736" spans="1:39"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row>
    <row r="737" spans="1:39"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row>
    <row r="738" spans="1:39"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row>
    <row r="739" spans="1: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row>
    <row r="740" spans="1:39"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row>
    <row r="741" spans="1:39"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row>
    <row r="742" spans="1:39"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row>
    <row r="743" spans="1:39"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row>
    <row r="744" spans="1:39"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row>
    <row r="745" spans="1:39"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row>
    <row r="746" spans="1:39"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row>
    <row r="747" spans="1:39"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row>
    <row r="748" spans="1:39"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row>
    <row r="749" spans="1:3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row>
    <row r="750" spans="1:39"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row>
    <row r="751" spans="1:39"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row>
    <row r="752" spans="1:39"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row>
    <row r="753" spans="1:39"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row>
    <row r="754" spans="1:39"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row>
    <row r="755" spans="1:39"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row>
    <row r="756" spans="1:39"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row>
    <row r="757" spans="1:39"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row>
    <row r="758" spans="1:39"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row>
    <row r="759" spans="1:3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row>
    <row r="760" spans="1:39"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row>
    <row r="761" spans="1:39"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row>
    <row r="762" spans="1:39"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row>
    <row r="763" spans="1:39"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row>
    <row r="764" spans="1:39"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row>
    <row r="765" spans="1:39"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row>
    <row r="766" spans="1:39"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row>
    <row r="767" spans="1:39"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row>
    <row r="768" spans="1:39"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row>
    <row r="769" spans="1:3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row>
    <row r="770" spans="1:39"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row>
    <row r="771" spans="1:39"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row>
    <row r="772" spans="1:39"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row>
    <row r="773" spans="1:39"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row>
    <row r="774" spans="1:39"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row>
    <row r="775" spans="1:39"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row>
    <row r="776" spans="1:39"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row>
    <row r="777" spans="1:39"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row>
    <row r="778" spans="1:39"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row>
    <row r="779" spans="1:3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row>
    <row r="780" spans="1:39"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row>
    <row r="781" spans="1:39"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row>
    <row r="782" spans="1:39"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row>
    <row r="783" spans="1:39"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row>
    <row r="784" spans="1:39"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row>
    <row r="785" spans="1:39"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row>
    <row r="786" spans="1:39"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row>
    <row r="787" spans="1:39"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row>
    <row r="788" spans="1:39"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row>
    <row r="789" spans="1:3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row>
    <row r="790" spans="1:39"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row>
    <row r="791" spans="1:39"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row>
    <row r="792" spans="1:39"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row>
    <row r="793" spans="1:39"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row>
    <row r="794" spans="1:39"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row>
    <row r="795" spans="1:39"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row>
    <row r="796" spans="1:39"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row>
    <row r="797" spans="1:39"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row>
    <row r="798" spans="1:39"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row>
    <row r="799" spans="1:3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row>
    <row r="800" spans="1:39"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row>
    <row r="801" spans="1:39"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row>
    <row r="802" spans="1:39"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row>
    <row r="803" spans="1:39"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row>
    <row r="804" spans="1:39"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row>
    <row r="805" spans="1:39"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row>
    <row r="806" spans="1:39"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row>
    <row r="807" spans="1:39"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row>
    <row r="808" spans="1:39"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row>
    <row r="809" spans="1:3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row>
    <row r="810" spans="1:39"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row>
    <row r="811" spans="1:39"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row>
    <row r="812" spans="1:39"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row>
    <row r="813" spans="1:39"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row>
    <row r="814" spans="1:39"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row>
    <row r="815" spans="1:39"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row>
    <row r="816" spans="1:39"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row>
    <row r="817" spans="1:39"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row>
    <row r="818" spans="1:39"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row>
    <row r="819" spans="1:3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row>
    <row r="820" spans="1:39"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row>
    <row r="821" spans="1:39"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row>
    <row r="822" spans="1:39"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row>
    <row r="823" spans="1:39"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row>
    <row r="824" spans="1:39"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row>
    <row r="825" spans="1:39"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row>
    <row r="826" spans="1:39"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row>
    <row r="827" spans="1:39"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row>
    <row r="828" spans="1:39"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row>
    <row r="829" spans="1:3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row>
    <row r="830" spans="1:39"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row>
    <row r="831" spans="1:39"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row>
    <row r="832" spans="1:39"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row>
    <row r="833" spans="1:39"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row>
    <row r="834" spans="1:39"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row>
    <row r="835" spans="1:39"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row>
    <row r="836" spans="1:39"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row>
    <row r="837" spans="1:39"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row>
    <row r="838" spans="1:39"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row>
    <row r="839" spans="1: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row>
    <row r="840" spans="1:39"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row>
    <row r="841" spans="1:39"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row>
    <row r="842" spans="1:39"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row>
    <row r="843" spans="1:39"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row>
    <row r="844" spans="1:39"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row>
    <row r="845" spans="1:39"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row>
    <row r="846" spans="1:39"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row>
    <row r="847" spans="1:39"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row>
    <row r="848" spans="1:39"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row>
    <row r="849" spans="1:3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row>
    <row r="850" spans="1:39"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row>
    <row r="851" spans="1:39"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row>
    <row r="852" spans="1:39"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row>
    <row r="853" spans="1:39"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row>
    <row r="854" spans="1:39"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row>
    <row r="855" spans="1:39"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row>
    <row r="856" spans="1:39"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row>
    <row r="857" spans="1:39"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row>
    <row r="858" spans="1:39"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row>
    <row r="859" spans="1:3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row>
    <row r="860" spans="1:39"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row>
    <row r="861" spans="1:39"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row>
    <row r="862" spans="1:39"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row>
    <row r="863" spans="1:39"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row>
    <row r="864" spans="1:39"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row>
    <row r="865" spans="1:39"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row>
    <row r="866" spans="1:39"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row>
    <row r="867" spans="1:39"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row>
    <row r="868" spans="1:39"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row>
    <row r="869" spans="1:3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row>
    <row r="870" spans="1:39"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row>
    <row r="871" spans="1:39"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row>
    <row r="872" spans="1:39"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row>
    <row r="873" spans="1:39"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row>
    <row r="874" spans="1:39"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row>
    <row r="875" spans="1:39"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row>
    <row r="876" spans="1:39"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row>
    <row r="877" spans="1:39"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row>
    <row r="878" spans="1:39"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row>
    <row r="879" spans="1:3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row>
    <row r="880" spans="1:39"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row>
    <row r="881" spans="1:39"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row>
    <row r="882" spans="1:39"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row>
    <row r="883" spans="1:39"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row>
    <row r="884" spans="1:39"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row>
    <row r="885" spans="1:39"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row>
    <row r="886" spans="1:39"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row>
    <row r="887" spans="1:39"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row>
    <row r="888" spans="1:39"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row>
    <row r="889" spans="1:3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row>
    <row r="890" spans="1:39"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row>
    <row r="891" spans="1:39"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row>
    <row r="892" spans="1:39"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row>
    <row r="893" spans="1:39"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row>
    <row r="894" spans="1:39"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row>
    <row r="895" spans="1:39"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row>
    <row r="896" spans="1:39"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row>
    <row r="897" spans="1:39"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row>
    <row r="898" spans="1:39"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row>
    <row r="899" spans="1:3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row>
    <row r="900" spans="1:39"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row>
    <row r="901" spans="1:39"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row>
    <row r="902" spans="1:39"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row>
    <row r="903" spans="1:39"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row>
    <row r="904" spans="1:39"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row>
    <row r="905" spans="1:39"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row>
    <row r="906" spans="1:39"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row>
    <row r="907" spans="1:39"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row>
    <row r="908" spans="1:39"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row>
    <row r="909" spans="1:3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row>
    <row r="910" spans="1:39"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row>
    <row r="911" spans="1:39"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row>
    <row r="912" spans="1:39"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row>
    <row r="913" spans="1:39"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row>
    <row r="914" spans="1:39"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row>
    <row r="915" spans="1:39"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row>
    <row r="916" spans="1:39"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row>
    <row r="917" spans="1:39"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row>
    <row r="918" spans="1:39"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row>
    <row r="919" spans="1:3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row>
    <row r="920" spans="1:39"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row>
    <row r="921" spans="1:39"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row>
    <row r="922" spans="1:39"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row>
    <row r="923" spans="1:39"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row>
    <row r="924" spans="1:39"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row>
    <row r="925" spans="1:39"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row>
    <row r="926" spans="1:39"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row>
    <row r="927" spans="1:39"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row>
    <row r="928" spans="1:39"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row>
    <row r="929" spans="1:3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row>
    <row r="930" spans="1:39"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row>
    <row r="931" spans="1:39"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row>
    <row r="932" spans="1:39"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row>
    <row r="933" spans="1:39"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row>
    <row r="934" spans="1:39"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row>
    <row r="935" spans="1:39"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row>
    <row r="936" spans="1:39"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row>
    <row r="937" spans="1:39"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row>
    <row r="938" spans="1:39"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row>
    <row r="939" spans="1: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row>
    <row r="940" spans="1:39"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row>
    <row r="941" spans="1:39"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row>
    <row r="942" spans="1:39"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row>
    <row r="943" spans="1:39"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row>
    <row r="944" spans="1:39"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row>
    <row r="945" spans="1:39"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row>
    <row r="946" spans="1:39"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row>
    <row r="947" spans="1:39"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row>
    <row r="948" spans="1:39"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row>
    <row r="949" spans="1:3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row>
    <row r="950" spans="1:39"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row>
    <row r="951" spans="1:39"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row>
    <row r="952" spans="1:39"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row>
    <row r="953" spans="1:39"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row>
    <row r="954" spans="1:39"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row>
    <row r="955" spans="1:39"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row>
    <row r="956" spans="1:39"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row>
    <row r="957" spans="1:39"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row>
    <row r="958" spans="1:39"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row>
    <row r="959" spans="1:3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row>
    <row r="960" spans="1:39"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row>
    <row r="961" spans="1:39"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row>
    <row r="962" spans="1:39"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row>
    <row r="963" spans="1:39"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row>
    <row r="964" spans="1:39"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row>
    <row r="965" spans="1:39"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row>
    <row r="966" spans="1:39"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row>
    <row r="967" spans="1:39"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row>
    <row r="968" spans="1:39"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row>
    <row r="969" spans="1:3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row>
    <row r="970" spans="1:39"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row>
    <row r="971" spans="1:39"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row>
    <row r="972" spans="1:39"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row>
    <row r="973" spans="1:39"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row>
    <row r="974" spans="1:39"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row>
    <row r="975" spans="1:39"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row>
    <row r="976" spans="1:39"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row>
    <row r="977" spans="1:39"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row>
    <row r="978" spans="1:39"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row>
    <row r="979" spans="1:3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row>
    <row r="980" spans="1:39"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row>
    <row r="981" spans="1:39"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row>
    <row r="982" spans="1:39"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row>
    <row r="983" spans="1:39"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row>
    <row r="984" spans="1:39"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row>
    <row r="985" spans="1:39"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row>
    <row r="986" spans="1:39"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row>
    <row r="987" spans="1:39"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row>
    <row r="988" spans="1:39"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row>
    <row r="989" spans="1:3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row>
    <row r="990" spans="1:39"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row>
    <row r="991" spans="1:39"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row>
    <row r="992" spans="1:39"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row>
    <row r="993" spans="1:39"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row>
    <row r="994" spans="1:39"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row>
    <row r="995" spans="1:39"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row>
    <row r="996" spans="1:39"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row>
    <row r="997" spans="1:39"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row>
    <row r="998" spans="1:39"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row>
    <row r="999" spans="1:3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row>
    <row r="1000" spans="1:39"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row>
  </sheetData>
  <mergeCells count="19">
    <mergeCell ref="B16:U16"/>
    <mergeCell ref="B2:M2"/>
    <mergeCell ref="B3:H3"/>
    <mergeCell ref="B4:H4"/>
    <mergeCell ref="B5:H5"/>
    <mergeCell ref="B7:U7"/>
    <mergeCell ref="B26:U26"/>
    <mergeCell ref="B35:U35"/>
    <mergeCell ref="B45:E45"/>
    <mergeCell ref="B49:E50"/>
    <mergeCell ref="B54:C54"/>
    <mergeCell ref="D54:H54"/>
    <mergeCell ref="I54:M54"/>
    <mergeCell ref="N54:R54"/>
    <mergeCell ref="B55:S55"/>
    <mergeCell ref="B65:C65"/>
    <mergeCell ref="B66:S66"/>
    <mergeCell ref="B75:C75"/>
    <mergeCell ref="B76:S7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2188-9517-4B91-94F5-760FFB3FBB9A}">
  <sheetPr>
    <tabColor theme="7" tint="0.59999389629810485"/>
    <outlinePr summaryBelow="0" summaryRight="0"/>
  </sheetPr>
  <dimension ref="A1:AA1000"/>
  <sheetViews>
    <sheetView topLeftCell="A9" workbookViewId="0">
      <selection activeCell="D27" sqref="D27"/>
    </sheetView>
  </sheetViews>
  <sheetFormatPr defaultColWidth="12.6328125" defaultRowHeight="15" customHeight="1"/>
  <cols>
    <col min="1" max="1" width="9" style="1" customWidth="1"/>
    <col min="2" max="2" width="31.08984375" style="1" customWidth="1"/>
    <col min="3" max="3" width="15" style="1" customWidth="1"/>
    <col min="4" max="6" width="12.6328125" style="1" customWidth="1"/>
    <col min="7" max="7" width="12.6328125" style="1"/>
    <col min="8" max="8" width="13.81640625" style="1" customWidth="1"/>
    <col min="9" max="16384" width="12.6328125" style="1"/>
  </cols>
  <sheetData>
    <row r="1" spans="1:27" ht="19.5" customHeight="1">
      <c r="A1" s="249"/>
      <c r="B1" s="249"/>
      <c r="C1" s="249"/>
      <c r="D1" s="249"/>
      <c r="E1" s="249"/>
      <c r="F1" s="249"/>
      <c r="G1" s="249"/>
      <c r="H1" s="249"/>
      <c r="I1" s="249"/>
      <c r="J1" s="249"/>
      <c r="K1" s="249"/>
      <c r="L1" s="249"/>
      <c r="M1" s="249"/>
      <c r="N1" s="249"/>
      <c r="O1" s="249"/>
      <c r="P1" s="249"/>
      <c r="Q1" s="249"/>
      <c r="R1" s="15"/>
      <c r="S1" s="15"/>
      <c r="T1" s="15"/>
      <c r="U1" s="15"/>
      <c r="V1" s="15"/>
      <c r="W1" s="15"/>
      <c r="X1" s="15"/>
      <c r="Y1" s="15"/>
      <c r="Z1" s="15"/>
      <c r="AA1" s="15"/>
    </row>
    <row r="2" spans="1:27" ht="19.5" customHeight="1">
      <c r="A2" s="247" t="s">
        <v>165</v>
      </c>
      <c r="B2" s="692" t="s">
        <v>524</v>
      </c>
      <c r="C2" s="675"/>
      <c r="D2" s="675"/>
      <c r="E2" s="675"/>
      <c r="F2" s="675"/>
      <c r="G2" s="249"/>
      <c r="H2" s="249"/>
      <c r="I2" s="249"/>
      <c r="J2" s="249"/>
      <c r="K2" s="249"/>
      <c r="L2" s="249"/>
      <c r="M2" s="249"/>
      <c r="N2" s="249"/>
      <c r="O2" s="249"/>
      <c r="P2" s="249"/>
      <c r="Q2" s="249"/>
      <c r="R2" s="15"/>
      <c r="S2" s="15"/>
      <c r="T2" s="15"/>
      <c r="U2" s="15"/>
      <c r="V2" s="15"/>
      <c r="W2" s="15"/>
      <c r="X2" s="15"/>
      <c r="Y2" s="15"/>
      <c r="Z2" s="15"/>
      <c r="AA2" s="15"/>
    </row>
    <row r="3" spans="1:27" ht="19.5" customHeight="1">
      <c r="A3" s="247"/>
      <c r="B3" s="696" t="s">
        <v>54</v>
      </c>
      <c r="C3" s="697" t="s">
        <v>525</v>
      </c>
      <c r="D3" s="679"/>
      <c r="E3" s="698" t="s">
        <v>160</v>
      </c>
      <c r="F3" s="679"/>
      <c r="G3" s="249"/>
      <c r="H3" s="15"/>
      <c r="I3" s="15"/>
      <c r="J3" s="15"/>
      <c r="K3" s="249"/>
      <c r="L3" s="249"/>
      <c r="M3" s="249"/>
      <c r="N3" s="249"/>
      <c r="O3" s="249"/>
      <c r="P3" s="249"/>
      <c r="Q3" s="15"/>
      <c r="R3" s="15"/>
      <c r="S3" s="15"/>
      <c r="T3" s="15"/>
      <c r="U3" s="15"/>
      <c r="V3" s="15"/>
      <c r="W3" s="15"/>
      <c r="X3" s="15"/>
      <c r="Y3" s="15"/>
      <c r="Z3" s="15"/>
      <c r="AA3" s="15"/>
    </row>
    <row r="4" spans="1:27" ht="19.5" customHeight="1">
      <c r="A4" s="247"/>
      <c r="B4" s="695"/>
      <c r="C4" s="250" t="s">
        <v>132</v>
      </c>
      <c r="D4" s="250" t="s">
        <v>133</v>
      </c>
      <c r="E4" s="640" t="s">
        <v>134</v>
      </c>
      <c r="F4" s="640" t="s">
        <v>135</v>
      </c>
      <c r="G4" s="249"/>
      <c r="H4" s="15"/>
      <c r="I4" s="15"/>
      <c r="J4" s="15"/>
      <c r="K4" s="15"/>
      <c r="L4" s="249"/>
      <c r="M4" s="249"/>
      <c r="N4" s="249"/>
      <c r="O4" s="249"/>
      <c r="P4" s="249"/>
      <c r="Q4" s="15"/>
      <c r="R4" s="15"/>
      <c r="S4" s="15"/>
      <c r="T4" s="15"/>
      <c r="U4" s="15"/>
      <c r="V4" s="15"/>
      <c r="W4" s="15"/>
      <c r="X4" s="15"/>
      <c r="Y4" s="15"/>
      <c r="Z4" s="15"/>
      <c r="AA4" s="15"/>
    </row>
    <row r="5" spans="1:27" ht="19.5" customHeight="1">
      <c r="A5" s="249"/>
      <c r="B5" s="557" t="s">
        <v>526</v>
      </c>
      <c r="C5" s="371">
        <v>17.09</v>
      </c>
      <c r="D5" s="253">
        <f>26.39*44/12</f>
        <v>96.763333333333335</v>
      </c>
      <c r="E5" s="252">
        <v>1</v>
      </c>
      <c r="F5" s="252">
        <v>1.4</v>
      </c>
      <c r="G5" s="249"/>
      <c r="H5" s="15"/>
      <c r="I5" s="15"/>
      <c r="J5" s="15"/>
      <c r="K5" s="249"/>
      <c r="L5" s="249"/>
      <c r="M5" s="249"/>
      <c r="N5" s="249"/>
      <c r="O5" s="249"/>
      <c r="P5" s="249"/>
      <c r="Q5" s="15"/>
      <c r="R5" s="15"/>
      <c r="S5" s="15"/>
      <c r="T5" s="15"/>
      <c r="U5" s="15"/>
      <c r="V5" s="15"/>
      <c r="W5" s="15"/>
      <c r="X5" s="15"/>
      <c r="Y5" s="15"/>
      <c r="Z5" s="15"/>
      <c r="AA5" s="15"/>
    </row>
    <row r="6" spans="1:27" ht="19.5" customHeight="1">
      <c r="A6" s="249"/>
      <c r="B6" s="557" t="s">
        <v>35</v>
      </c>
      <c r="C6" s="371">
        <v>43</v>
      </c>
      <c r="D6" s="641">
        <v>74.099999999999994</v>
      </c>
      <c r="E6" s="252">
        <v>3</v>
      </c>
      <c r="F6" s="252">
        <v>0.6</v>
      </c>
      <c r="G6" s="249"/>
      <c r="H6" s="15"/>
      <c r="I6" s="249"/>
      <c r="J6" s="249"/>
      <c r="K6" s="249"/>
      <c r="L6" s="249"/>
      <c r="M6" s="249"/>
      <c r="N6" s="249"/>
      <c r="O6" s="249"/>
      <c r="P6" s="249"/>
      <c r="Q6" s="249"/>
      <c r="R6" s="15"/>
      <c r="S6" s="15"/>
      <c r="T6" s="15"/>
      <c r="U6" s="15"/>
      <c r="V6" s="15"/>
      <c r="W6" s="15"/>
      <c r="X6" s="15"/>
      <c r="Y6" s="15"/>
      <c r="Z6" s="15"/>
      <c r="AA6" s="15"/>
    </row>
    <row r="7" spans="1:27" ht="19.5" customHeight="1">
      <c r="A7" s="249"/>
      <c r="B7" s="557" t="s">
        <v>527</v>
      </c>
      <c r="C7" s="371">
        <v>48</v>
      </c>
      <c r="D7" s="253">
        <v>56.1</v>
      </c>
      <c r="E7" s="252">
        <v>1</v>
      </c>
      <c r="F7" s="252">
        <v>0.1</v>
      </c>
      <c r="G7" s="249"/>
      <c r="H7" s="249"/>
      <c r="I7" s="249"/>
      <c r="J7" s="249"/>
      <c r="K7" s="249"/>
      <c r="L7" s="249"/>
      <c r="M7" s="249"/>
      <c r="N7" s="15"/>
      <c r="O7" s="15"/>
      <c r="P7" s="15"/>
      <c r="Q7" s="15"/>
      <c r="R7" s="15"/>
      <c r="S7" s="15"/>
      <c r="T7" s="15"/>
      <c r="U7" s="15"/>
      <c r="V7" s="15"/>
      <c r="W7" s="15"/>
      <c r="X7" s="15"/>
      <c r="Y7" s="15"/>
      <c r="Z7" s="15"/>
      <c r="AA7" s="15"/>
    </row>
    <row r="8" spans="1:27" ht="19.5" customHeight="1">
      <c r="A8" s="249"/>
      <c r="B8" s="249"/>
      <c r="C8" s="249"/>
      <c r="D8" s="249"/>
      <c r="E8" s="249"/>
      <c r="F8" s="249"/>
      <c r="G8" s="249"/>
      <c r="H8" s="249"/>
      <c r="I8" s="249"/>
      <c r="J8" s="249"/>
      <c r="K8" s="249"/>
      <c r="L8" s="249"/>
      <c r="M8" s="249"/>
      <c r="N8" s="15"/>
      <c r="O8" s="15"/>
      <c r="P8" s="15"/>
      <c r="Q8" s="15"/>
      <c r="R8" s="15"/>
      <c r="S8" s="15"/>
      <c r="T8" s="15"/>
      <c r="U8" s="15"/>
      <c r="V8" s="15"/>
      <c r="W8" s="15"/>
      <c r="X8" s="15"/>
      <c r="Y8" s="15"/>
      <c r="Z8" s="15"/>
      <c r="AA8" s="15"/>
    </row>
    <row r="9" spans="1:27" ht="19.5" customHeight="1">
      <c r="A9" s="249"/>
      <c r="B9" s="249"/>
      <c r="C9" s="249"/>
      <c r="D9" s="249"/>
      <c r="E9" s="249"/>
      <c r="F9" s="249"/>
      <c r="G9" s="249"/>
      <c r="H9" s="249"/>
      <c r="I9" s="249"/>
      <c r="J9" s="249"/>
      <c r="K9" s="249"/>
      <c r="L9" s="249"/>
      <c r="M9" s="249"/>
      <c r="N9" s="15"/>
      <c r="O9" s="15"/>
      <c r="P9" s="15"/>
      <c r="Q9" s="15"/>
      <c r="R9" s="15"/>
      <c r="S9" s="15"/>
      <c r="T9" s="15"/>
      <c r="U9" s="15"/>
      <c r="V9" s="15"/>
      <c r="W9" s="15"/>
      <c r="X9" s="15"/>
      <c r="Y9" s="15"/>
      <c r="Z9" s="15"/>
      <c r="AA9" s="15"/>
    </row>
    <row r="10" spans="1:27" ht="19.5" customHeight="1">
      <c r="A10" s="249"/>
      <c r="B10" s="249"/>
      <c r="C10" s="249"/>
      <c r="D10" s="249"/>
      <c r="E10" s="249"/>
      <c r="F10" s="249"/>
      <c r="G10" s="249"/>
      <c r="H10" s="249"/>
      <c r="I10" s="249"/>
      <c r="J10" s="249"/>
      <c r="K10" s="249"/>
      <c r="L10" s="249"/>
      <c r="M10" s="249"/>
      <c r="N10" s="15"/>
      <c r="O10" s="15"/>
      <c r="P10" s="15"/>
      <c r="Q10" s="15"/>
      <c r="R10" s="15"/>
      <c r="S10" s="15"/>
      <c r="T10" s="15"/>
      <c r="U10" s="15"/>
      <c r="V10" s="15"/>
      <c r="W10" s="15"/>
      <c r="X10" s="15"/>
      <c r="Y10" s="15"/>
      <c r="Z10" s="15"/>
      <c r="AA10" s="15"/>
    </row>
    <row r="11" spans="1:27" ht="19.5" customHeight="1">
      <c r="A11" s="247" t="s">
        <v>222</v>
      </c>
      <c r="B11" s="692" t="s">
        <v>528</v>
      </c>
      <c r="C11" s="675"/>
      <c r="D11" s="675"/>
      <c r="E11" s="249"/>
      <c r="F11" s="249"/>
      <c r="G11" s="249"/>
      <c r="H11" s="249"/>
      <c r="I11" s="249"/>
      <c r="J11" s="249"/>
      <c r="K11" s="249"/>
      <c r="L11" s="249"/>
      <c r="M11" s="249"/>
      <c r="N11" s="15"/>
      <c r="O11" s="15"/>
      <c r="P11" s="15"/>
      <c r="Q11" s="15"/>
      <c r="R11" s="15"/>
      <c r="S11" s="15"/>
      <c r="T11" s="15"/>
      <c r="U11" s="15"/>
      <c r="V11" s="15"/>
      <c r="W11" s="15"/>
      <c r="X11" s="15"/>
      <c r="Y11" s="15"/>
      <c r="Z11" s="15"/>
      <c r="AA11" s="15"/>
    </row>
    <row r="12" spans="1:27" ht="19.5" customHeight="1">
      <c r="A12" s="247"/>
      <c r="B12" s="250" t="s">
        <v>54</v>
      </c>
      <c r="C12" s="640" t="s">
        <v>529</v>
      </c>
      <c r="D12" s="640" t="s">
        <v>167</v>
      </c>
      <c r="E12" s="249"/>
      <c r="F12" s="249"/>
      <c r="G12" s="249"/>
      <c r="H12" s="249"/>
      <c r="I12" s="249"/>
      <c r="J12" s="249"/>
      <c r="K12" s="249"/>
      <c r="L12" s="249"/>
      <c r="M12" s="249"/>
      <c r="N12" s="15"/>
      <c r="O12" s="15"/>
      <c r="P12" s="15"/>
      <c r="Q12" s="15"/>
      <c r="R12" s="15"/>
      <c r="S12" s="15"/>
      <c r="T12" s="15"/>
      <c r="U12" s="15"/>
      <c r="V12" s="15"/>
      <c r="W12" s="15"/>
      <c r="X12" s="15"/>
      <c r="Y12" s="15"/>
      <c r="Z12" s="15"/>
      <c r="AA12" s="15"/>
    </row>
    <row r="13" spans="1:27" ht="19.5" customHeight="1">
      <c r="A13" s="247"/>
      <c r="B13" s="557" t="s">
        <v>190</v>
      </c>
      <c r="C13" s="371">
        <v>1.21</v>
      </c>
      <c r="D13" s="371" t="s">
        <v>481</v>
      </c>
      <c r="E13" s="249"/>
      <c r="F13" s="249"/>
      <c r="G13" s="249"/>
      <c r="H13" s="249"/>
      <c r="I13" s="249"/>
      <c r="J13" s="249"/>
      <c r="K13" s="249"/>
      <c r="L13" s="249"/>
      <c r="M13" s="249"/>
      <c r="N13" s="15"/>
      <c r="O13" s="15"/>
      <c r="P13" s="15"/>
      <c r="Q13" s="15"/>
      <c r="R13" s="15"/>
      <c r="S13" s="15"/>
      <c r="T13" s="15"/>
      <c r="U13" s="15"/>
      <c r="V13" s="15"/>
      <c r="W13" s="15"/>
      <c r="X13" s="15"/>
      <c r="Y13" s="15"/>
      <c r="Z13" s="15"/>
      <c r="AA13" s="15"/>
    </row>
    <row r="14" spans="1:27" ht="19.5" customHeight="1">
      <c r="A14" s="247"/>
      <c r="B14" s="557" t="s">
        <v>34</v>
      </c>
      <c r="C14" s="371">
        <v>0.76</v>
      </c>
      <c r="D14" s="371" t="s">
        <v>530</v>
      </c>
      <c r="E14" s="249"/>
      <c r="F14" s="249"/>
      <c r="G14" s="249"/>
      <c r="H14" s="249"/>
      <c r="I14" s="249"/>
      <c r="J14" s="249"/>
      <c r="K14" s="249"/>
      <c r="L14" s="249"/>
      <c r="M14" s="249"/>
      <c r="N14" s="15"/>
      <c r="O14" s="15"/>
      <c r="P14" s="15"/>
      <c r="Q14" s="15"/>
      <c r="R14" s="15"/>
      <c r="S14" s="15"/>
      <c r="T14" s="15"/>
      <c r="U14" s="15"/>
      <c r="V14" s="15"/>
      <c r="W14" s="15"/>
      <c r="X14" s="15"/>
      <c r="Y14" s="15"/>
      <c r="Z14" s="15"/>
      <c r="AA14" s="15"/>
    </row>
    <row r="15" spans="1:27" ht="19.5" customHeight="1">
      <c r="A15" s="247"/>
      <c r="B15" s="699" t="s">
        <v>531</v>
      </c>
      <c r="C15" s="675"/>
      <c r="D15" s="675"/>
      <c r="E15" s="675"/>
      <c r="F15" s="675"/>
      <c r="G15" s="249"/>
      <c r="H15" s="249"/>
      <c r="I15" s="249"/>
      <c r="J15" s="249"/>
      <c r="K15" s="249"/>
      <c r="L15" s="249"/>
      <c r="M15" s="249"/>
      <c r="N15" s="15"/>
      <c r="O15" s="15"/>
      <c r="P15" s="15"/>
      <c r="Q15" s="15"/>
      <c r="R15" s="15"/>
      <c r="S15" s="15"/>
      <c r="T15" s="15"/>
      <c r="U15" s="15"/>
      <c r="V15" s="15"/>
      <c r="W15" s="15"/>
      <c r="X15" s="15"/>
      <c r="Y15" s="15"/>
      <c r="Z15" s="15"/>
      <c r="AA15" s="15"/>
    </row>
    <row r="16" spans="1:27" ht="19.5" customHeight="1">
      <c r="A16" s="247"/>
      <c r="B16" s="249"/>
      <c r="C16" s="249"/>
      <c r="D16" s="249"/>
      <c r="E16" s="249"/>
      <c r="F16" s="249"/>
      <c r="G16" s="249"/>
      <c r="H16" s="249"/>
      <c r="I16" s="249"/>
      <c r="J16" s="249"/>
      <c r="K16" s="249"/>
      <c r="L16" s="249"/>
      <c r="M16" s="249"/>
      <c r="N16" s="15"/>
      <c r="O16" s="15"/>
      <c r="P16" s="15"/>
      <c r="Q16" s="15"/>
      <c r="R16" s="15"/>
      <c r="S16" s="15"/>
      <c r="T16" s="15"/>
      <c r="U16" s="15"/>
      <c r="V16" s="15"/>
      <c r="W16" s="15"/>
      <c r="X16" s="15"/>
      <c r="Y16" s="15"/>
      <c r="Z16" s="15"/>
      <c r="AA16" s="15"/>
    </row>
    <row r="17" spans="1:27" ht="19.5" customHeight="1">
      <c r="A17" s="247"/>
      <c r="B17" s="249"/>
      <c r="C17" s="249"/>
      <c r="D17" s="249"/>
      <c r="E17" s="249"/>
      <c r="F17" s="249"/>
      <c r="G17" s="249"/>
      <c r="H17" s="249"/>
      <c r="I17" s="249"/>
      <c r="J17" s="249"/>
      <c r="K17" s="249"/>
      <c r="L17" s="249"/>
      <c r="M17" s="249"/>
      <c r="N17" s="15"/>
      <c r="O17" s="15"/>
      <c r="P17" s="15"/>
      <c r="Q17" s="15"/>
      <c r="R17" s="15"/>
      <c r="S17" s="15"/>
      <c r="T17" s="15"/>
      <c r="U17" s="15"/>
      <c r="V17" s="15"/>
      <c r="W17" s="15"/>
      <c r="X17" s="15"/>
      <c r="Y17" s="15"/>
      <c r="Z17" s="15"/>
      <c r="AA17" s="15"/>
    </row>
    <row r="18" spans="1:27" ht="19.5" customHeight="1">
      <c r="A18" s="247"/>
      <c r="B18" s="249"/>
      <c r="C18" s="249"/>
      <c r="D18" s="249"/>
      <c r="E18" s="249"/>
      <c r="F18" s="249"/>
      <c r="G18" s="249"/>
      <c r="H18" s="249"/>
      <c r="I18" s="249"/>
      <c r="J18" s="249"/>
      <c r="K18" s="249"/>
      <c r="L18" s="249"/>
      <c r="M18" s="249"/>
      <c r="N18" s="15"/>
      <c r="O18" s="15"/>
      <c r="P18" s="15"/>
      <c r="Q18" s="15"/>
      <c r="R18" s="15"/>
      <c r="S18" s="15"/>
      <c r="T18" s="15"/>
      <c r="U18" s="15"/>
      <c r="V18" s="15"/>
      <c r="W18" s="15"/>
      <c r="X18" s="15"/>
      <c r="Y18" s="15"/>
      <c r="Z18" s="15"/>
      <c r="AA18" s="15"/>
    </row>
    <row r="19" spans="1:27" ht="19.5" customHeight="1">
      <c r="A19" s="247" t="s">
        <v>307</v>
      </c>
      <c r="B19" s="692" t="s">
        <v>532</v>
      </c>
      <c r="C19" s="675"/>
      <c r="D19" s="642"/>
      <c r="E19" s="249"/>
      <c r="F19" s="249"/>
      <c r="G19" s="249"/>
      <c r="H19" s="249"/>
      <c r="I19" s="249"/>
      <c r="J19" s="249"/>
      <c r="K19" s="249"/>
      <c r="L19" s="249"/>
      <c r="M19" s="249"/>
      <c r="N19" s="15"/>
      <c r="O19" s="15"/>
      <c r="P19" s="15"/>
      <c r="Q19" s="15"/>
      <c r="R19" s="15"/>
      <c r="S19" s="15"/>
      <c r="T19" s="15"/>
      <c r="U19" s="15"/>
      <c r="V19" s="15"/>
      <c r="W19" s="15"/>
      <c r="X19" s="15"/>
      <c r="Y19" s="15"/>
      <c r="Z19" s="15"/>
      <c r="AA19" s="15"/>
    </row>
    <row r="20" spans="1:27" ht="19.5" customHeight="1">
      <c r="A20" s="247"/>
      <c r="B20" s="249"/>
      <c r="C20" s="249"/>
      <c r="D20" s="249"/>
      <c r="E20" s="249"/>
      <c r="F20" s="249"/>
      <c r="G20" s="249"/>
      <c r="H20" s="249"/>
      <c r="I20" s="249"/>
      <c r="J20" s="249"/>
      <c r="K20" s="249"/>
      <c r="L20" s="249"/>
      <c r="M20" s="249"/>
      <c r="N20" s="15"/>
      <c r="O20" s="15"/>
      <c r="P20" s="15"/>
      <c r="Q20" s="15"/>
      <c r="R20" s="15"/>
      <c r="S20" s="15"/>
      <c r="T20" s="15"/>
      <c r="U20" s="15"/>
      <c r="V20" s="15"/>
      <c r="W20" s="15"/>
      <c r="X20" s="15"/>
      <c r="Y20" s="15"/>
      <c r="Z20" s="15"/>
      <c r="AA20" s="15"/>
    </row>
    <row r="21" spans="1:27" ht="19.5" customHeight="1">
      <c r="A21" s="693">
        <v>1</v>
      </c>
      <c r="B21" s="694" t="s">
        <v>533</v>
      </c>
      <c r="C21" s="640">
        <v>2005</v>
      </c>
      <c r="D21" s="640">
        <v>2006</v>
      </c>
      <c r="E21" s="640">
        <v>2007</v>
      </c>
      <c r="F21" s="640">
        <v>2008</v>
      </c>
      <c r="G21" s="640">
        <v>2009</v>
      </c>
      <c r="H21" s="640">
        <v>2010</v>
      </c>
      <c r="I21" s="640">
        <v>2011</v>
      </c>
      <c r="J21" s="640">
        <v>2012</v>
      </c>
      <c r="K21" s="640">
        <v>2013</v>
      </c>
      <c r="L21" s="640">
        <v>2014</v>
      </c>
      <c r="M21" s="640">
        <v>2015</v>
      </c>
      <c r="N21" s="640">
        <v>2016</v>
      </c>
      <c r="O21" s="640">
        <v>2017</v>
      </c>
      <c r="P21" s="640">
        <v>2018</v>
      </c>
      <c r="Q21" s="250">
        <v>2019</v>
      </c>
      <c r="R21" s="236">
        <v>2020</v>
      </c>
      <c r="S21" s="236">
        <v>2021</v>
      </c>
      <c r="T21" s="236">
        <v>2022</v>
      </c>
      <c r="U21" s="15"/>
      <c r="V21" s="15"/>
      <c r="W21" s="15"/>
      <c r="X21" s="15"/>
      <c r="Y21" s="15"/>
      <c r="Z21" s="15"/>
      <c r="AA21" s="15"/>
    </row>
    <row r="22" spans="1:27" ht="19.5" customHeight="1">
      <c r="A22" s="675"/>
      <c r="B22" s="695"/>
      <c r="C22" s="371">
        <v>0.7</v>
      </c>
      <c r="D22" s="371">
        <v>0.7</v>
      </c>
      <c r="E22" s="371">
        <v>0.7</v>
      </c>
      <c r="F22" s="371">
        <v>0.7</v>
      </c>
      <c r="G22" s="371">
        <v>0.7</v>
      </c>
      <c r="H22" s="371">
        <v>0.7</v>
      </c>
      <c r="I22" s="371">
        <v>0.71</v>
      </c>
      <c r="J22" s="371">
        <v>0.71</v>
      </c>
      <c r="K22" s="371">
        <v>0.71</v>
      </c>
      <c r="L22" s="371">
        <v>0.69</v>
      </c>
      <c r="M22" s="371">
        <v>0.68</v>
      </c>
      <c r="N22" s="371">
        <v>0.66</v>
      </c>
      <c r="O22" s="371">
        <v>0.65</v>
      </c>
      <c r="P22" s="371">
        <v>0.64</v>
      </c>
      <c r="Q22" s="556">
        <v>0.65</v>
      </c>
      <c r="R22" s="556">
        <v>0.65</v>
      </c>
      <c r="S22" s="326">
        <v>0.66</v>
      </c>
      <c r="T22" s="326">
        <v>0.65</v>
      </c>
      <c r="U22" s="15"/>
      <c r="V22" s="15"/>
      <c r="W22" s="15"/>
      <c r="X22" s="15"/>
      <c r="Y22" s="15"/>
      <c r="Z22" s="15"/>
      <c r="AA22" s="15"/>
    </row>
    <row r="23" spans="1:27" ht="19.5" customHeight="1">
      <c r="A23" s="249"/>
      <c r="B23" s="249"/>
      <c r="C23" s="249"/>
      <c r="D23" s="249"/>
      <c r="E23" s="249"/>
      <c r="F23" s="249"/>
      <c r="G23" s="249"/>
      <c r="H23" s="249"/>
      <c r="I23" s="249"/>
      <c r="J23" s="249"/>
      <c r="K23" s="249"/>
      <c r="L23" s="249"/>
      <c r="M23" s="249"/>
      <c r="N23" s="15"/>
      <c r="O23" s="15"/>
      <c r="P23" s="15"/>
      <c r="Q23" s="15"/>
      <c r="R23" s="15"/>
      <c r="S23" s="15"/>
      <c r="T23" s="15"/>
      <c r="U23" s="15"/>
      <c r="V23" s="15"/>
      <c r="W23" s="15"/>
      <c r="X23" s="15"/>
      <c r="Y23" s="15"/>
      <c r="Z23" s="15"/>
      <c r="AA23" s="15"/>
    </row>
    <row r="24" spans="1:27" ht="19.5" customHeight="1">
      <c r="A24" s="249"/>
      <c r="B24" s="249"/>
      <c r="C24" s="249"/>
      <c r="D24" s="249"/>
      <c r="E24" s="249"/>
      <c r="F24" s="249"/>
      <c r="G24" s="249"/>
      <c r="H24" s="249"/>
      <c r="I24" s="249"/>
      <c r="J24" s="249"/>
      <c r="K24" s="249"/>
      <c r="L24" s="249"/>
      <c r="M24" s="249"/>
      <c r="N24" s="15"/>
      <c r="O24" s="15"/>
      <c r="P24" s="15"/>
      <c r="Q24" s="15"/>
      <c r="R24" s="15"/>
      <c r="S24" s="15"/>
      <c r="T24" s="15"/>
      <c r="U24" s="15"/>
      <c r="V24" s="15"/>
      <c r="W24" s="15"/>
      <c r="X24" s="15"/>
      <c r="Y24" s="15"/>
      <c r="Z24" s="15"/>
      <c r="AA24" s="15"/>
    </row>
    <row r="25" spans="1:27" ht="19.5" customHeight="1">
      <c r="A25" s="247">
        <v>2</v>
      </c>
      <c r="B25" s="247" t="s">
        <v>534</v>
      </c>
      <c r="C25" s="249"/>
      <c r="D25" s="249"/>
      <c r="E25" s="249"/>
      <c r="F25" s="249"/>
      <c r="G25" s="249"/>
      <c r="H25" s="249"/>
      <c r="I25" s="249"/>
      <c r="J25" s="249"/>
      <c r="K25" s="249"/>
      <c r="L25" s="249"/>
      <c r="M25" s="249"/>
      <c r="N25" s="15"/>
      <c r="O25" s="15"/>
      <c r="P25" s="15"/>
      <c r="Q25" s="15"/>
      <c r="R25" s="15"/>
      <c r="S25" s="15"/>
      <c r="T25" s="15"/>
      <c r="U25" s="15"/>
      <c r="V25" s="15"/>
      <c r="W25" s="15"/>
      <c r="X25" s="15"/>
      <c r="Y25" s="15"/>
      <c r="Z25" s="15"/>
      <c r="AA25" s="15"/>
    </row>
    <row r="26" spans="1:27" ht="19.5" customHeight="1">
      <c r="A26" s="370"/>
      <c r="B26" s="643"/>
      <c r="C26" s="644" t="s">
        <v>529</v>
      </c>
      <c r="D26" s="249"/>
      <c r="E26" s="249"/>
      <c r="F26" s="249"/>
      <c r="G26" s="249"/>
      <c r="H26" s="249"/>
      <c r="I26" s="249"/>
      <c r="J26" s="249"/>
      <c r="K26" s="249"/>
      <c r="L26" s="249"/>
      <c r="M26" s="249"/>
      <c r="N26" s="15"/>
      <c r="O26" s="15"/>
      <c r="P26" s="15"/>
      <c r="Q26" s="15"/>
      <c r="R26" s="15"/>
      <c r="S26" s="15"/>
      <c r="T26" s="15"/>
      <c r="U26" s="15"/>
      <c r="V26" s="15"/>
      <c r="W26" s="15"/>
      <c r="X26" s="15"/>
      <c r="Y26" s="15"/>
      <c r="Z26" s="15"/>
      <c r="AA26" s="15"/>
    </row>
    <row r="27" spans="1:27" ht="19.5" customHeight="1">
      <c r="A27" s="370"/>
      <c r="B27" s="644" t="s">
        <v>535</v>
      </c>
      <c r="C27" s="644">
        <v>474.67</v>
      </c>
      <c r="D27" s="249"/>
      <c r="E27" s="249"/>
      <c r="F27" s="249"/>
      <c r="G27" s="249"/>
      <c r="H27" s="249"/>
      <c r="I27" s="249"/>
      <c r="J27" s="249"/>
      <c r="K27" s="249"/>
      <c r="L27" s="249"/>
      <c r="M27" s="249"/>
      <c r="N27" s="15"/>
      <c r="O27" s="15"/>
      <c r="P27" s="15"/>
      <c r="Q27" s="15"/>
      <c r="R27" s="15"/>
      <c r="S27" s="15"/>
      <c r="T27" s="15"/>
      <c r="U27" s="15"/>
      <c r="V27" s="15"/>
      <c r="W27" s="15"/>
      <c r="X27" s="15"/>
      <c r="Y27" s="15"/>
      <c r="Z27" s="15"/>
      <c r="AA27" s="15"/>
    </row>
    <row r="28" spans="1:27" ht="19.5" customHeight="1">
      <c r="A28" s="370"/>
      <c r="B28" s="644" t="s">
        <v>536</v>
      </c>
      <c r="C28" s="644">
        <f>0.223*10^6</f>
        <v>223000</v>
      </c>
      <c r="D28" s="249"/>
      <c r="E28" s="249"/>
      <c r="F28" s="249"/>
      <c r="G28" s="249"/>
      <c r="H28" s="249"/>
      <c r="I28" s="249"/>
      <c r="J28" s="249"/>
      <c r="K28" s="249"/>
      <c r="L28" s="249"/>
      <c r="M28" s="249"/>
      <c r="N28" s="15"/>
      <c r="O28" s="15"/>
      <c r="P28" s="15"/>
      <c r="Q28" s="15"/>
      <c r="R28" s="15"/>
      <c r="S28" s="15"/>
      <c r="T28" s="15"/>
      <c r="U28" s="15"/>
      <c r="V28" s="15"/>
      <c r="W28" s="15"/>
      <c r="X28" s="15"/>
      <c r="Y28" s="15"/>
      <c r="Z28" s="15"/>
      <c r="AA28" s="15"/>
    </row>
    <row r="29" spans="1:27" ht="19.5" customHeight="1">
      <c r="A29" s="370"/>
      <c r="B29" s="15"/>
      <c r="C29" s="15"/>
      <c r="D29" s="249"/>
      <c r="E29" s="249"/>
      <c r="F29" s="249"/>
      <c r="G29" s="249"/>
      <c r="H29" s="249"/>
      <c r="I29" s="249"/>
      <c r="J29" s="249"/>
      <c r="K29" s="249"/>
      <c r="L29" s="249"/>
      <c r="M29" s="249"/>
      <c r="N29" s="249"/>
      <c r="O29" s="249"/>
      <c r="P29" s="249"/>
      <c r="Q29" s="249"/>
      <c r="R29" s="249"/>
      <c r="S29" s="249"/>
      <c r="T29" s="249"/>
      <c r="U29" s="249"/>
      <c r="V29" s="249"/>
      <c r="W29" s="249"/>
      <c r="X29" s="249"/>
      <c r="Y29" s="15"/>
      <c r="Z29" s="15"/>
      <c r="AA29" s="15"/>
    </row>
    <row r="30" spans="1:27" ht="19.5" customHeight="1">
      <c r="A30" s="370"/>
      <c r="B30" s="15"/>
      <c r="C30" s="15"/>
      <c r="D30" s="249"/>
      <c r="E30" s="249"/>
      <c r="F30" s="249"/>
      <c r="G30" s="249"/>
      <c r="H30" s="249"/>
      <c r="I30" s="249"/>
      <c r="J30" s="249"/>
      <c r="K30" s="249"/>
      <c r="L30" s="249"/>
      <c r="M30" s="249"/>
      <c r="N30" s="249"/>
      <c r="O30" s="249"/>
      <c r="P30" s="249"/>
      <c r="Q30" s="249"/>
      <c r="R30" s="249"/>
      <c r="S30" s="249"/>
      <c r="T30" s="249"/>
      <c r="U30" s="249"/>
      <c r="V30" s="249"/>
      <c r="W30" s="249"/>
      <c r="X30" s="249"/>
      <c r="Y30" s="15"/>
      <c r="Z30" s="15"/>
      <c r="AA30" s="15"/>
    </row>
    <row r="31" spans="1:27" ht="19.5" customHeight="1">
      <c r="A31" s="249"/>
      <c r="B31" s="388" t="s">
        <v>537</v>
      </c>
      <c r="C31" s="15"/>
      <c r="D31" s="249"/>
      <c r="E31" s="249"/>
      <c r="F31" s="249"/>
      <c r="G31" s="249"/>
      <c r="H31" s="249"/>
      <c r="I31" s="249"/>
      <c r="J31" s="249"/>
      <c r="K31" s="249"/>
      <c r="L31" s="249"/>
      <c r="M31" s="249"/>
      <c r="N31" s="249"/>
      <c r="O31" s="249"/>
      <c r="P31" s="249"/>
      <c r="Q31" s="249"/>
      <c r="R31" s="249"/>
      <c r="S31" s="249"/>
      <c r="T31" s="249"/>
      <c r="U31" s="249"/>
      <c r="V31" s="249"/>
      <c r="W31" s="249"/>
      <c r="X31" s="249"/>
      <c r="Y31" s="15"/>
      <c r="Z31" s="15"/>
      <c r="AA31" s="15"/>
    </row>
    <row r="32" spans="1:27" ht="19.5" customHeight="1">
      <c r="A32" s="370"/>
      <c r="B32" s="326"/>
      <c r="C32" s="645" t="s">
        <v>529</v>
      </c>
      <c r="D32" s="249"/>
      <c r="E32" s="249"/>
      <c r="F32" s="249"/>
      <c r="G32" s="249"/>
      <c r="H32" s="249"/>
      <c r="I32" s="249"/>
      <c r="J32" s="249"/>
      <c r="K32" s="249"/>
      <c r="L32" s="249"/>
      <c r="M32" s="249"/>
      <c r="N32" s="249"/>
      <c r="O32" s="249"/>
      <c r="P32" s="249"/>
      <c r="Q32" s="249"/>
      <c r="R32" s="249"/>
      <c r="S32" s="249"/>
      <c r="T32" s="249"/>
      <c r="U32" s="249"/>
      <c r="V32" s="249"/>
      <c r="W32" s="249"/>
      <c r="X32" s="249"/>
      <c r="Y32" s="15"/>
      <c r="Z32" s="15"/>
      <c r="AA32" s="15"/>
    </row>
    <row r="33" spans="1:27" ht="19.5" customHeight="1">
      <c r="A33" s="249"/>
      <c r="B33" s="556" t="s">
        <v>538</v>
      </c>
      <c r="C33" s="646">
        <f>(C27*(1/C13))/1000</f>
        <v>0.39228925619834709</v>
      </c>
      <c r="D33" s="249"/>
      <c r="E33" s="249"/>
      <c r="F33" s="249"/>
      <c r="G33" s="249"/>
      <c r="H33" s="249"/>
      <c r="I33" s="249"/>
      <c r="J33" s="249"/>
      <c r="K33" s="249"/>
      <c r="L33" s="249"/>
      <c r="M33" s="249"/>
      <c r="N33" s="249"/>
      <c r="O33" s="249"/>
      <c r="P33" s="249"/>
      <c r="Q33" s="249"/>
      <c r="R33" s="249"/>
      <c r="S33" s="249"/>
      <c r="T33" s="249"/>
      <c r="U33" s="249"/>
      <c r="V33" s="249"/>
      <c r="W33" s="249"/>
      <c r="X33" s="249"/>
      <c r="Y33" s="15"/>
      <c r="Z33" s="15"/>
      <c r="AA33" s="15"/>
    </row>
    <row r="34" spans="1:27" ht="19.5" customHeight="1">
      <c r="A34" s="249"/>
      <c r="B34" s="556" t="s">
        <v>539</v>
      </c>
      <c r="C34" s="641">
        <f>(C28*C14)/10^6</f>
        <v>0.16947999999999999</v>
      </c>
      <c r="D34" s="249"/>
      <c r="E34" s="249"/>
      <c r="F34" s="249"/>
      <c r="G34" s="249"/>
      <c r="H34" s="249"/>
      <c r="I34" s="249"/>
      <c r="J34" s="249"/>
      <c r="K34" s="249"/>
      <c r="L34" s="249"/>
      <c r="M34" s="249"/>
      <c r="N34" s="249"/>
      <c r="O34" s="249"/>
      <c r="P34" s="249"/>
      <c r="Q34" s="249"/>
      <c r="R34" s="249"/>
      <c r="S34" s="249"/>
      <c r="T34" s="249"/>
      <c r="U34" s="249"/>
      <c r="V34" s="249"/>
      <c r="W34" s="249"/>
      <c r="X34" s="249"/>
      <c r="Y34" s="15"/>
      <c r="Z34" s="15"/>
      <c r="AA34" s="15"/>
    </row>
    <row r="35" spans="1:27" ht="19.5" customHeight="1">
      <c r="A35" s="249"/>
      <c r="B35" s="15"/>
      <c r="C35" s="15"/>
      <c r="D35" s="249"/>
      <c r="E35" s="249"/>
      <c r="F35" s="249"/>
      <c r="G35" s="249"/>
      <c r="H35" s="249"/>
      <c r="I35" s="249"/>
      <c r="J35" s="249"/>
      <c r="K35" s="249"/>
      <c r="L35" s="249"/>
      <c r="M35" s="249"/>
      <c r="N35" s="249"/>
      <c r="O35" s="249"/>
      <c r="P35" s="249"/>
      <c r="Q35" s="249"/>
      <c r="R35" s="249"/>
      <c r="S35" s="249"/>
      <c r="T35" s="249"/>
      <c r="U35" s="249"/>
      <c r="V35" s="249"/>
      <c r="W35" s="249"/>
      <c r="X35" s="249"/>
      <c r="Y35" s="15"/>
      <c r="Z35" s="15"/>
      <c r="AA35" s="15"/>
    </row>
    <row r="36" spans="1:27" ht="19.5" customHeight="1">
      <c r="A36" s="249"/>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15"/>
      <c r="Z36" s="15"/>
      <c r="AA36" s="15"/>
    </row>
    <row r="37" spans="1:27" ht="19.5" customHeight="1">
      <c r="A37" s="249"/>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15"/>
      <c r="Z37" s="15"/>
      <c r="AA37" s="15"/>
    </row>
    <row r="38" spans="1:27" ht="19.5" customHeight="1">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15"/>
      <c r="Z38" s="15"/>
      <c r="AA38" s="15"/>
    </row>
    <row r="39" spans="1:27" ht="19.5" customHeight="1">
      <c r="A39" s="249"/>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15"/>
      <c r="Z39" s="15"/>
      <c r="AA39" s="15"/>
    </row>
    <row r="40" spans="1:27" ht="19.5" customHeight="1">
      <c r="A40" s="249"/>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15"/>
      <c r="Z40" s="15"/>
      <c r="AA40" s="15"/>
    </row>
    <row r="41" spans="1:27" ht="19.5" customHeight="1">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15"/>
      <c r="Z41" s="15"/>
      <c r="AA41" s="15"/>
    </row>
    <row r="42" spans="1:27" ht="19.5" customHeight="1">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15"/>
      <c r="Z42" s="15"/>
      <c r="AA42" s="15"/>
    </row>
    <row r="43" spans="1:27" ht="19.5" customHeight="1">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15"/>
      <c r="Z43" s="15"/>
      <c r="AA43" s="15"/>
    </row>
    <row r="44" spans="1:27" ht="19.5" customHeight="1">
      <c r="A44" s="249"/>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15"/>
      <c r="Z44" s="15"/>
      <c r="AA44" s="15"/>
    </row>
    <row r="45" spans="1:27" ht="19.5" customHeight="1">
      <c r="A45" s="249"/>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15"/>
      <c r="Z45" s="15"/>
      <c r="AA45" s="15"/>
    </row>
    <row r="46" spans="1:27" ht="19.5" customHeight="1">
      <c r="A46" s="249"/>
      <c r="B46" s="249"/>
      <c r="C46" s="249"/>
      <c r="D46" s="249"/>
      <c r="E46" s="249"/>
      <c r="F46" s="249"/>
      <c r="G46" s="249"/>
      <c r="H46" s="249"/>
      <c r="I46" s="249"/>
      <c r="J46" s="249"/>
      <c r="K46" s="249"/>
      <c r="L46" s="249"/>
      <c r="M46" s="249"/>
      <c r="N46" s="249"/>
      <c r="O46" s="249"/>
      <c r="P46" s="249"/>
      <c r="Q46" s="249"/>
      <c r="R46" s="249"/>
      <c r="S46" s="249"/>
      <c r="T46" s="249"/>
      <c r="U46" s="249"/>
      <c r="V46" s="249"/>
      <c r="W46" s="249"/>
      <c r="X46" s="249"/>
      <c r="Y46" s="15"/>
      <c r="Z46" s="15"/>
      <c r="AA46" s="15"/>
    </row>
    <row r="47" spans="1:27" ht="19.5" customHeight="1">
      <c r="A47" s="249"/>
      <c r="B47" s="249"/>
      <c r="C47" s="249"/>
      <c r="D47" s="249"/>
      <c r="E47" s="249"/>
      <c r="F47" s="249"/>
      <c r="G47" s="249"/>
      <c r="H47" s="249"/>
      <c r="I47" s="249"/>
      <c r="J47" s="249"/>
      <c r="K47" s="249"/>
      <c r="L47" s="249"/>
      <c r="M47" s="249"/>
      <c r="N47" s="249"/>
      <c r="O47" s="249"/>
      <c r="P47" s="249"/>
      <c r="Q47" s="249"/>
      <c r="R47" s="249"/>
      <c r="S47" s="249"/>
      <c r="T47" s="249"/>
      <c r="U47" s="249"/>
      <c r="V47" s="249"/>
      <c r="W47" s="249"/>
      <c r="X47" s="249"/>
      <c r="Y47" s="15"/>
      <c r="Z47" s="15"/>
      <c r="AA47" s="15"/>
    </row>
    <row r="48" spans="1:27" ht="19.5" customHeight="1">
      <c r="A48" s="249"/>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15"/>
      <c r="Z48" s="15"/>
      <c r="AA48" s="15"/>
    </row>
    <row r="49" spans="1:27" ht="19.5" customHeight="1">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15"/>
      <c r="Z49" s="15"/>
      <c r="AA49" s="15"/>
    </row>
    <row r="50" spans="1:27" ht="19.5" customHeigh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15"/>
      <c r="Z50" s="15"/>
      <c r="AA50" s="15"/>
    </row>
    <row r="51" spans="1:27" ht="19.5"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15"/>
      <c r="Z51" s="15"/>
      <c r="AA51" s="15"/>
    </row>
    <row r="52" spans="1:27" ht="19.5" customHeight="1">
      <c r="A52" s="249"/>
      <c r="B52" s="249"/>
      <c r="C52" s="249"/>
      <c r="D52" s="249"/>
      <c r="E52" s="249"/>
      <c r="F52" s="249"/>
      <c r="G52" s="249"/>
      <c r="H52" s="249"/>
      <c r="I52" s="249"/>
      <c r="J52" s="249"/>
      <c r="K52" s="249"/>
      <c r="L52" s="249"/>
      <c r="M52" s="249"/>
      <c r="N52" s="249"/>
      <c r="O52" s="249"/>
      <c r="P52" s="249"/>
      <c r="Q52" s="249"/>
      <c r="R52" s="15"/>
      <c r="S52" s="15"/>
      <c r="T52" s="15"/>
      <c r="U52" s="15"/>
      <c r="V52" s="15"/>
      <c r="W52" s="15"/>
      <c r="X52" s="15"/>
      <c r="Y52" s="15"/>
      <c r="Z52" s="15"/>
      <c r="AA52" s="15"/>
    </row>
    <row r="53" spans="1:27" ht="19.5" customHeight="1">
      <c r="A53" s="249"/>
      <c r="B53" s="249"/>
      <c r="C53" s="249"/>
      <c r="D53" s="249"/>
      <c r="E53" s="249"/>
      <c r="F53" s="249"/>
      <c r="G53" s="249"/>
      <c r="H53" s="249"/>
      <c r="I53" s="249"/>
      <c r="J53" s="249"/>
      <c r="K53" s="249"/>
      <c r="L53" s="249"/>
      <c r="M53" s="249"/>
      <c r="N53" s="249"/>
      <c r="O53" s="249"/>
      <c r="P53" s="249"/>
      <c r="Q53" s="249"/>
      <c r="R53" s="15"/>
      <c r="S53" s="15"/>
      <c r="T53" s="15"/>
      <c r="U53" s="15"/>
      <c r="V53" s="15"/>
      <c r="W53" s="15"/>
      <c r="X53" s="15"/>
      <c r="Y53" s="15"/>
      <c r="Z53" s="15"/>
      <c r="AA53" s="15"/>
    </row>
    <row r="54" spans="1:27" ht="19.5" customHeight="1">
      <c r="A54" s="249"/>
      <c r="B54" s="249"/>
      <c r="C54" s="249"/>
      <c r="D54" s="249"/>
      <c r="E54" s="249"/>
      <c r="F54" s="249"/>
      <c r="G54" s="249"/>
      <c r="H54" s="249"/>
      <c r="I54" s="249"/>
      <c r="J54" s="249"/>
      <c r="K54" s="249"/>
      <c r="L54" s="249"/>
      <c r="M54" s="249"/>
      <c r="N54" s="249"/>
      <c r="O54" s="249"/>
      <c r="P54" s="249"/>
      <c r="Q54" s="249"/>
      <c r="R54" s="15"/>
      <c r="S54" s="15"/>
      <c r="T54" s="15"/>
      <c r="U54" s="15"/>
      <c r="V54" s="15"/>
      <c r="W54" s="15"/>
      <c r="X54" s="15"/>
      <c r="Y54" s="15"/>
      <c r="Z54" s="15"/>
      <c r="AA54" s="15"/>
    </row>
    <row r="55" spans="1:27" ht="19.5" customHeight="1">
      <c r="A55" s="249"/>
      <c r="B55" s="249"/>
      <c r="C55" s="249"/>
      <c r="D55" s="249"/>
      <c r="E55" s="249"/>
      <c r="F55" s="249"/>
      <c r="G55" s="249"/>
      <c r="H55" s="249"/>
      <c r="I55" s="249"/>
      <c r="J55" s="249"/>
      <c r="K55" s="249"/>
      <c r="L55" s="249"/>
      <c r="M55" s="249"/>
      <c r="N55" s="249"/>
      <c r="O55" s="249"/>
      <c r="P55" s="249"/>
      <c r="Q55" s="249"/>
      <c r="R55" s="15"/>
      <c r="S55" s="15"/>
      <c r="T55" s="15"/>
      <c r="U55" s="15"/>
      <c r="V55" s="15"/>
      <c r="W55" s="15"/>
      <c r="X55" s="15"/>
      <c r="Y55" s="15"/>
      <c r="Z55" s="15"/>
      <c r="AA55" s="15"/>
    </row>
    <row r="56" spans="1:27" ht="19.5" customHeight="1">
      <c r="A56" s="249"/>
      <c r="B56" s="249"/>
      <c r="C56" s="249"/>
      <c r="D56" s="249"/>
      <c r="E56" s="249"/>
      <c r="F56" s="249"/>
      <c r="G56" s="249"/>
      <c r="H56" s="249"/>
      <c r="I56" s="249"/>
      <c r="J56" s="249"/>
      <c r="K56" s="249"/>
      <c r="L56" s="249"/>
      <c r="M56" s="249"/>
      <c r="N56" s="249"/>
      <c r="O56" s="249"/>
      <c r="P56" s="249"/>
      <c r="Q56" s="249"/>
      <c r="R56" s="15"/>
      <c r="S56" s="15"/>
      <c r="T56" s="15"/>
      <c r="U56" s="15"/>
      <c r="V56" s="15"/>
      <c r="W56" s="15"/>
      <c r="X56" s="15"/>
      <c r="Y56" s="15"/>
      <c r="Z56" s="15"/>
      <c r="AA56" s="15"/>
    </row>
    <row r="57" spans="1:27" ht="19.5" customHeight="1">
      <c r="A57" s="249"/>
      <c r="B57" s="249"/>
      <c r="C57" s="249"/>
      <c r="D57" s="249"/>
      <c r="E57" s="249"/>
      <c r="F57" s="249"/>
      <c r="G57" s="249"/>
      <c r="H57" s="249"/>
      <c r="I57" s="249"/>
      <c r="J57" s="249"/>
      <c r="K57" s="249"/>
      <c r="L57" s="249"/>
      <c r="M57" s="249"/>
      <c r="N57" s="249"/>
      <c r="O57" s="249"/>
      <c r="P57" s="249"/>
      <c r="Q57" s="249"/>
      <c r="R57" s="15"/>
      <c r="S57" s="15"/>
      <c r="T57" s="15"/>
      <c r="U57" s="15"/>
      <c r="V57" s="15"/>
      <c r="W57" s="15"/>
      <c r="X57" s="15"/>
      <c r="Y57" s="15"/>
      <c r="Z57" s="15"/>
      <c r="AA57" s="15"/>
    </row>
    <row r="58" spans="1:27" ht="19.5" customHeight="1">
      <c r="A58" s="249"/>
      <c r="B58" s="249"/>
      <c r="C58" s="249"/>
      <c r="D58" s="249"/>
      <c r="E58" s="249"/>
      <c r="F58" s="249"/>
      <c r="G58" s="249"/>
      <c r="H58" s="249"/>
      <c r="I58" s="249"/>
      <c r="J58" s="249"/>
      <c r="K58" s="249"/>
      <c r="L58" s="249"/>
      <c r="M58" s="249"/>
      <c r="N58" s="249"/>
      <c r="O58" s="249"/>
      <c r="P58" s="249"/>
      <c r="Q58" s="249"/>
      <c r="R58" s="15"/>
      <c r="S58" s="15"/>
      <c r="T58" s="15"/>
      <c r="U58" s="15"/>
      <c r="V58" s="15"/>
      <c r="W58" s="15"/>
      <c r="X58" s="15"/>
      <c r="Y58" s="15"/>
      <c r="Z58" s="15"/>
      <c r="AA58" s="15"/>
    </row>
    <row r="59" spans="1:27" ht="19.5" customHeight="1">
      <c r="A59" s="249"/>
      <c r="B59" s="249"/>
      <c r="C59" s="249"/>
      <c r="D59" s="249"/>
      <c r="E59" s="249"/>
      <c r="F59" s="249"/>
      <c r="G59" s="249"/>
      <c r="H59" s="249"/>
      <c r="I59" s="249"/>
      <c r="J59" s="249"/>
      <c r="K59" s="249"/>
      <c r="L59" s="249"/>
      <c r="M59" s="249"/>
      <c r="N59" s="249"/>
      <c r="O59" s="249"/>
      <c r="P59" s="249"/>
      <c r="Q59" s="249"/>
      <c r="R59" s="15"/>
      <c r="S59" s="15"/>
      <c r="T59" s="15"/>
      <c r="U59" s="15"/>
      <c r="V59" s="15"/>
      <c r="W59" s="15"/>
      <c r="X59" s="15"/>
      <c r="Y59" s="15"/>
      <c r="Z59" s="15"/>
      <c r="AA59" s="15"/>
    </row>
    <row r="60" spans="1:27" ht="19.5" customHeight="1">
      <c r="A60" s="249"/>
      <c r="B60" s="249"/>
      <c r="C60" s="249"/>
      <c r="D60" s="249"/>
      <c r="E60" s="249"/>
      <c r="F60" s="249"/>
      <c r="G60" s="249"/>
      <c r="H60" s="249"/>
      <c r="I60" s="249"/>
      <c r="J60" s="249"/>
      <c r="K60" s="249"/>
      <c r="L60" s="249"/>
      <c r="M60" s="249"/>
      <c r="N60" s="249"/>
      <c r="O60" s="249"/>
      <c r="P60" s="249"/>
      <c r="Q60" s="249"/>
      <c r="R60" s="15"/>
      <c r="S60" s="15"/>
      <c r="T60" s="15"/>
      <c r="U60" s="15"/>
      <c r="V60" s="15"/>
      <c r="W60" s="15"/>
      <c r="X60" s="15"/>
      <c r="Y60" s="15"/>
      <c r="Z60" s="15"/>
      <c r="AA60" s="15"/>
    </row>
    <row r="61" spans="1:27" ht="19.5" customHeight="1">
      <c r="A61" s="249"/>
      <c r="B61" s="249"/>
      <c r="C61" s="249"/>
      <c r="D61" s="249"/>
      <c r="E61" s="249"/>
      <c r="F61" s="249"/>
      <c r="G61" s="249"/>
      <c r="H61" s="249"/>
      <c r="I61" s="249"/>
      <c r="J61" s="249"/>
      <c r="K61" s="249"/>
      <c r="L61" s="249"/>
      <c r="M61" s="249"/>
      <c r="N61" s="249"/>
      <c r="O61" s="249"/>
      <c r="P61" s="249"/>
      <c r="Q61" s="249"/>
      <c r="R61" s="15"/>
      <c r="S61" s="15"/>
      <c r="T61" s="15"/>
      <c r="U61" s="15"/>
      <c r="V61" s="15"/>
      <c r="W61" s="15"/>
      <c r="X61" s="15"/>
      <c r="Y61" s="15"/>
      <c r="Z61" s="15"/>
      <c r="AA61" s="15"/>
    </row>
    <row r="62" spans="1:27" ht="19.5" customHeight="1">
      <c r="A62" s="249"/>
      <c r="B62" s="249"/>
      <c r="C62" s="249"/>
      <c r="D62" s="249"/>
      <c r="E62" s="249"/>
      <c r="F62" s="249"/>
      <c r="G62" s="249"/>
      <c r="H62" s="249"/>
      <c r="I62" s="249"/>
      <c r="J62" s="249"/>
      <c r="K62" s="249"/>
      <c r="L62" s="249"/>
      <c r="M62" s="249"/>
      <c r="N62" s="249"/>
      <c r="O62" s="249"/>
      <c r="P62" s="249"/>
      <c r="Q62" s="249"/>
      <c r="R62" s="15"/>
      <c r="S62" s="15"/>
      <c r="T62" s="15"/>
      <c r="U62" s="15"/>
      <c r="V62" s="15"/>
      <c r="W62" s="15"/>
      <c r="X62" s="15"/>
      <c r="Y62" s="15"/>
      <c r="Z62" s="15"/>
      <c r="AA62" s="15"/>
    </row>
    <row r="63" spans="1:27" ht="19.5" customHeight="1">
      <c r="A63" s="249"/>
      <c r="B63" s="249"/>
      <c r="C63" s="249"/>
      <c r="D63" s="249"/>
      <c r="E63" s="249"/>
      <c r="F63" s="249"/>
      <c r="G63" s="249"/>
      <c r="H63" s="249"/>
      <c r="I63" s="249"/>
      <c r="J63" s="249"/>
      <c r="K63" s="249"/>
      <c r="L63" s="249"/>
      <c r="M63" s="249"/>
      <c r="N63" s="249"/>
      <c r="O63" s="249"/>
      <c r="P63" s="249"/>
      <c r="Q63" s="249"/>
      <c r="R63" s="15"/>
      <c r="S63" s="15"/>
      <c r="T63" s="15"/>
      <c r="U63" s="15"/>
      <c r="V63" s="15"/>
      <c r="W63" s="15"/>
      <c r="X63" s="15"/>
      <c r="Y63" s="15"/>
      <c r="Z63" s="15"/>
      <c r="AA63" s="15"/>
    </row>
    <row r="64" spans="1:27" ht="19.5" customHeight="1">
      <c r="A64" s="249"/>
      <c r="B64" s="249"/>
      <c r="C64" s="249"/>
      <c r="D64" s="249"/>
      <c r="E64" s="249"/>
      <c r="F64" s="249"/>
      <c r="G64" s="249"/>
      <c r="H64" s="249"/>
      <c r="I64" s="249"/>
      <c r="J64" s="249"/>
      <c r="K64" s="249"/>
      <c r="L64" s="249"/>
      <c r="M64" s="249"/>
      <c r="N64" s="249"/>
      <c r="O64" s="249"/>
      <c r="P64" s="249"/>
      <c r="Q64" s="249"/>
      <c r="R64" s="15"/>
      <c r="S64" s="15"/>
      <c r="T64" s="15"/>
      <c r="U64" s="15"/>
      <c r="V64" s="15"/>
      <c r="W64" s="15"/>
      <c r="X64" s="15"/>
      <c r="Y64" s="15"/>
      <c r="Z64" s="15"/>
      <c r="AA64" s="15"/>
    </row>
    <row r="65" spans="1:27" ht="19.5" customHeight="1">
      <c r="A65" s="249"/>
      <c r="B65" s="249"/>
      <c r="C65" s="249"/>
      <c r="D65" s="249"/>
      <c r="E65" s="249"/>
      <c r="F65" s="249"/>
      <c r="G65" s="249"/>
      <c r="H65" s="249"/>
      <c r="I65" s="249"/>
      <c r="J65" s="249"/>
      <c r="K65" s="249"/>
      <c r="L65" s="249"/>
      <c r="M65" s="249"/>
      <c r="N65" s="249"/>
      <c r="O65" s="249"/>
      <c r="P65" s="249"/>
      <c r="Q65" s="249"/>
      <c r="R65" s="15"/>
      <c r="S65" s="15"/>
      <c r="T65" s="15"/>
      <c r="U65" s="15"/>
      <c r="V65" s="15"/>
      <c r="W65" s="15"/>
      <c r="X65" s="15"/>
      <c r="Y65" s="15"/>
      <c r="Z65" s="15"/>
      <c r="AA65" s="15"/>
    </row>
    <row r="66" spans="1:27" ht="19.5" customHeight="1">
      <c r="A66" s="249"/>
      <c r="B66" s="249"/>
      <c r="C66" s="249"/>
      <c r="D66" s="249"/>
      <c r="E66" s="249"/>
      <c r="F66" s="249"/>
      <c r="G66" s="249"/>
      <c r="H66" s="249"/>
      <c r="I66" s="249"/>
      <c r="J66" s="249"/>
      <c r="K66" s="249"/>
      <c r="L66" s="249"/>
      <c r="M66" s="249"/>
      <c r="N66" s="249"/>
      <c r="O66" s="249"/>
      <c r="P66" s="249"/>
      <c r="Q66" s="249"/>
      <c r="R66" s="15"/>
      <c r="S66" s="15"/>
      <c r="T66" s="15"/>
      <c r="U66" s="15"/>
      <c r="V66" s="15"/>
      <c r="W66" s="15"/>
      <c r="X66" s="15"/>
      <c r="Y66" s="15"/>
      <c r="Z66" s="15"/>
      <c r="AA66" s="15"/>
    </row>
    <row r="67" spans="1:27" ht="19.5" customHeight="1">
      <c r="A67" s="249"/>
      <c r="B67" s="249"/>
      <c r="C67" s="249"/>
      <c r="D67" s="249"/>
      <c r="E67" s="249"/>
      <c r="F67" s="249"/>
      <c r="G67" s="249"/>
      <c r="H67" s="249"/>
      <c r="I67" s="249"/>
      <c r="J67" s="249"/>
      <c r="K67" s="249"/>
      <c r="L67" s="249"/>
      <c r="M67" s="249"/>
      <c r="N67" s="249"/>
      <c r="O67" s="249"/>
      <c r="P67" s="249"/>
      <c r="Q67" s="249"/>
      <c r="R67" s="15"/>
      <c r="S67" s="15"/>
      <c r="T67" s="15"/>
      <c r="U67" s="15"/>
      <c r="V67" s="15"/>
      <c r="W67" s="15"/>
      <c r="X67" s="15"/>
      <c r="Y67" s="15"/>
      <c r="Z67" s="15"/>
      <c r="AA67" s="15"/>
    </row>
    <row r="68" spans="1:27" ht="19.5" customHeight="1">
      <c r="A68" s="249"/>
      <c r="B68" s="249"/>
      <c r="C68" s="249"/>
      <c r="D68" s="249"/>
      <c r="E68" s="249"/>
      <c r="F68" s="249"/>
      <c r="G68" s="249"/>
      <c r="H68" s="249"/>
      <c r="I68" s="249"/>
      <c r="J68" s="249"/>
      <c r="K68" s="249"/>
      <c r="L68" s="249"/>
      <c r="M68" s="249"/>
      <c r="N68" s="249"/>
      <c r="O68" s="249"/>
      <c r="P68" s="249"/>
      <c r="Q68" s="249"/>
      <c r="R68" s="15"/>
      <c r="S68" s="15"/>
      <c r="T68" s="15"/>
      <c r="U68" s="15"/>
      <c r="V68" s="15"/>
      <c r="W68" s="15"/>
      <c r="X68" s="15"/>
      <c r="Y68" s="15"/>
      <c r="Z68" s="15"/>
      <c r="AA68" s="15"/>
    </row>
    <row r="69" spans="1:27" ht="19.5" customHeight="1">
      <c r="A69" s="249"/>
      <c r="B69" s="249"/>
      <c r="C69" s="249"/>
      <c r="D69" s="249"/>
      <c r="E69" s="249"/>
      <c r="F69" s="249"/>
      <c r="G69" s="249"/>
      <c r="H69" s="249"/>
      <c r="I69" s="249"/>
      <c r="J69" s="249"/>
      <c r="K69" s="249"/>
      <c r="L69" s="249"/>
      <c r="M69" s="249"/>
      <c r="N69" s="249"/>
      <c r="O69" s="249"/>
      <c r="P69" s="249"/>
      <c r="Q69" s="249"/>
      <c r="R69" s="15"/>
      <c r="S69" s="15"/>
      <c r="T69" s="15"/>
      <c r="U69" s="15"/>
      <c r="V69" s="15"/>
      <c r="W69" s="15"/>
      <c r="X69" s="15"/>
      <c r="Y69" s="15"/>
      <c r="Z69" s="15"/>
      <c r="AA69" s="15"/>
    </row>
    <row r="70" spans="1:27" ht="19.5" customHeight="1">
      <c r="A70" s="249"/>
      <c r="B70" s="249"/>
      <c r="C70" s="249"/>
      <c r="D70" s="249"/>
      <c r="E70" s="249"/>
      <c r="F70" s="249"/>
      <c r="G70" s="249"/>
      <c r="H70" s="249"/>
      <c r="I70" s="249"/>
      <c r="J70" s="249"/>
      <c r="K70" s="249"/>
      <c r="L70" s="249"/>
      <c r="M70" s="249"/>
      <c r="N70" s="249"/>
      <c r="O70" s="249"/>
      <c r="P70" s="249"/>
      <c r="Q70" s="249"/>
      <c r="R70" s="15"/>
      <c r="S70" s="15"/>
      <c r="T70" s="15"/>
      <c r="U70" s="15"/>
      <c r="V70" s="15"/>
      <c r="W70" s="15"/>
      <c r="X70" s="15"/>
      <c r="Y70" s="15"/>
      <c r="Z70" s="15"/>
      <c r="AA70" s="15"/>
    </row>
    <row r="71" spans="1:27" ht="19.5" customHeight="1">
      <c r="A71" s="249"/>
      <c r="B71" s="249"/>
      <c r="C71" s="249"/>
      <c r="D71" s="249"/>
      <c r="E71" s="249"/>
      <c r="F71" s="249"/>
      <c r="G71" s="249"/>
      <c r="H71" s="249"/>
      <c r="I71" s="249"/>
      <c r="J71" s="249"/>
      <c r="K71" s="249"/>
      <c r="L71" s="249"/>
      <c r="M71" s="249"/>
      <c r="N71" s="249"/>
      <c r="O71" s="249"/>
      <c r="P71" s="249"/>
      <c r="Q71" s="249"/>
      <c r="R71" s="15"/>
      <c r="S71" s="15"/>
      <c r="T71" s="15"/>
      <c r="U71" s="15"/>
      <c r="V71" s="15"/>
      <c r="W71" s="15"/>
      <c r="X71" s="15"/>
      <c r="Y71" s="15"/>
      <c r="Z71" s="15"/>
      <c r="AA71" s="15"/>
    </row>
    <row r="72" spans="1:27" ht="19.5" customHeight="1">
      <c r="A72" s="249"/>
      <c r="B72" s="249"/>
      <c r="C72" s="249"/>
      <c r="D72" s="249"/>
      <c r="E72" s="249"/>
      <c r="F72" s="249"/>
      <c r="G72" s="249"/>
      <c r="H72" s="249"/>
      <c r="I72" s="249"/>
      <c r="J72" s="249"/>
      <c r="K72" s="249"/>
      <c r="L72" s="249"/>
      <c r="M72" s="249"/>
      <c r="N72" s="249"/>
      <c r="O72" s="249"/>
      <c r="P72" s="249"/>
      <c r="Q72" s="249"/>
      <c r="R72" s="15"/>
      <c r="S72" s="15"/>
      <c r="T72" s="15"/>
      <c r="U72" s="15"/>
      <c r="V72" s="15"/>
      <c r="W72" s="15"/>
      <c r="X72" s="15"/>
      <c r="Y72" s="15"/>
      <c r="Z72" s="15"/>
      <c r="AA72" s="15"/>
    </row>
    <row r="73" spans="1:27" ht="19.5" customHeight="1">
      <c r="A73" s="249"/>
      <c r="B73" s="249"/>
      <c r="C73" s="249"/>
      <c r="D73" s="249"/>
      <c r="E73" s="249"/>
      <c r="F73" s="249"/>
      <c r="G73" s="249"/>
      <c r="H73" s="249"/>
      <c r="I73" s="249"/>
      <c r="J73" s="249"/>
      <c r="K73" s="249"/>
      <c r="L73" s="249"/>
      <c r="M73" s="249"/>
      <c r="N73" s="249"/>
      <c r="O73" s="249"/>
      <c r="P73" s="249"/>
      <c r="Q73" s="249"/>
      <c r="R73" s="15"/>
      <c r="S73" s="15"/>
      <c r="T73" s="15"/>
      <c r="U73" s="15"/>
      <c r="V73" s="15"/>
      <c r="W73" s="15"/>
      <c r="X73" s="15"/>
      <c r="Y73" s="15"/>
      <c r="Z73" s="15"/>
      <c r="AA73" s="15"/>
    </row>
    <row r="74" spans="1:27" ht="19.5" customHeight="1">
      <c r="A74" s="249"/>
      <c r="B74" s="249"/>
      <c r="C74" s="249"/>
      <c r="D74" s="249"/>
      <c r="E74" s="249"/>
      <c r="F74" s="249"/>
      <c r="G74" s="249"/>
      <c r="H74" s="249"/>
      <c r="I74" s="249"/>
      <c r="J74" s="249"/>
      <c r="K74" s="249"/>
      <c r="L74" s="249"/>
      <c r="M74" s="249"/>
      <c r="N74" s="249"/>
      <c r="O74" s="249"/>
      <c r="P74" s="249"/>
      <c r="Q74" s="249"/>
      <c r="R74" s="15"/>
      <c r="S74" s="15"/>
      <c r="T74" s="15"/>
      <c r="U74" s="15"/>
      <c r="V74" s="15"/>
      <c r="W74" s="15"/>
      <c r="X74" s="15"/>
      <c r="Y74" s="15"/>
      <c r="Z74" s="15"/>
      <c r="AA74" s="15"/>
    </row>
    <row r="75" spans="1:27" ht="19.5" customHeight="1">
      <c r="A75" s="249"/>
      <c r="B75" s="249"/>
      <c r="C75" s="249"/>
      <c r="D75" s="249"/>
      <c r="E75" s="249"/>
      <c r="F75" s="249"/>
      <c r="G75" s="249"/>
      <c r="H75" s="249"/>
      <c r="I75" s="249"/>
      <c r="J75" s="249"/>
      <c r="K75" s="249"/>
      <c r="L75" s="249"/>
      <c r="M75" s="249"/>
      <c r="N75" s="249"/>
      <c r="O75" s="249"/>
      <c r="P75" s="249"/>
      <c r="Q75" s="249"/>
      <c r="R75" s="15"/>
      <c r="S75" s="15"/>
      <c r="T75" s="15"/>
      <c r="U75" s="15"/>
      <c r="V75" s="15"/>
      <c r="W75" s="15"/>
      <c r="X75" s="15"/>
      <c r="Y75" s="15"/>
      <c r="Z75" s="15"/>
      <c r="AA75" s="15"/>
    </row>
    <row r="76" spans="1:27" ht="19.5" customHeight="1">
      <c r="A76" s="249"/>
      <c r="B76" s="249"/>
      <c r="C76" s="249"/>
      <c r="D76" s="249"/>
      <c r="E76" s="249"/>
      <c r="F76" s="249"/>
      <c r="G76" s="249"/>
      <c r="H76" s="249"/>
      <c r="I76" s="249"/>
      <c r="J76" s="249"/>
      <c r="K76" s="249"/>
      <c r="L76" s="249"/>
      <c r="M76" s="249"/>
      <c r="N76" s="249"/>
      <c r="O76" s="249"/>
      <c r="P76" s="249"/>
      <c r="Q76" s="249"/>
      <c r="R76" s="15"/>
      <c r="S76" s="15"/>
      <c r="T76" s="15"/>
      <c r="U76" s="15"/>
      <c r="V76" s="15"/>
      <c r="W76" s="15"/>
      <c r="X76" s="15"/>
      <c r="Y76" s="15"/>
      <c r="Z76" s="15"/>
      <c r="AA76" s="15"/>
    </row>
    <row r="77" spans="1:27" ht="19.5" customHeight="1">
      <c r="A77" s="249"/>
      <c r="B77" s="249"/>
      <c r="C77" s="249"/>
      <c r="D77" s="249"/>
      <c r="E77" s="249"/>
      <c r="F77" s="249"/>
      <c r="G77" s="249"/>
      <c r="H77" s="249"/>
      <c r="I77" s="249"/>
      <c r="J77" s="249"/>
      <c r="K77" s="249"/>
      <c r="L77" s="249"/>
      <c r="M77" s="249"/>
      <c r="N77" s="249"/>
      <c r="O77" s="249"/>
      <c r="P77" s="249"/>
      <c r="Q77" s="249"/>
      <c r="R77" s="15"/>
      <c r="S77" s="15"/>
      <c r="T77" s="15"/>
      <c r="U77" s="15"/>
      <c r="V77" s="15"/>
      <c r="W77" s="15"/>
      <c r="X77" s="15"/>
      <c r="Y77" s="15"/>
      <c r="Z77" s="15"/>
      <c r="AA77" s="15"/>
    </row>
    <row r="78" spans="1:27" ht="19.5" customHeight="1">
      <c r="A78" s="249"/>
      <c r="B78" s="249"/>
      <c r="C78" s="249"/>
      <c r="D78" s="249"/>
      <c r="E78" s="249"/>
      <c r="F78" s="249"/>
      <c r="G78" s="249"/>
      <c r="H78" s="249"/>
      <c r="I78" s="249"/>
      <c r="J78" s="249"/>
      <c r="K78" s="249"/>
      <c r="L78" s="249"/>
      <c r="M78" s="249"/>
      <c r="N78" s="249"/>
      <c r="O78" s="249"/>
      <c r="P78" s="249"/>
      <c r="Q78" s="249"/>
      <c r="R78" s="15"/>
      <c r="S78" s="15"/>
      <c r="T78" s="15"/>
      <c r="U78" s="15"/>
      <c r="V78" s="15"/>
      <c r="W78" s="15"/>
      <c r="X78" s="15"/>
      <c r="Y78" s="15"/>
      <c r="Z78" s="15"/>
      <c r="AA78" s="15"/>
    </row>
    <row r="79" spans="1:27" ht="19.5" customHeight="1">
      <c r="A79" s="249"/>
      <c r="B79" s="249"/>
      <c r="C79" s="249"/>
      <c r="D79" s="249"/>
      <c r="E79" s="249"/>
      <c r="F79" s="249"/>
      <c r="G79" s="249"/>
      <c r="H79" s="249"/>
      <c r="I79" s="249"/>
      <c r="J79" s="249"/>
      <c r="K79" s="249"/>
      <c r="L79" s="249"/>
      <c r="M79" s="249"/>
      <c r="N79" s="249"/>
      <c r="O79" s="249"/>
      <c r="P79" s="249"/>
      <c r="Q79" s="249"/>
      <c r="R79" s="15"/>
      <c r="S79" s="15"/>
      <c r="T79" s="15"/>
      <c r="U79" s="15"/>
      <c r="V79" s="15"/>
      <c r="W79" s="15"/>
      <c r="X79" s="15"/>
      <c r="Y79" s="15"/>
      <c r="Z79" s="15"/>
      <c r="AA79" s="15"/>
    </row>
    <row r="80" spans="1:27" ht="19.5" customHeight="1">
      <c r="A80" s="249"/>
      <c r="B80" s="249"/>
      <c r="C80" s="249"/>
      <c r="D80" s="249"/>
      <c r="E80" s="249"/>
      <c r="F80" s="249"/>
      <c r="G80" s="249"/>
      <c r="H80" s="249"/>
      <c r="I80" s="249"/>
      <c r="J80" s="249"/>
      <c r="K80" s="249"/>
      <c r="L80" s="249"/>
      <c r="M80" s="249"/>
      <c r="N80" s="249"/>
      <c r="O80" s="249"/>
      <c r="P80" s="249"/>
      <c r="Q80" s="249"/>
      <c r="R80" s="15"/>
      <c r="S80" s="15"/>
      <c r="T80" s="15"/>
      <c r="U80" s="15"/>
      <c r="V80" s="15"/>
      <c r="W80" s="15"/>
      <c r="X80" s="15"/>
      <c r="Y80" s="15"/>
      <c r="Z80" s="15"/>
      <c r="AA80" s="15"/>
    </row>
    <row r="81" spans="1:27" ht="19.5" customHeight="1">
      <c r="A81" s="249"/>
      <c r="B81" s="249"/>
      <c r="C81" s="249"/>
      <c r="D81" s="249"/>
      <c r="E81" s="249"/>
      <c r="F81" s="249"/>
      <c r="G81" s="249"/>
      <c r="H81" s="249"/>
      <c r="I81" s="249"/>
      <c r="J81" s="249"/>
      <c r="K81" s="249"/>
      <c r="L81" s="249"/>
      <c r="M81" s="249"/>
      <c r="N81" s="249"/>
      <c r="O81" s="249"/>
      <c r="P81" s="249"/>
      <c r="Q81" s="249"/>
      <c r="R81" s="15"/>
      <c r="S81" s="15"/>
      <c r="T81" s="15"/>
      <c r="U81" s="15"/>
      <c r="V81" s="15"/>
      <c r="W81" s="15"/>
      <c r="X81" s="15"/>
      <c r="Y81" s="15"/>
      <c r="Z81" s="15"/>
      <c r="AA81" s="15"/>
    </row>
    <row r="82" spans="1:27" ht="19.5" customHeight="1">
      <c r="A82" s="249"/>
      <c r="B82" s="249"/>
      <c r="C82" s="249"/>
      <c r="D82" s="249"/>
      <c r="E82" s="249"/>
      <c r="F82" s="249"/>
      <c r="G82" s="249"/>
      <c r="H82" s="249"/>
      <c r="I82" s="249"/>
      <c r="J82" s="249"/>
      <c r="K82" s="249"/>
      <c r="L82" s="249"/>
      <c r="M82" s="249"/>
      <c r="N82" s="249"/>
      <c r="O82" s="249"/>
      <c r="P82" s="249"/>
      <c r="Q82" s="249"/>
      <c r="R82" s="15"/>
      <c r="S82" s="15"/>
      <c r="T82" s="15"/>
      <c r="U82" s="15"/>
      <c r="V82" s="15"/>
      <c r="W82" s="15"/>
      <c r="X82" s="15"/>
      <c r="Y82" s="15"/>
      <c r="Z82" s="15"/>
      <c r="AA82" s="15"/>
    </row>
    <row r="83" spans="1:27" ht="19.5" customHeight="1">
      <c r="A83" s="249"/>
      <c r="B83" s="249"/>
      <c r="C83" s="249"/>
      <c r="D83" s="249"/>
      <c r="E83" s="249"/>
      <c r="F83" s="249"/>
      <c r="G83" s="249"/>
      <c r="H83" s="249"/>
      <c r="I83" s="249"/>
      <c r="J83" s="249"/>
      <c r="K83" s="249"/>
      <c r="L83" s="249"/>
      <c r="M83" s="249"/>
      <c r="N83" s="249"/>
      <c r="O83" s="249"/>
      <c r="P83" s="249"/>
      <c r="Q83" s="249"/>
      <c r="R83" s="15"/>
      <c r="S83" s="15"/>
      <c r="T83" s="15"/>
      <c r="U83" s="15"/>
      <c r="V83" s="15"/>
      <c r="W83" s="15"/>
      <c r="X83" s="15"/>
      <c r="Y83" s="15"/>
      <c r="Z83" s="15"/>
      <c r="AA83" s="15"/>
    </row>
    <row r="84" spans="1:27" ht="19.5" customHeight="1">
      <c r="A84" s="249"/>
      <c r="B84" s="249"/>
      <c r="C84" s="249"/>
      <c r="D84" s="249"/>
      <c r="E84" s="249"/>
      <c r="F84" s="249"/>
      <c r="G84" s="249"/>
      <c r="H84" s="249"/>
      <c r="I84" s="249"/>
      <c r="J84" s="249"/>
      <c r="K84" s="249"/>
      <c r="L84" s="249"/>
      <c r="M84" s="249"/>
      <c r="N84" s="249"/>
      <c r="O84" s="249"/>
      <c r="P84" s="249"/>
      <c r="Q84" s="249"/>
      <c r="R84" s="15"/>
      <c r="S84" s="15"/>
      <c r="T84" s="15"/>
      <c r="U84" s="15"/>
      <c r="V84" s="15"/>
      <c r="W84" s="15"/>
      <c r="X84" s="15"/>
      <c r="Y84" s="15"/>
      <c r="Z84" s="15"/>
      <c r="AA84" s="15"/>
    </row>
    <row r="85" spans="1:27" ht="19.5" customHeight="1">
      <c r="A85" s="249"/>
      <c r="B85" s="249"/>
      <c r="C85" s="249"/>
      <c r="D85" s="249"/>
      <c r="E85" s="249"/>
      <c r="F85" s="249"/>
      <c r="G85" s="249"/>
      <c r="H85" s="249"/>
      <c r="I85" s="249"/>
      <c r="J85" s="249"/>
      <c r="K85" s="249"/>
      <c r="L85" s="249"/>
      <c r="M85" s="249"/>
      <c r="N85" s="249"/>
      <c r="O85" s="249"/>
      <c r="P85" s="249"/>
      <c r="Q85" s="249"/>
      <c r="R85" s="15"/>
      <c r="S85" s="15"/>
      <c r="T85" s="15"/>
      <c r="U85" s="15"/>
      <c r="V85" s="15"/>
      <c r="W85" s="15"/>
      <c r="X85" s="15"/>
      <c r="Y85" s="15"/>
      <c r="Z85" s="15"/>
      <c r="AA85" s="15"/>
    </row>
    <row r="86" spans="1:27" ht="19.5" customHeight="1">
      <c r="A86" s="249"/>
      <c r="B86" s="249"/>
      <c r="C86" s="249"/>
      <c r="D86" s="249"/>
      <c r="E86" s="249"/>
      <c r="F86" s="249"/>
      <c r="G86" s="249"/>
      <c r="H86" s="249"/>
      <c r="I86" s="249"/>
      <c r="J86" s="249"/>
      <c r="K86" s="249"/>
      <c r="L86" s="249"/>
      <c r="M86" s="249"/>
      <c r="N86" s="249"/>
      <c r="O86" s="249"/>
      <c r="P86" s="249"/>
      <c r="Q86" s="249"/>
      <c r="R86" s="15"/>
      <c r="S86" s="15"/>
      <c r="T86" s="15"/>
      <c r="U86" s="15"/>
      <c r="V86" s="15"/>
      <c r="W86" s="15"/>
      <c r="X86" s="15"/>
      <c r="Y86" s="15"/>
      <c r="Z86" s="15"/>
      <c r="AA86" s="15"/>
    </row>
    <row r="87" spans="1:27" ht="19.5" customHeight="1">
      <c r="A87" s="249"/>
      <c r="B87" s="249"/>
      <c r="C87" s="249"/>
      <c r="D87" s="249"/>
      <c r="E87" s="249"/>
      <c r="F87" s="249"/>
      <c r="G87" s="249"/>
      <c r="H87" s="249"/>
      <c r="I87" s="249"/>
      <c r="J87" s="249"/>
      <c r="K87" s="249"/>
      <c r="L87" s="249"/>
      <c r="M87" s="249"/>
      <c r="N87" s="249"/>
      <c r="O87" s="249"/>
      <c r="P87" s="249"/>
      <c r="Q87" s="249"/>
      <c r="R87" s="15"/>
      <c r="S87" s="15"/>
      <c r="T87" s="15"/>
      <c r="U87" s="15"/>
      <c r="V87" s="15"/>
      <c r="W87" s="15"/>
      <c r="X87" s="15"/>
      <c r="Y87" s="15"/>
      <c r="Z87" s="15"/>
      <c r="AA87" s="15"/>
    </row>
    <row r="88" spans="1:27" ht="19.5" customHeight="1">
      <c r="A88" s="249"/>
      <c r="B88" s="249"/>
      <c r="C88" s="249"/>
      <c r="D88" s="249"/>
      <c r="E88" s="249"/>
      <c r="F88" s="249"/>
      <c r="G88" s="249"/>
      <c r="H88" s="249"/>
      <c r="I88" s="249"/>
      <c r="J88" s="249"/>
      <c r="K88" s="249"/>
      <c r="L88" s="249"/>
      <c r="M88" s="249"/>
      <c r="N88" s="249"/>
      <c r="O88" s="249"/>
      <c r="P88" s="249"/>
      <c r="Q88" s="249"/>
      <c r="R88" s="15"/>
      <c r="S88" s="15"/>
      <c r="T88" s="15"/>
      <c r="U88" s="15"/>
      <c r="V88" s="15"/>
      <c r="W88" s="15"/>
      <c r="X88" s="15"/>
      <c r="Y88" s="15"/>
      <c r="Z88" s="15"/>
      <c r="AA88" s="15"/>
    </row>
    <row r="89" spans="1:27" ht="19.5" customHeight="1">
      <c r="A89" s="249"/>
      <c r="B89" s="249"/>
      <c r="C89" s="249"/>
      <c r="D89" s="249"/>
      <c r="E89" s="249"/>
      <c r="F89" s="249"/>
      <c r="G89" s="249"/>
      <c r="H89" s="249"/>
      <c r="I89" s="249"/>
      <c r="J89" s="249"/>
      <c r="K89" s="249"/>
      <c r="L89" s="249"/>
      <c r="M89" s="249"/>
      <c r="N89" s="249"/>
      <c r="O89" s="249"/>
      <c r="P89" s="249"/>
      <c r="Q89" s="249"/>
      <c r="R89" s="15"/>
      <c r="S89" s="15"/>
      <c r="T89" s="15"/>
      <c r="U89" s="15"/>
      <c r="V89" s="15"/>
      <c r="W89" s="15"/>
      <c r="X89" s="15"/>
      <c r="Y89" s="15"/>
      <c r="Z89" s="15"/>
      <c r="AA89" s="15"/>
    </row>
    <row r="90" spans="1:27" ht="19.5" customHeight="1">
      <c r="A90" s="249"/>
      <c r="B90" s="249"/>
      <c r="C90" s="249"/>
      <c r="D90" s="249"/>
      <c r="E90" s="249"/>
      <c r="F90" s="249"/>
      <c r="G90" s="249"/>
      <c r="H90" s="249"/>
      <c r="I90" s="249"/>
      <c r="J90" s="249"/>
      <c r="K90" s="249"/>
      <c r="L90" s="249"/>
      <c r="M90" s="249"/>
      <c r="N90" s="249"/>
      <c r="O90" s="249"/>
      <c r="P90" s="249"/>
      <c r="Q90" s="249"/>
      <c r="R90" s="15"/>
      <c r="S90" s="15"/>
      <c r="T90" s="15"/>
      <c r="U90" s="15"/>
      <c r="V90" s="15"/>
      <c r="W90" s="15"/>
      <c r="X90" s="15"/>
      <c r="Y90" s="15"/>
      <c r="Z90" s="15"/>
      <c r="AA90" s="15"/>
    </row>
    <row r="91" spans="1:27" ht="19.5" customHeight="1">
      <c r="A91" s="249"/>
      <c r="B91" s="249"/>
      <c r="C91" s="249"/>
      <c r="D91" s="249"/>
      <c r="E91" s="249"/>
      <c r="F91" s="249"/>
      <c r="G91" s="249"/>
      <c r="H91" s="249"/>
      <c r="I91" s="249"/>
      <c r="J91" s="249"/>
      <c r="K91" s="249"/>
      <c r="L91" s="249"/>
      <c r="M91" s="249"/>
      <c r="N91" s="249"/>
      <c r="O91" s="249"/>
      <c r="P91" s="249"/>
      <c r="Q91" s="249"/>
      <c r="R91" s="15"/>
      <c r="S91" s="15"/>
      <c r="T91" s="15"/>
      <c r="U91" s="15"/>
      <c r="V91" s="15"/>
      <c r="W91" s="15"/>
      <c r="X91" s="15"/>
      <c r="Y91" s="15"/>
      <c r="Z91" s="15"/>
      <c r="AA91" s="15"/>
    </row>
    <row r="92" spans="1:27" ht="19.5" customHeight="1">
      <c r="A92" s="249"/>
      <c r="B92" s="249"/>
      <c r="C92" s="249"/>
      <c r="D92" s="249"/>
      <c r="E92" s="249"/>
      <c r="F92" s="249"/>
      <c r="G92" s="249"/>
      <c r="H92" s="249"/>
      <c r="I92" s="249"/>
      <c r="J92" s="249"/>
      <c r="K92" s="249"/>
      <c r="L92" s="249"/>
      <c r="M92" s="249"/>
      <c r="N92" s="249"/>
      <c r="O92" s="249"/>
      <c r="P92" s="249"/>
      <c r="Q92" s="249"/>
      <c r="R92" s="15"/>
      <c r="S92" s="15"/>
      <c r="T92" s="15"/>
      <c r="U92" s="15"/>
      <c r="V92" s="15"/>
      <c r="W92" s="15"/>
      <c r="X92" s="15"/>
      <c r="Y92" s="15"/>
      <c r="Z92" s="15"/>
      <c r="AA92" s="15"/>
    </row>
    <row r="93" spans="1:27" ht="19.5" customHeight="1">
      <c r="A93" s="249"/>
      <c r="B93" s="249"/>
      <c r="C93" s="249"/>
      <c r="D93" s="249"/>
      <c r="E93" s="249"/>
      <c r="F93" s="249"/>
      <c r="G93" s="249"/>
      <c r="H93" s="249"/>
      <c r="I93" s="249"/>
      <c r="J93" s="249"/>
      <c r="K93" s="249"/>
      <c r="L93" s="249"/>
      <c r="M93" s="249"/>
      <c r="N93" s="249"/>
      <c r="O93" s="249"/>
      <c r="P93" s="249"/>
      <c r="Q93" s="249"/>
      <c r="R93" s="15"/>
      <c r="S93" s="15"/>
      <c r="T93" s="15"/>
      <c r="U93" s="15"/>
      <c r="V93" s="15"/>
      <c r="W93" s="15"/>
      <c r="X93" s="15"/>
      <c r="Y93" s="15"/>
      <c r="Z93" s="15"/>
      <c r="AA93" s="15"/>
    </row>
    <row r="94" spans="1:27" ht="19.5" customHeight="1">
      <c r="A94" s="249"/>
      <c r="B94" s="249"/>
      <c r="C94" s="249"/>
      <c r="D94" s="249"/>
      <c r="E94" s="249"/>
      <c r="F94" s="249"/>
      <c r="G94" s="249"/>
      <c r="H94" s="249"/>
      <c r="I94" s="249"/>
      <c r="J94" s="249"/>
      <c r="K94" s="249"/>
      <c r="L94" s="249"/>
      <c r="M94" s="249"/>
      <c r="N94" s="249"/>
      <c r="O94" s="249"/>
      <c r="P94" s="249"/>
      <c r="Q94" s="249"/>
      <c r="R94" s="15"/>
      <c r="S94" s="15"/>
      <c r="T94" s="15"/>
      <c r="U94" s="15"/>
      <c r="V94" s="15"/>
      <c r="W94" s="15"/>
      <c r="X94" s="15"/>
      <c r="Y94" s="15"/>
      <c r="Z94" s="15"/>
      <c r="AA94" s="15"/>
    </row>
    <row r="95" spans="1:27" ht="19.5" customHeight="1">
      <c r="A95" s="249"/>
      <c r="B95" s="249"/>
      <c r="C95" s="249"/>
      <c r="D95" s="249"/>
      <c r="E95" s="249"/>
      <c r="F95" s="249"/>
      <c r="G95" s="249"/>
      <c r="H95" s="249"/>
      <c r="I95" s="249"/>
      <c r="J95" s="249"/>
      <c r="K95" s="249"/>
      <c r="L95" s="249"/>
      <c r="M95" s="249"/>
      <c r="N95" s="249"/>
      <c r="O95" s="249"/>
      <c r="P95" s="249"/>
      <c r="Q95" s="249"/>
      <c r="R95" s="15"/>
      <c r="S95" s="15"/>
      <c r="T95" s="15"/>
      <c r="U95" s="15"/>
      <c r="V95" s="15"/>
      <c r="W95" s="15"/>
      <c r="X95" s="15"/>
      <c r="Y95" s="15"/>
      <c r="Z95" s="15"/>
      <c r="AA95" s="15"/>
    </row>
    <row r="96" spans="1:27" ht="19.5" customHeight="1">
      <c r="A96" s="249"/>
      <c r="B96" s="249"/>
      <c r="C96" s="249"/>
      <c r="D96" s="249"/>
      <c r="E96" s="249"/>
      <c r="F96" s="249"/>
      <c r="G96" s="249"/>
      <c r="H96" s="249"/>
      <c r="I96" s="249"/>
      <c r="J96" s="249"/>
      <c r="K96" s="249"/>
      <c r="L96" s="249"/>
      <c r="M96" s="249"/>
      <c r="N96" s="249"/>
      <c r="O96" s="249"/>
      <c r="P96" s="249"/>
      <c r="Q96" s="249"/>
      <c r="R96" s="15"/>
      <c r="S96" s="15"/>
      <c r="T96" s="15"/>
      <c r="U96" s="15"/>
      <c r="V96" s="15"/>
      <c r="W96" s="15"/>
      <c r="X96" s="15"/>
      <c r="Y96" s="15"/>
      <c r="Z96" s="15"/>
      <c r="AA96" s="15"/>
    </row>
    <row r="97" spans="1:27" ht="19.5" customHeight="1">
      <c r="A97" s="249"/>
      <c r="B97" s="249"/>
      <c r="C97" s="249"/>
      <c r="D97" s="249"/>
      <c r="E97" s="249"/>
      <c r="F97" s="249"/>
      <c r="G97" s="249"/>
      <c r="H97" s="249"/>
      <c r="I97" s="249"/>
      <c r="J97" s="249"/>
      <c r="K97" s="249"/>
      <c r="L97" s="249"/>
      <c r="M97" s="249"/>
      <c r="N97" s="249"/>
      <c r="O97" s="249"/>
      <c r="P97" s="249"/>
      <c r="Q97" s="249"/>
      <c r="R97" s="15"/>
      <c r="S97" s="15"/>
      <c r="T97" s="15"/>
      <c r="U97" s="15"/>
      <c r="V97" s="15"/>
      <c r="W97" s="15"/>
      <c r="X97" s="15"/>
      <c r="Y97" s="15"/>
      <c r="Z97" s="15"/>
      <c r="AA97" s="15"/>
    </row>
    <row r="98" spans="1:27" ht="19.5" customHeight="1">
      <c r="A98" s="249"/>
      <c r="B98" s="249"/>
      <c r="C98" s="249"/>
      <c r="D98" s="249"/>
      <c r="E98" s="249"/>
      <c r="F98" s="249"/>
      <c r="G98" s="249"/>
      <c r="H98" s="249"/>
      <c r="I98" s="249"/>
      <c r="J98" s="249"/>
      <c r="K98" s="249"/>
      <c r="L98" s="249"/>
      <c r="M98" s="249"/>
      <c r="N98" s="249"/>
      <c r="O98" s="249"/>
      <c r="P98" s="249"/>
      <c r="Q98" s="249"/>
      <c r="R98" s="15"/>
      <c r="S98" s="15"/>
      <c r="T98" s="15"/>
      <c r="U98" s="15"/>
      <c r="V98" s="15"/>
      <c r="W98" s="15"/>
      <c r="X98" s="15"/>
      <c r="Y98" s="15"/>
      <c r="Z98" s="15"/>
      <c r="AA98" s="15"/>
    </row>
    <row r="99" spans="1:27" ht="19.5" customHeight="1">
      <c r="A99" s="249"/>
      <c r="B99" s="249"/>
      <c r="C99" s="249"/>
      <c r="D99" s="249"/>
      <c r="E99" s="249"/>
      <c r="F99" s="249"/>
      <c r="G99" s="249"/>
      <c r="H99" s="249"/>
      <c r="I99" s="249"/>
      <c r="J99" s="249"/>
      <c r="K99" s="249"/>
      <c r="L99" s="249"/>
      <c r="M99" s="249"/>
      <c r="N99" s="249"/>
      <c r="O99" s="249"/>
      <c r="P99" s="249"/>
      <c r="Q99" s="249"/>
      <c r="R99" s="15"/>
      <c r="S99" s="15"/>
      <c r="T99" s="15"/>
      <c r="U99" s="15"/>
      <c r="V99" s="15"/>
      <c r="W99" s="15"/>
      <c r="X99" s="15"/>
      <c r="Y99" s="15"/>
      <c r="Z99" s="15"/>
      <c r="AA99" s="15"/>
    </row>
    <row r="100" spans="1:27" ht="19.5" customHeight="1">
      <c r="A100" s="249"/>
      <c r="B100" s="249"/>
      <c r="C100" s="249"/>
      <c r="D100" s="249"/>
      <c r="E100" s="249"/>
      <c r="F100" s="249"/>
      <c r="G100" s="249"/>
      <c r="H100" s="249"/>
      <c r="I100" s="249"/>
      <c r="J100" s="249"/>
      <c r="K100" s="249"/>
      <c r="L100" s="249"/>
      <c r="M100" s="249"/>
      <c r="N100" s="249"/>
      <c r="O100" s="249"/>
      <c r="P100" s="249"/>
      <c r="Q100" s="249"/>
      <c r="R100" s="15"/>
      <c r="S100" s="15"/>
      <c r="T100" s="15"/>
      <c r="U100" s="15"/>
      <c r="V100" s="15"/>
      <c r="W100" s="15"/>
      <c r="X100" s="15"/>
      <c r="Y100" s="15"/>
      <c r="Z100" s="15"/>
      <c r="AA100" s="15"/>
    </row>
    <row r="101" spans="1:27" ht="19.5" customHeight="1">
      <c r="A101" s="249"/>
      <c r="B101" s="249"/>
      <c r="C101" s="249"/>
      <c r="D101" s="249"/>
      <c r="E101" s="249"/>
      <c r="F101" s="249"/>
      <c r="G101" s="249"/>
      <c r="H101" s="249"/>
      <c r="I101" s="249"/>
      <c r="J101" s="249"/>
      <c r="K101" s="249"/>
      <c r="L101" s="249"/>
      <c r="M101" s="249"/>
      <c r="N101" s="249"/>
      <c r="O101" s="249"/>
      <c r="P101" s="249"/>
      <c r="Q101" s="249"/>
      <c r="R101" s="15"/>
      <c r="S101" s="15"/>
      <c r="T101" s="15"/>
      <c r="U101" s="15"/>
      <c r="V101" s="15"/>
      <c r="W101" s="15"/>
      <c r="X101" s="15"/>
      <c r="Y101" s="15"/>
      <c r="Z101" s="15"/>
      <c r="AA101" s="15"/>
    </row>
    <row r="102" spans="1:27" ht="19.5" customHeight="1">
      <c r="A102" s="249"/>
      <c r="B102" s="249"/>
      <c r="C102" s="249"/>
      <c r="D102" s="249"/>
      <c r="E102" s="249"/>
      <c r="F102" s="249"/>
      <c r="G102" s="249"/>
      <c r="H102" s="249"/>
      <c r="I102" s="249"/>
      <c r="J102" s="249"/>
      <c r="K102" s="249"/>
      <c r="L102" s="249"/>
      <c r="M102" s="249"/>
      <c r="N102" s="249"/>
      <c r="O102" s="249"/>
      <c r="P102" s="249"/>
      <c r="Q102" s="249"/>
      <c r="R102" s="15"/>
      <c r="S102" s="15"/>
      <c r="T102" s="15"/>
      <c r="U102" s="15"/>
      <c r="V102" s="15"/>
      <c r="W102" s="15"/>
      <c r="X102" s="15"/>
      <c r="Y102" s="15"/>
      <c r="Z102" s="15"/>
      <c r="AA102" s="15"/>
    </row>
    <row r="103" spans="1:27" ht="19.5" customHeight="1">
      <c r="A103" s="249"/>
      <c r="B103" s="249"/>
      <c r="C103" s="249"/>
      <c r="D103" s="249"/>
      <c r="E103" s="249"/>
      <c r="F103" s="249"/>
      <c r="G103" s="249"/>
      <c r="H103" s="249"/>
      <c r="I103" s="249"/>
      <c r="J103" s="249"/>
      <c r="K103" s="249"/>
      <c r="L103" s="249"/>
      <c r="M103" s="249"/>
      <c r="N103" s="249"/>
      <c r="O103" s="249"/>
      <c r="P103" s="249"/>
      <c r="Q103" s="249"/>
      <c r="R103" s="15"/>
      <c r="S103" s="15"/>
      <c r="T103" s="15"/>
      <c r="U103" s="15"/>
      <c r="V103" s="15"/>
      <c r="W103" s="15"/>
      <c r="X103" s="15"/>
      <c r="Y103" s="15"/>
      <c r="Z103" s="15"/>
      <c r="AA103" s="15"/>
    </row>
    <row r="104" spans="1:27" ht="19.5" customHeight="1">
      <c r="A104" s="249"/>
      <c r="B104" s="249"/>
      <c r="C104" s="249"/>
      <c r="D104" s="249"/>
      <c r="E104" s="249"/>
      <c r="F104" s="249"/>
      <c r="G104" s="249"/>
      <c r="H104" s="249"/>
      <c r="I104" s="249"/>
      <c r="J104" s="249"/>
      <c r="K104" s="249"/>
      <c r="L104" s="249"/>
      <c r="M104" s="249"/>
      <c r="N104" s="249"/>
      <c r="O104" s="249"/>
      <c r="P104" s="249"/>
      <c r="Q104" s="249"/>
      <c r="R104" s="15"/>
      <c r="S104" s="15"/>
      <c r="T104" s="15"/>
      <c r="U104" s="15"/>
      <c r="V104" s="15"/>
      <c r="W104" s="15"/>
      <c r="X104" s="15"/>
      <c r="Y104" s="15"/>
      <c r="Z104" s="15"/>
      <c r="AA104" s="15"/>
    </row>
    <row r="105" spans="1:27" ht="19.5" customHeight="1">
      <c r="A105" s="249"/>
      <c r="B105" s="249"/>
      <c r="C105" s="249"/>
      <c r="D105" s="249"/>
      <c r="E105" s="249"/>
      <c r="F105" s="249"/>
      <c r="G105" s="249"/>
      <c r="H105" s="249"/>
      <c r="I105" s="249"/>
      <c r="J105" s="249"/>
      <c r="K105" s="249"/>
      <c r="L105" s="249"/>
      <c r="M105" s="249"/>
      <c r="N105" s="249"/>
      <c r="O105" s="249"/>
      <c r="P105" s="249"/>
      <c r="Q105" s="249"/>
      <c r="R105" s="15"/>
      <c r="S105" s="15"/>
      <c r="T105" s="15"/>
      <c r="U105" s="15"/>
      <c r="V105" s="15"/>
      <c r="W105" s="15"/>
      <c r="X105" s="15"/>
      <c r="Y105" s="15"/>
      <c r="Z105" s="15"/>
      <c r="AA105" s="15"/>
    </row>
    <row r="106" spans="1:27" ht="19.5" customHeight="1">
      <c r="A106" s="249"/>
      <c r="B106" s="249"/>
      <c r="C106" s="249"/>
      <c r="D106" s="249"/>
      <c r="E106" s="249"/>
      <c r="F106" s="249"/>
      <c r="G106" s="249"/>
      <c r="H106" s="249"/>
      <c r="I106" s="249"/>
      <c r="J106" s="249"/>
      <c r="K106" s="249"/>
      <c r="L106" s="249"/>
      <c r="M106" s="249"/>
      <c r="N106" s="249"/>
      <c r="O106" s="249"/>
      <c r="P106" s="249"/>
      <c r="Q106" s="249"/>
      <c r="R106" s="15"/>
      <c r="S106" s="15"/>
      <c r="T106" s="15"/>
      <c r="U106" s="15"/>
      <c r="V106" s="15"/>
      <c r="W106" s="15"/>
      <c r="X106" s="15"/>
      <c r="Y106" s="15"/>
      <c r="Z106" s="15"/>
      <c r="AA106" s="15"/>
    </row>
    <row r="107" spans="1:27" ht="19.5" customHeight="1">
      <c r="A107" s="249"/>
      <c r="B107" s="249"/>
      <c r="C107" s="249"/>
      <c r="D107" s="249"/>
      <c r="E107" s="249"/>
      <c r="F107" s="249"/>
      <c r="G107" s="249"/>
      <c r="H107" s="249"/>
      <c r="I107" s="249"/>
      <c r="J107" s="249"/>
      <c r="K107" s="249"/>
      <c r="L107" s="249"/>
      <c r="M107" s="249"/>
      <c r="N107" s="249"/>
      <c r="O107" s="249"/>
      <c r="P107" s="249"/>
      <c r="Q107" s="249"/>
      <c r="R107" s="15"/>
      <c r="S107" s="15"/>
      <c r="T107" s="15"/>
      <c r="U107" s="15"/>
      <c r="V107" s="15"/>
      <c r="W107" s="15"/>
      <c r="X107" s="15"/>
      <c r="Y107" s="15"/>
      <c r="Z107" s="15"/>
      <c r="AA107" s="15"/>
    </row>
    <row r="108" spans="1:27" ht="19.5" customHeight="1">
      <c r="A108" s="249"/>
      <c r="B108" s="249"/>
      <c r="C108" s="249"/>
      <c r="D108" s="249"/>
      <c r="E108" s="249"/>
      <c r="F108" s="249"/>
      <c r="G108" s="249"/>
      <c r="H108" s="249"/>
      <c r="I108" s="249"/>
      <c r="J108" s="249"/>
      <c r="K108" s="249"/>
      <c r="L108" s="249"/>
      <c r="M108" s="249"/>
      <c r="N108" s="249"/>
      <c r="O108" s="249"/>
      <c r="P108" s="249"/>
      <c r="Q108" s="249"/>
      <c r="R108" s="15"/>
      <c r="S108" s="15"/>
      <c r="T108" s="15"/>
      <c r="U108" s="15"/>
      <c r="V108" s="15"/>
      <c r="W108" s="15"/>
      <c r="X108" s="15"/>
      <c r="Y108" s="15"/>
      <c r="Z108" s="15"/>
      <c r="AA108" s="15"/>
    </row>
    <row r="109" spans="1:27" ht="19.5" customHeight="1">
      <c r="A109" s="249"/>
      <c r="B109" s="249"/>
      <c r="C109" s="249"/>
      <c r="D109" s="249"/>
      <c r="E109" s="249"/>
      <c r="F109" s="249"/>
      <c r="G109" s="249"/>
      <c r="H109" s="249"/>
      <c r="I109" s="249"/>
      <c r="J109" s="249"/>
      <c r="K109" s="249"/>
      <c r="L109" s="249"/>
      <c r="M109" s="249"/>
      <c r="N109" s="249"/>
      <c r="O109" s="249"/>
      <c r="P109" s="249"/>
      <c r="Q109" s="249"/>
      <c r="R109" s="15"/>
      <c r="S109" s="15"/>
      <c r="T109" s="15"/>
      <c r="U109" s="15"/>
      <c r="V109" s="15"/>
      <c r="W109" s="15"/>
      <c r="X109" s="15"/>
      <c r="Y109" s="15"/>
      <c r="Z109" s="15"/>
      <c r="AA109" s="15"/>
    </row>
    <row r="110" spans="1:27" ht="19.5" customHeight="1">
      <c r="A110" s="249"/>
      <c r="B110" s="249"/>
      <c r="C110" s="249"/>
      <c r="D110" s="249"/>
      <c r="E110" s="249"/>
      <c r="F110" s="249"/>
      <c r="G110" s="249"/>
      <c r="H110" s="249"/>
      <c r="I110" s="249"/>
      <c r="J110" s="249"/>
      <c r="K110" s="249"/>
      <c r="L110" s="249"/>
      <c r="M110" s="249"/>
      <c r="N110" s="249"/>
      <c r="O110" s="249"/>
      <c r="P110" s="249"/>
      <c r="Q110" s="249"/>
      <c r="R110" s="15"/>
      <c r="S110" s="15"/>
      <c r="T110" s="15"/>
      <c r="U110" s="15"/>
      <c r="V110" s="15"/>
      <c r="W110" s="15"/>
      <c r="X110" s="15"/>
      <c r="Y110" s="15"/>
      <c r="Z110" s="15"/>
      <c r="AA110" s="15"/>
    </row>
    <row r="111" spans="1:27" ht="19.5" customHeight="1">
      <c r="A111" s="249"/>
      <c r="B111" s="249"/>
      <c r="C111" s="249"/>
      <c r="D111" s="249"/>
      <c r="E111" s="249"/>
      <c r="F111" s="249"/>
      <c r="G111" s="249"/>
      <c r="H111" s="249"/>
      <c r="I111" s="249"/>
      <c r="J111" s="249"/>
      <c r="K111" s="249"/>
      <c r="L111" s="249"/>
      <c r="M111" s="249"/>
      <c r="N111" s="249"/>
      <c r="O111" s="249"/>
      <c r="P111" s="249"/>
      <c r="Q111" s="249"/>
      <c r="R111" s="15"/>
      <c r="S111" s="15"/>
      <c r="T111" s="15"/>
      <c r="U111" s="15"/>
      <c r="V111" s="15"/>
      <c r="W111" s="15"/>
      <c r="X111" s="15"/>
      <c r="Y111" s="15"/>
      <c r="Z111" s="15"/>
      <c r="AA111" s="15"/>
    </row>
    <row r="112" spans="1:27" ht="19.5" customHeight="1">
      <c r="A112" s="249"/>
      <c r="B112" s="249"/>
      <c r="C112" s="249"/>
      <c r="D112" s="249"/>
      <c r="E112" s="249"/>
      <c r="F112" s="249"/>
      <c r="G112" s="249"/>
      <c r="H112" s="249"/>
      <c r="I112" s="249"/>
      <c r="J112" s="249"/>
      <c r="K112" s="249"/>
      <c r="L112" s="249"/>
      <c r="M112" s="249"/>
      <c r="N112" s="249"/>
      <c r="O112" s="249"/>
      <c r="P112" s="249"/>
      <c r="Q112" s="249"/>
      <c r="R112" s="15"/>
      <c r="S112" s="15"/>
      <c r="T112" s="15"/>
      <c r="U112" s="15"/>
      <c r="V112" s="15"/>
      <c r="W112" s="15"/>
      <c r="X112" s="15"/>
      <c r="Y112" s="15"/>
      <c r="Z112" s="15"/>
      <c r="AA112" s="15"/>
    </row>
    <row r="113" spans="1:27" ht="19.5" customHeight="1">
      <c r="A113" s="249"/>
      <c r="B113" s="249"/>
      <c r="C113" s="249"/>
      <c r="D113" s="249"/>
      <c r="E113" s="249"/>
      <c r="F113" s="249"/>
      <c r="G113" s="249"/>
      <c r="H113" s="249"/>
      <c r="I113" s="249"/>
      <c r="J113" s="249"/>
      <c r="K113" s="249"/>
      <c r="L113" s="249"/>
      <c r="M113" s="249"/>
      <c r="N113" s="249"/>
      <c r="O113" s="249"/>
      <c r="P113" s="249"/>
      <c r="Q113" s="249"/>
      <c r="R113" s="15"/>
      <c r="S113" s="15"/>
      <c r="T113" s="15"/>
      <c r="U113" s="15"/>
      <c r="V113" s="15"/>
      <c r="W113" s="15"/>
      <c r="X113" s="15"/>
      <c r="Y113" s="15"/>
      <c r="Z113" s="15"/>
      <c r="AA113" s="15"/>
    </row>
    <row r="114" spans="1:27" ht="19.5" customHeight="1">
      <c r="A114" s="249"/>
      <c r="B114" s="249"/>
      <c r="C114" s="249"/>
      <c r="D114" s="249"/>
      <c r="E114" s="249"/>
      <c r="F114" s="249"/>
      <c r="G114" s="249"/>
      <c r="H114" s="249"/>
      <c r="I114" s="249"/>
      <c r="J114" s="249"/>
      <c r="K114" s="249"/>
      <c r="L114" s="249"/>
      <c r="M114" s="249"/>
      <c r="N114" s="249"/>
      <c r="O114" s="249"/>
      <c r="P114" s="249"/>
      <c r="Q114" s="249"/>
      <c r="R114" s="15"/>
      <c r="S114" s="15"/>
      <c r="T114" s="15"/>
      <c r="U114" s="15"/>
      <c r="V114" s="15"/>
      <c r="W114" s="15"/>
      <c r="X114" s="15"/>
      <c r="Y114" s="15"/>
      <c r="Z114" s="15"/>
      <c r="AA114" s="15"/>
    </row>
    <row r="115" spans="1:27" ht="19.5" customHeight="1">
      <c r="A115" s="249"/>
      <c r="B115" s="249"/>
      <c r="C115" s="249"/>
      <c r="D115" s="249"/>
      <c r="E115" s="249"/>
      <c r="F115" s="249"/>
      <c r="G115" s="249"/>
      <c r="H115" s="249"/>
      <c r="I115" s="249"/>
      <c r="J115" s="249"/>
      <c r="K115" s="249"/>
      <c r="L115" s="249"/>
      <c r="M115" s="249"/>
      <c r="N115" s="249"/>
      <c r="O115" s="249"/>
      <c r="P115" s="249"/>
      <c r="Q115" s="249"/>
      <c r="R115" s="15"/>
      <c r="S115" s="15"/>
      <c r="T115" s="15"/>
      <c r="U115" s="15"/>
      <c r="V115" s="15"/>
      <c r="W115" s="15"/>
      <c r="X115" s="15"/>
      <c r="Y115" s="15"/>
      <c r="Z115" s="15"/>
      <c r="AA115" s="15"/>
    </row>
    <row r="116" spans="1:27" ht="19.5" customHeight="1">
      <c r="A116" s="249"/>
      <c r="B116" s="249"/>
      <c r="C116" s="249"/>
      <c r="D116" s="249"/>
      <c r="E116" s="249"/>
      <c r="F116" s="249"/>
      <c r="G116" s="249"/>
      <c r="H116" s="249"/>
      <c r="I116" s="249"/>
      <c r="J116" s="249"/>
      <c r="K116" s="249"/>
      <c r="L116" s="249"/>
      <c r="M116" s="249"/>
      <c r="N116" s="249"/>
      <c r="O116" s="249"/>
      <c r="P116" s="249"/>
      <c r="Q116" s="249"/>
      <c r="R116" s="15"/>
      <c r="S116" s="15"/>
      <c r="T116" s="15"/>
      <c r="U116" s="15"/>
      <c r="V116" s="15"/>
      <c r="W116" s="15"/>
      <c r="X116" s="15"/>
      <c r="Y116" s="15"/>
      <c r="Z116" s="15"/>
      <c r="AA116" s="15"/>
    </row>
    <row r="117" spans="1:27" ht="19.5" customHeight="1">
      <c r="A117" s="249"/>
      <c r="B117" s="249"/>
      <c r="C117" s="249"/>
      <c r="D117" s="249"/>
      <c r="E117" s="249"/>
      <c r="F117" s="249"/>
      <c r="G117" s="249"/>
      <c r="H117" s="249"/>
      <c r="I117" s="249"/>
      <c r="J117" s="249"/>
      <c r="K117" s="249"/>
      <c r="L117" s="249"/>
      <c r="M117" s="249"/>
      <c r="N117" s="249"/>
      <c r="O117" s="249"/>
      <c r="P117" s="249"/>
      <c r="Q117" s="249"/>
      <c r="R117" s="15"/>
      <c r="S117" s="15"/>
      <c r="T117" s="15"/>
      <c r="U117" s="15"/>
      <c r="V117" s="15"/>
      <c r="W117" s="15"/>
      <c r="X117" s="15"/>
      <c r="Y117" s="15"/>
      <c r="Z117" s="15"/>
      <c r="AA117" s="15"/>
    </row>
    <row r="118" spans="1:27" ht="19.5" customHeight="1">
      <c r="A118" s="249"/>
      <c r="B118" s="249"/>
      <c r="C118" s="249"/>
      <c r="D118" s="249"/>
      <c r="E118" s="249"/>
      <c r="F118" s="249"/>
      <c r="G118" s="249"/>
      <c r="H118" s="249"/>
      <c r="I118" s="249"/>
      <c r="J118" s="249"/>
      <c r="K118" s="249"/>
      <c r="L118" s="249"/>
      <c r="M118" s="249"/>
      <c r="N118" s="249"/>
      <c r="O118" s="249"/>
      <c r="P118" s="249"/>
      <c r="Q118" s="249"/>
      <c r="R118" s="15"/>
      <c r="S118" s="15"/>
      <c r="T118" s="15"/>
      <c r="U118" s="15"/>
      <c r="V118" s="15"/>
      <c r="W118" s="15"/>
      <c r="X118" s="15"/>
      <c r="Y118" s="15"/>
      <c r="Z118" s="15"/>
      <c r="AA118" s="15"/>
    </row>
    <row r="119" spans="1:27" ht="19.5" customHeight="1">
      <c r="A119" s="249"/>
      <c r="B119" s="249"/>
      <c r="C119" s="249"/>
      <c r="D119" s="249"/>
      <c r="E119" s="249"/>
      <c r="F119" s="249"/>
      <c r="G119" s="249"/>
      <c r="H119" s="249"/>
      <c r="I119" s="249"/>
      <c r="J119" s="249"/>
      <c r="K119" s="249"/>
      <c r="L119" s="249"/>
      <c r="M119" s="249"/>
      <c r="N119" s="249"/>
      <c r="O119" s="249"/>
      <c r="P119" s="249"/>
      <c r="Q119" s="249"/>
      <c r="R119" s="15"/>
      <c r="S119" s="15"/>
      <c r="T119" s="15"/>
      <c r="U119" s="15"/>
      <c r="V119" s="15"/>
      <c r="W119" s="15"/>
      <c r="X119" s="15"/>
      <c r="Y119" s="15"/>
      <c r="Z119" s="15"/>
      <c r="AA119" s="15"/>
    </row>
    <row r="120" spans="1:27" ht="19.5" customHeight="1">
      <c r="A120" s="249"/>
      <c r="B120" s="249"/>
      <c r="C120" s="249"/>
      <c r="D120" s="249"/>
      <c r="E120" s="249"/>
      <c r="F120" s="249"/>
      <c r="G120" s="249"/>
      <c r="H120" s="249"/>
      <c r="I120" s="249"/>
      <c r="J120" s="249"/>
      <c r="K120" s="249"/>
      <c r="L120" s="249"/>
      <c r="M120" s="249"/>
      <c r="N120" s="249"/>
      <c r="O120" s="249"/>
      <c r="P120" s="249"/>
      <c r="Q120" s="249"/>
      <c r="R120" s="15"/>
      <c r="S120" s="15"/>
      <c r="T120" s="15"/>
      <c r="U120" s="15"/>
      <c r="V120" s="15"/>
      <c r="W120" s="15"/>
      <c r="X120" s="15"/>
      <c r="Y120" s="15"/>
      <c r="Z120" s="15"/>
      <c r="AA120" s="15"/>
    </row>
    <row r="121" spans="1:27" ht="19.5" customHeight="1">
      <c r="A121" s="249"/>
      <c r="B121" s="249"/>
      <c r="C121" s="249"/>
      <c r="D121" s="249"/>
      <c r="E121" s="249"/>
      <c r="F121" s="249"/>
      <c r="G121" s="249"/>
      <c r="H121" s="249"/>
      <c r="I121" s="249"/>
      <c r="J121" s="249"/>
      <c r="K121" s="249"/>
      <c r="L121" s="249"/>
      <c r="M121" s="249"/>
      <c r="N121" s="249"/>
      <c r="O121" s="249"/>
      <c r="P121" s="249"/>
      <c r="Q121" s="249"/>
      <c r="R121" s="15"/>
      <c r="S121" s="15"/>
      <c r="T121" s="15"/>
      <c r="U121" s="15"/>
      <c r="V121" s="15"/>
      <c r="W121" s="15"/>
      <c r="X121" s="15"/>
      <c r="Y121" s="15"/>
      <c r="Z121" s="15"/>
      <c r="AA121" s="15"/>
    </row>
    <row r="122" spans="1:27" ht="19.5" customHeight="1">
      <c r="A122" s="249"/>
      <c r="B122" s="249"/>
      <c r="C122" s="249"/>
      <c r="D122" s="249"/>
      <c r="E122" s="249"/>
      <c r="F122" s="249"/>
      <c r="G122" s="249"/>
      <c r="H122" s="249"/>
      <c r="I122" s="249"/>
      <c r="J122" s="249"/>
      <c r="K122" s="249"/>
      <c r="L122" s="249"/>
      <c r="M122" s="249"/>
      <c r="N122" s="249"/>
      <c r="O122" s="249"/>
      <c r="P122" s="249"/>
      <c r="Q122" s="249"/>
      <c r="R122" s="15"/>
      <c r="S122" s="15"/>
      <c r="T122" s="15"/>
      <c r="U122" s="15"/>
      <c r="V122" s="15"/>
      <c r="W122" s="15"/>
      <c r="X122" s="15"/>
      <c r="Y122" s="15"/>
      <c r="Z122" s="15"/>
      <c r="AA122" s="15"/>
    </row>
    <row r="123" spans="1:27" ht="19.5" customHeight="1">
      <c r="A123" s="249"/>
      <c r="B123" s="249"/>
      <c r="C123" s="249"/>
      <c r="D123" s="249"/>
      <c r="E123" s="249"/>
      <c r="F123" s="249"/>
      <c r="G123" s="249"/>
      <c r="H123" s="249"/>
      <c r="I123" s="249"/>
      <c r="J123" s="249"/>
      <c r="K123" s="249"/>
      <c r="L123" s="249"/>
      <c r="M123" s="249"/>
      <c r="N123" s="249"/>
      <c r="O123" s="249"/>
      <c r="P123" s="249"/>
      <c r="Q123" s="249"/>
      <c r="R123" s="15"/>
      <c r="S123" s="15"/>
      <c r="T123" s="15"/>
      <c r="U123" s="15"/>
      <c r="V123" s="15"/>
      <c r="W123" s="15"/>
      <c r="X123" s="15"/>
      <c r="Y123" s="15"/>
      <c r="Z123" s="15"/>
      <c r="AA123" s="15"/>
    </row>
    <row r="124" spans="1:27" ht="19.5" customHeight="1">
      <c r="A124" s="249"/>
      <c r="B124" s="249"/>
      <c r="C124" s="249"/>
      <c r="D124" s="249"/>
      <c r="E124" s="249"/>
      <c r="F124" s="249"/>
      <c r="G124" s="249"/>
      <c r="H124" s="249"/>
      <c r="I124" s="249"/>
      <c r="J124" s="249"/>
      <c r="K124" s="249"/>
      <c r="L124" s="249"/>
      <c r="M124" s="249"/>
      <c r="N124" s="249"/>
      <c r="O124" s="249"/>
      <c r="P124" s="249"/>
      <c r="Q124" s="249"/>
      <c r="R124" s="15"/>
      <c r="S124" s="15"/>
      <c r="T124" s="15"/>
      <c r="U124" s="15"/>
      <c r="V124" s="15"/>
      <c r="W124" s="15"/>
      <c r="X124" s="15"/>
      <c r="Y124" s="15"/>
      <c r="Z124" s="15"/>
      <c r="AA124" s="15"/>
    </row>
    <row r="125" spans="1:27" ht="19.5" customHeight="1">
      <c r="A125" s="249"/>
      <c r="B125" s="249"/>
      <c r="C125" s="249"/>
      <c r="D125" s="249"/>
      <c r="E125" s="249"/>
      <c r="F125" s="249"/>
      <c r="G125" s="249"/>
      <c r="H125" s="249"/>
      <c r="I125" s="249"/>
      <c r="J125" s="249"/>
      <c r="K125" s="249"/>
      <c r="L125" s="249"/>
      <c r="M125" s="249"/>
      <c r="N125" s="249"/>
      <c r="O125" s="249"/>
      <c r="P125" s="249"/>
      <c r="Q125" s="249"/>
      <c r="R125" s="15"/>
      <c r="S125" s="15"/>
      <c r="T125" s="15"/>
      <c r="U125" s="15"/>
      <c r="V125" s="15"/>
      <c r="W125" s="15"/>
      <c r="X125" s="15"/>
      <c r="Y125" s="15"/>
      <c r="Z125" s="15"/>
      <c r="AA125" s="15"/>
    </row>
    <row r="126" spans="1:27" ht="19.5" customHeight="1">
      <c r="A126" s="249"/>
      <c r="B126" s="249"/>
      <c r="C126" s="249"/>
      <c r="D126" s="249"/>
      <c r="E126" s="249"/>
      <c r="F126" s="249"/>
      <c r="G126" s="249"/>
      <c r="H126" s="249"/>
      <c r="I126" s="249"/>
      <c r="J126" s="249"/>
      <c r="K126" s="249"/>
      <c r="L126" s="249"/>
      <c r="M126" s="249"/>
      <c r="N126" s="249"/>
      <c r="O126" s="249"/>
      <c r="P126" s="249"/>
      <c r="Q126" s="249"/>
      <c r="R126" s="15"/>
      <c r="S126" s="15"/>
      <c r="T126" s="15"/>
      <c r="U126" s="15"/>
      <c r="V126" s="15"/>
      <c r="W126" s="15"/>
      <c r="X126" s="15"/>
      <c r="Y126" s="15"/>
      <c r="Z126" s="15"/>
      <c r="AA126" s="15"/>
    </row>
    <row r="127" spans="1:27" ht="19.5" customHeight="1">
      <c r="A127" s="249"/>
      <c r="B127" s="249"/>
      <c r="C127" s="249"/>
      <c r="D127" s="249"/>
      <c r="E127" s="249"/>
      <c r="F127" s="249"/>
      <c r="G127" s="249"/>
      <c r="H127" s="249"/>
      <c r="I127" s="249"/>
      <c r="J127" s="249"/>
      <c r="K127" s="249"/>
      <c r="L127" s="249"/>
      <c r="M127" s="249"/>
      <c r="N127" s="249"/>
      <c r="O127" s="249"/>
      <c r="P127" s="249"/>
      <c r="Q127" s="249"/>
      <c r="R127" s="15"/>
      <c r="S127" s="15"/>
      <c r="T127" s="15"/>
      <c r="U127" s="15"/>
      <c r="V127" s="15"/>
      <c r="W127" s="15"/>
      <c r="X127" s="15"/>
      <c r="Y127" s="15"/>
      <c r="Z127" s="15"/>
      <c r="AA127" s="15"/>
    </row>
    <row r="128" spans="1:27" ht="19.5" customHeight="1">
      <c r="A128" s="249"/>
      <c r="B128" s="249"/>
      <c r="C128" s="249"/>
      <c r="D128" s="249"/>
      <c r="E128" s="249"/>
      <c r="F128" s="249"/>
      <c r="G128" s="249"/>
      <c r="H128" s="249"/>
      <c r="I128" s="249"/>
      <c r="J128" s="249"/>
      <c r="K128" s="249"/>
      <c r="L128" s="249"/>
      <c r="M128" s="249"/>
      <c r="N128" s="249"/>
      <c r="O128" s="249"/>
      <c r="P128" s="249"/>
      <c r="Q128" s="249"/>
      <c r="R128" s="15"/>
      <c r="S128" s="15"/>
      <c r="T128" s="15"/>
      <c r="U128" s="15"/>
      <c r="V128" s="15"/>
      <c r="W128" s="15"/>
      <c r="X128" s="15"/>
      <c r="Y128" s="15"/>
      <c r="Z128" s="15"/>
      <c r="AA128" s="15"/>
    </row>
    <row r="129" spans="1:27" ht="19.5" customHeight="1">
      <c r="A129" s="249"/>
      <c r="B129" s="249"/>
      <c r="C129" s="249"/>
      <c r="D129" s="249"/>
      <c r="E129" s="249"/>
      <c r="F129" s="249"/>
      <c r="G129" s="249"/>
      <c r="H129" s="249"/>
      <c r="I129" s="249"/>
      <c r="J129" s="249"/>
      <c r="K129" s="249"/>
      <c r="L129" s="249"/>
      <c r="M129" s="249"/>
      <c r="N129" s="249"/>
      <c r="O129" s="249"/>
      <c r="P129" s="249"/>
      <c r="Q129" s="249"/>
      <c r="R129" s="15"/>
      <c r="S129" s="15"/>
      <c r="T129" s="15"/>
      <c r="U129" s="15"/>
      <c r="V129" s="15"/>
      <c r="W129" s="15"/>
      <c r="X129" s="15"/>
      <c r="Y129" s="15"/>
      <c r="Z129" s="15"/>
      <c r="AA129" s="15"/>
    </row>
    <row r="130" spans="1:27" ht="19.5" customHeight="1">
      <c r="A130" s="249"/>
      <c r="B130" s="249"/>
      <c r="C130" s="249"/>
      <c r="D130" s="249"/>
      <c r="E130" s="249"/>
      <c r="F130" s="249"/>
      <c r="G130" s="249"/>
      <c r="H130" s="249"/>
      <c r="I130" s="249"/>
      <c r="J130" s="249"/>
      <c r="K130" s="249"/>
      <c r="L130" s="249"/>
      <c r="M130" s="249"/>
      <c r="N130" s="249"/>
      <c r="O130" s="249"/>
      <c r="P130" s="249"/>
      <c r="Q130" s="249"/>
      <c r="R130" s="15"/>
      <c r="S130" s="15"/>
      <c r="T130" s="15"/>
      <c r="U130" s="15"/>
      <c r="V130" s="15"/>
      <c r="W130" s="15"/>
      <c r="X130" s="15"/>
      <c r="Y130" s="15"/>
      <c r="Z130" s="15"/>
      <c r="AA130" s="15"/>
    </row>
    <row r="131" spans="1:27" ht="19.5" customHeight="1">
      <c r="A131" s="249"/>
      <c r="B131" s="249"/>
      <c r="C131" s="249"/>
      <c r="D131" s="249"/>
      <c r="E131" s="249"/>
      <c r="F131" s="249"/>
      <c r="G131" s="249"/>
      <c r="H131" s="249"/>
      <c r="I131" s="249"/>
      <c r="J131" s="249"/>
      <c r="K131" s="249"/>
      <c r="L131" s="249"/>
      <c r="M131" s="249"/>
      <c r="N131" s="249"/>
      <c r="O131" s="249"/>
      <c r="P131" s="249"/>
      <c r="Q131" s="249"/>
      <c r="R131" s="15"/>
      <c r="S131" s="15"/>
      <c r="T131" s="15"/>
      <c r="U131" s="15"/>
      <c r="V131" s="15"/>
      <c r="W131" s="15"/>
      <c r="X131" s="15"/>
      <c r="Y131" s="15"/>
      <c r="Z131" s="15"/>
      <c r="AA131" s="15"/>
    </row>
    <row r="132" spans="1:27" ht="19.5" customHeight="1">
      <c r="A132" s="249"/>
      <c r="B132" s="249"/>
      <c r="C132" s="249"/>
      <c r="D132" s="249"/>
      <c r="E132" s="249"/>
      <c r="F132" s="249"/>
      <c r="G132" s="249"/>
      <c r="H132" s="249"/>
      <c r="I132" s="249"/>
      <c r="J132" s="249"/>
      <c r="K132" s="249"/>
      <c r="L132" s="249"/>
      <c r="M132" s="249"/>
      <c r="N132" s="249"/>
      <c r="O132" s="249"/>
      <c r="P132" s="249"/>
      <c r="Q132" s="249"/>
      <c r="R132" s="15"/>
      <c r="S132" s="15"/>
      <c r="T132" s="15"/>
      <c r="U132" s="15"/>
      <c r="V132" s="15"/>
      <c r="W132" s="15"/>
      <c r="X132" s="15"/>
      <c r="Y132" s="15"/>
      <c r="Z132" s="15"/>
      <c r="AA132" s="15"/>
    </row>
    <row r="133" spans="1:27" ht="19.5" customHeight="1">
      <c r="A133" s="249"/>
      <c r="B133" s="249"/>
      <c r="C133" s="249"/>
      <c r="D133" s="249"/>
      <c r="E133" s="249"/>
      <c r="F133" s="249"/>
      <c r="G133" s="249"/>
      <c r="H133" s="249"/>
      <c r="I133" s="249"/>
      <c r="J133" s="249"/>
      <c r="K133" s="249"/>
      <c r="L133" s="249"/>
      <c r="M133" s="249"/>
      <c r="N133" s="249"/>
      <c r="O133" s="249"/>
      <c r="P133" s="249"/>
      <c r="Q133" s="249"/>
      <c r="R133" s="15"/>
      <c r="S133" s="15"/>
      <c r="T133" s="15"/>
      <c r="U133" s="15"/>
      <c r="V133" s="15"/>
      <c r="W133" s="15"/>
      <c r="X133" s="15"/>
      <c r="Y133" s="15"/>
      <c r="Z133" s="15"/>
      <c r="AA133" s="15"/>
    </row>
    <row r="134" spans="1:27" ht="19.5" customHeight="1">
      <c r="A134" s="249"/>
      <c r="B134" s="249"/>
      <c r="C134" s="249"/>
      <c r="D134" s="249"/>
      <c r="E134" s="249"/>
      <c r="F134" s="249"/>
      <c r="G134" s="249"/>
      <c r="H134" s="249"/>
      <c r="I134" s="249"/>
      <c r="J134" s="249"/>
      <c r="K134" s="249"/>
      <c r="L134" s="249"/>
      <c r="M134" s="249"/>
      <c r="N134" s="249"/>
      <c r="O134" s="249"/>
      <c r="P134" s="249"/>
      <c r="Q134" s="249"/>
      <c r="R134" s="15"/>
      <c r="S134" s="15"/>
      <c r="T134" s="15"/>
      <c r="U134" s="15"/>
      <c r="V134" s="15"/>
      <c r="W134" s="15"/>
      <c r="X134" s="15"/>
      <c r="Y134" s="15"/>
      <c r="Z134" s="15"/>
      <c r="AA134" s="15"/>
    </row>
    <row r="135" spans="1:27" ht="19.5" customHeight="1">
      <c r="A135" s="249"/>
      <c r="B135" s="249"/>
      <c r="C135" s="249"/>
      <c r="D135" s="249"/>
      <c r="E135" s="249"/>
      <c r="F135" s="249"/>
      <c r="G135" s="249"/>
      <c r="H135" s="249"/>
      <c r="I135" s="249"/>
      <c r="J135" s="249"/>
      <c r="K135" s="249"/>
      <c r="L135" s="249"/>
      <c r="M135" s="249"/>
      <c r="N135" s="249"/>
      <c r="O135" s="249"/>
      <c r="P135" s="249"/>
      <c r="Q135" s="249"/>
      <c r="R135" s="15"/>
      <c r="S135" s="15"/>
      <c r="T135" s="15"/>
      <c r="U135" s="15"/>
      <c r="V135" s="15"/>
      <c r="W135" s="15"/>
      <c r="X135" s="15"/>
      <c r="Y135" s="15"/>
      <c r="Z135" s="15"/>
      <c r="AA135" s="15"/>
    </row>
    <row r="136" spans="1:27" ht="19.5" customHeight="1">
      <c r="A136" s="249"/>
      <c r="B136" s="249"/>
      <c r="C136" s="249"/>
      <c r="D136" s="249"/>
      <c r="E136" s="249"/>
      <c r="F136" s="249"/>
      <c r="G136" s="249"/>
      <c r="H136" s="249"/>
      <c r="I136" s="249"/>
      <c r="J136" s="249"/>
      <c r="K136" s="249"/>
      <c r="L136" s="249"/>
      <c r="M136" s="249"/>
      <c r="N136" s="249"/>
      <c r="O136" s="249"/>
      <c r="P136" s="249"/>
      <c r="Q136" s="249"/>
      <c r="R136" s="15"/>
      <c r="S136" s="15"/>
      <c r="T136" s="15"/>
      <c r="U136" s="15"/>
      <c r="V136" s="15"/>
      <c r="W136" s="15"/>
      <c r="X136" s="15"/>
      <c r="Y136" s="15"/>
      <c r="Z136" s="15"/>
      <c r="AA136" s="15"/>
    </row>
    <row r="137" spans="1:27" ht="19.5" customHeight="1">
      <c r="A137" s="249"/>
      <c r="B137" s="249"/>
      <c r="C137" s="249"/>
      <c r="D137" s="249"/>
      <c r="E137" s="249"/>
      <c r="F137" s="249"/>
      <c r="G137" s="249"/>
      <c r="H137" s="249"/>
      <c r="I137" s="249"/>
      <c r="J137" s="249"/>
      <c r="K137" s="249"/>
      <c r="L137" s="249"/>
      <c r="M137" s="249"/>
      <c r="N137" s="249"/>
      <c r="O137" s="249"/>
      <c r="P137" s="249"/>
      <c r="Q137" s="249"/>
      <c r="R137" s="15"/>
      <c r="S137" s="15"/>
      <c r="T137" s="15"/>
      <c r="U137" s="15"/>
      <c r="V137" s="15"/>
      <c r="W137" s="15"/>
      <c r="X137" s="15"/>
      <c r="Y137" s="15"/>
      <c r="Z137" s="15"/>
      <c r="AA137" s="15"/>
    </row>
    <row r="138" spans="1:27" ht="19.5" customHeight="1">
      <c r="A138" s="249"/>
      <c r="B138" s="249"/>
      <c r="C138" s="249"/>
      <c r="D138" s="249"/>
      <c r="E138" s="249"/>
      <c r="F138" s="249"/>
      <c r="G138" s="249"/>
      <c r="H138" s="249"/>
      <c r="I138" s="249"/>
      <c r="J138" s="249"/>
      <c r="K138" s="249"/>
      <c r="L138" s="249"/>
      <c r="M138" s="249"/>
      <c r="N138" s="249"/>
      <c r="O138" s="249"/>
      <c r="P138" s="249"/>
      <c r="Q138" s="249"/>
      <c r="R138" s="15"/>
      <c r="S138" s="15"/>
      <c r="T138" s="15"/>
      <c r="U138" s="15"/>
      <c r="V138" s="15"/>
      <c r="W138" s="15"/>
      <c r="X138" s="15"/>
      <c r="Y138" s="15"/>
      <c r="Z138" s="15"/>
      <c r="AA138" s="15"/>
    </row>
    <row r="139" spans="1:27" ht="19.5" customHeight="1">
      <c r="A139" s="249"/>
      <c r="B139" s="249"/>
      <c r="C139" s="249"/>
      <c r="D139" s="249"/>
      <c r="E139" s="249"/>
      <c r="F139" s="249"/>
      <c r="G139" s="249"/>
      <c r="H139" s="249"/>
      <c r="I139" s="249"/>
      <c r="J139" s="249"/>
      <c r="K139" s="249"/>
      <c r="L139" s="249"/>
      <c r="M139" s="249"/>
      <c r="N139" s="249"/>
      <c r="O139" s="249"/>
      <c r="P139" s="249"/>
      <c r="Q139" s="249"/>
      <c r="R139" s="15"/>
      <c r="S139" s="15"/>
      <c r="T139" s="15"/>
      <c r="U139" s="15"/>
      <c r="V139" s="15"/>
      <c r="W139" s="15"/>
      <c r="X139" s="15"/>
      <c r="Y139" s="15"/>
      <c r="Z139" s="15"/>
      <c r="AA139" s="15"/>
    </row>
    <row r="140" spans="1:27" ht="19.5" customHeight="1">
      <c r="A140" s="249"/>
      <c r="B140" s="249"/>
      <c r="C140" s="249"/>
      <c r="D140" s="249"/>
      <c r="E140" s="249"/>
      <c r="F140" s="249"/>
      <c r="G140" s="249"/>
      <c r="H140" s="249"/>
      <c r="I140" s="249"/>
      <c r="J140" s="249"/>
      <c r="K140" s="249"/>
      <c r="L140" s="249"/>
      <c r="M140" s="249"/>
      <c r="N140" s="249"/>
      <c r="O140" s="249"/>
      <c r="P140" s="249"/>
      <c r="Q140" s="249"/>
      <c r="R140" s="15"/>
      <c r="S140" s="15"/>
      <c r="T140" s="15"/>
      <c r="U140" s="15"/>
      <c r="V140" s="15"/>
      <c r="W140" s="15"/>
      <c r="X140" s="15"/>
      <c r="Y140" s="15"/>
      <c r="Z140" s="15"/>
      <c r="AA140" s="15"/>
    </row>
    <row r="141" spans="1:27" ht="19.5" customHeight="1">
      <c r="A141" s="249"/>
      <c r="B141" s="249"/>
      <c r="C141" s="249"/>
      <c r="D141" s="249"/>
      <c r="E141" s="249"/>
      <c r="F141" s="249"/>
      <c r="G141" s="249"/>
      <c r="H141" s="249"/>
      <c r="I141" s="249"/>
      <c r="J141" s="249"/>
      <c r="K141" s="249"/>
      <c r="L141" s="249"/>
      <c r="M141" s="249"/>
      <c r="N141" s="249"/>
      <c r="O141" s="249"/>
      <c r="P141" s="249"/>
      <c r="Q141" s="249"/>
      <c r="R141" s="15"/>
      <c r="S141" s="15"/>
      <c r="T141" s="15"/>
      <c r="U141" s="15"/>
      <c r="V141" s="15"/>
      <c r="W141" s="15"/>
      <c r="X141" s="15"/>
      <c r="Y141" s="15"/>
      <c r="Z141" s="15"/>
      <c r="AA141" s="15"/>
    </row>
    <row r="142" spans="1:27" ht="19.5" customHeight="1">
      <c r="A142" s="249"/>
      <c r="B142" s="249"/>
      <c r="C142" s="249"/>
      <c r="D142" s="249"/>
      <c r="E142" s="249"/>
      <c r="F142" s="249"/>
      <c r="G142" s="249"/>
      <c r="H142" s="249"/>
      <c r="I142" s="249"/>
      <c r="J142" s="249"/>
      <c r="K142" s="249"/>
      <c r="L142" s="249"/>
      <c r="M142" s="249"/>
      <c r="N142" s="249"/>
      <c r="O142" s="249"/>
      <c r="P142" s="249"/>
      <c r="Q142" s="249"/>
      <c r="R142" s="15"/>
      <c r="S142" s="15"/>
      <c r="T142" s="15"/>
      <c r="U142" s="15"/>
      <c r="V142" s="15"/>
      <c r="W142" s="15"/>
      <c r="X142" s="15"/>
      <c r="Y142" s="15"/>
      <c r="Z142" s="15"/>
      <c r="AA142" s="15"/>
    </row>
    <row r="143" spans="1:27" ht="19.5" customHeight="1">
      <c r="A143" s="249"/>
      <c r="B143" s="249"/>
      <c r="C143" s="249"/>
      <c r="D143" s="249"/>
      <c r="E143" s="249"/>
      <c r="F143" s="249"/>
      <c r="G143" s="249"/>
      <c r="H143" s="249"/>
      <c r="I143" s="249"/>
      <c r="J143" s="249"/>
      <c r="K143" s="249"/>
      <c r="L143" s="249"/>
      <c r="M143" s="249"/>
      <c r="N143" s="249"/>
      <c r="O143" s="249"/>
      <c r="P143" s="249"/>
      <c r="Q143" s="249"/>
      <c r="R143" s="15"/>
      <c r="S143" s="15"/>
      <c r="T143" s="15"/>
      <c r="U143" s="15"/>
      <c r="V143" s="15"/>
      <c r="W143" s="15"/>
      <c r="X143" s="15"/>
      <c r="Y143" s="15"/>
      <c r="Z143" s="15"/>
      <c r="AA143" s="15"/>
    </row>
    <row r="144" spans="1:27" ht="19.5" customHeight="1">
      <c r="A144" s="249"/>
      <c r="B144" s="249"/>
      <c r="C144" s="249"/>
      <c r="D144" s="249"/>
      <c r="E144" s="249"/>
      <c r="F144" s="249"/>
      <c r="G144" s="249"/>
      <c r="H144" s="249"/>
      <c r="I144" s="249"/>
      <c r="J144" s="249"/>
      <c r="K144" s="249"/>
      <c r="L144" s="249"/>
      <c r="M144" s="249"/>
      <c r="N144" s="249"/>
      <c r="O144" s="249"/>
      <c r="P144" s="249"/>
      <c r="Q144" s="249"/>
      <c r="R144" s="15"/>
      <c r="S144" s="15"/>
      <c r="T144" s="15"/>
      <c r="U144" s="15"/>
      <c r="V144" s="15"/>
      <c r="W144" s="15"/>
      <c r="X144" s="15"/>
      <c r="Y144" s="15"/>
      <c r="Z144" s="15"/>
      <c r="AA144" s="15"/>
    </row>
    <row r="145" spans="1:27" ht="19.5" customHeight="1">
      <c r="A145" s="249"/>
      <c r="B145" s="249"/>
      <c r="C145" s="249"/>
      <c r="D145" s="249"/>
      <c r="E145" s="249"/>
      <c r="F145" s="249"/>
      <c r="G145" s="249"/>
      <c r="H145" s="249"/>
      <c r="I145" s="249"/>
      <c r="J145" s="249"/>
      <c r="K145" s="249"/>
      <c r="L145" s="249"/>
      <c r="M145" s="249"/>
      <c r="N145" s="249"/>
      <c r="O145" s="249"/>
      <c r="P145" s="249"/>
      <c r="Q145" s="249"/>
      <c r="R145" s="15"/>
      <c r="S145" s="15"/>
      <c r="T145" s="15"/>
      <c r="U145" s="15"/>
      <c r="V145" s="15"/>
      <c r="W145" s="15"/>
      <c r="X145" s="15"/>
      <c r="Y145" s="15"/>
      <c r="Z145" s="15"/>
      <c r="AA145" s="15"/>
    </row>
    <row r="146" spans="1:27" ht="19.5" customHeight="1">
      <c r="A146" s="249"/>
      <c r="B146" s="249"/>
      <c r="C146" s="249"/>
      <c r="D146" s="249"/>
      <c r="E146" s="249"/>
      <c r="F146" s="249"/>
      <c r="G146" s="249"/>
      <c r="H146" s="249"/>
      <c r="I146" s="249"/>
      <c r="J146" s="249"/>
      <c r="K146" s="249"/>
      <c r="L146" s="249"/>
      <c r="M146" s="249"/>
      <c r="N146" s="249"/>
      <c r="O146" s="249"/>
      <c r="P146" s="249"/>
      <c r="Q146" s="249"/>
      <c r="R146" s="15"/>
      <c r="S146" s="15"/>
      <c r="T146" s="15"/>
      <c r="U146" s="15"/>
      <c r="V146" s="15"/>
      <c r="W146" s="15"/>
      <c r="X146" s="15"/>
      <c r="Y146" s="15"/>
      <c r="Z146" s="15"/>
      <c r="AA146" s="15"/>
    </row>
    <row r="147" spans="1:27" ht="19.5" customHeight="1">
      <c r="A147" s="249"/>
      <c r="B147" s="249"/>
      <c r="C147" s="249"/>
      <c r="D147" s="249"/>
      <c r="E147" s="249"/>
      <c r="F147" s="249"/>
      <c r="G147" s="249"/>
      <c r="H147" s="249"/>
      <c r="I147" s="249"/>
      <c r="J147" s="249"/>
      <c r="K147" s="249"/>
      <c r="L147" s="249"/>
      <c r="M147" s="249"/>
      <c r="N147" s="249"/>
      <c r="O147" s="249"/>
      <c r="P147" s="249"/>
      <c r="Q147" s="249"/>
      <c r="R147" s="15"/>
      <c r="S147" s="15"/>
      <c r="T147" s="15"/>
      <c r="U147" s="15"/>
      <c r="V147" s="15"/>
      <c r="W147" s="15"/>
      <c r="X147" s="15"/>
      <c r="Y147" s="15"/>
      <c r="Z147" s="15"/>
      <c r="AA147" s="15"/>
    </row>
    <row r="148" spans="1:27" ht="19.5" customHeight="1">
      <c r="A148" s="249"/>
      <c r="B148" s="249"/>
      <c r="C148" s="249"/>
      <c r="D148" s="249"/>
      <c r="E148" s="249"/>
      <c r="F148" s="249"/>
      <c r="G148" s="249"/>
      <c r="H148" s="249"/>
      <c r="I148" s="249"/>
      <c r="J148" s="249"/>
      <c r="K148" s="249"/>
      <c r="L148" s="249"/>
      <c r="M148" s="249"/>
      <c r="N148" s="249"/>
      <c r="O148" s="249"/>
      <c r="P148" s="249"/>
      <c r="Q148" s="249"/>
      <c r="R148" s="15"/>
      <c r="S148" s="15"/>
      <c r="T148" s="15"/>
      <c r="U148" s="15"/>
      <c r="V148" s="15"/>
      <c r="W148" s="15"/>
      <c r="X148" s="15"/>
      <c r="Y148" s="15"/>
      <c r="Z148" s="15"/>
      <c r="AA148" s="15"/>
    </row>
    <row r="149" spans="1:27" ht="19.5" customHeight="1">
      <c r="A149" s="249"/>
      <c r="B149" s="249"/>
      <c r="C149" s="249"/>
      <c r="D149" s="249"/>
      <c r="E149" s="249"/>
      <c r="F149" s="249"/>
      <c r="G149" s="249"/>
      <c r="H149" s="249"/>
      <c r="I149" s="249"/>
      <c r="J149" s="249"/>
      <c r="K149" s="249"/>
      <c r="L149" s="249"/>
      <c r="M149" s="249"/>
      <c r="N149" s="249"/>
      <c r="O149" s="249"/>
      <c r="P149" s="249"/>
      <c r="Q149" s="249"/>
      <c r="R149" s="15"/>
      <c r="S149" s="15"/>
      <c r="T149" s="15"/>
      <c r="U149" s="15"/>
      <c r="V149" s="15"/>
      <c r="W149" s="15"/>
      <c r="X149" s="15"/>
      <c r="Y149" s="15"/>
      <c r="Z149" s="15"/>
      <c r="AA149" s="15"/>
    </row>
    <row r="150" spans="1:27" ht="19.5" customHeight="1">
      <c r="A150" s="249"/>
      <c r="B150" s="249"/>
      <c r="C150" s="249"/>
      <c r="D150" s="249"/>
      <c r="E150" s="249"/>
      <c r="F150" s="249"/>
      <c r="G150" s="249"/>
      <c r="H150" s="249"/>
      <c r="I150" s="249"/>
      <c r="J150" s="249"/>
      <c r="K150" s="249"/>
      <c r="L150" s="249"/>
      <c r="M150" s="249"/>
      <c r="N150" s="249"/>
      <c r="O150" s="249"/>
      <c r="P150" s="249"/>
      <c r="Q150" s="249"/>
      <c r="R150" s="15"/>
      <c r="S150" s="15"/>
      <c r="T150" s="15"/>
      <c r="U150" s="15"/>
      <c r="V150" s="15"/>
      <c r="W150" s="15"/>
      <c r="X150" s="15"/>
      <c r="Y150" s="15"/>
      <c r="Z150" s="15"/>
      <c r="AA150" s="15"/>
    </row>
    <row r="151" spans="1:27" ht="19.5" customHeight="1">
      <c r="A151" s="249"/>
      <c r="B151" s="249"/>
      <c r="C151" s="249"/>
      <c r="D151" s="249"/>
      <c r="E151" s="249"/>
      <c r="F151" s="249"/>
      <c r="G151" s="249"/>
      <c r="H151" s="249"/>
      <c r="I151" s="249"/>
      <c r="J151" s="249"/>
      <c r="K151" s="249"/>
      <c r="L151" s="249"/>
      <c r="M151" s="249"/>
      <c r="N151" s="249"/>
      <c r="O151" s="249"/>
      <c r="P151" s="249"/>
      <c r="Q151" s="249"/>
      <c r="R151" s="15"/>
      <c r="S151" s="15"/>
      <c r="T151" s="15"/>
      <c r="U151" s="15"/>
      <c r="V151" s="15"/>
      <c r="W151" s="15"/>
      <c r="X151" s="15"/>
      <c r="Y151" s="15"/>
      <c r="Z151" s="15"/>
      <c r="AA151" s="15"/>
    </row>
    <row r="152" spans="1:27" ht="19.5" customHeight="1">
      <c r="A152" s="249"/>
      <c r="B152" s="249"/>
      <c r="C152" s="249"/>
      <c r="D152" s="249"/>
      <c r="E152" s="249"/>
      <c r="F152" s="249"/>
      <c r="G152" s="249"/>
      <c r="H152" s="249"/>
      <c r="I152" s="249"/>
      <c r="J152" s="249"/>
      <c r="K152" s="249"/>
      <c r="L152" s="249"/>
      <c r="M152" s="249"/>
      <c r="N152" s="249"/>
      <c r="O152" s="249"/>
      <c r="P152" s="249"/>
      <c r="Q152" s="249"/>
      <c r="R152" s="15"/>
      <c r="S152" s="15"/>
      <c r="T152" s="15"/>
      <c r="U152" s="15"/>
      <c r="V152" s="15"/>
      <c r="W152" s="15"/>
      <c r="X152" s="15"/>
      <c r="Y152" s="15"/>
      <c r="Z152" s="15"/>
      <c r="AA152" s="15"/>
    </row>
    <row r="153" spans="1:27" ht="19.5" customHeight="1">
      <c r="A153" s="249"/>
      <c r="B153" s="249"/>
      <c r="C153" s="249"/>
      <c r="D153" s="249"/>
      <c r="E153" s="249"/>
      <c r="F153" s="249"/>
      <c r="G153" s="249"/>
      <c r="H153" s="249"/>
      <c r="I153" s="249"/>
      <c r="J153" s="249"/>
      <c r="K153" s="249"/>
      <c r="L153" s="249"/>
      <c r="M153" s="249"/>
      <c r="N153" s="249"/>
      <c r="O153" s="249"/>
      <c r="P153" s="249"/>
      <c r="Q153" s="249"/>
      <c r="R153" s="15"/>
      <c r="S153" s="15"/>
      <c r="T153" s="15"/>
      <c r="U153" s="15"/>
      <c r="V153" s="15"/>
      <c r="W153" s="15"/>
      <c r="X153" s="15"/>
      <c r="Y153" s="15"/>
      <c r="Z153" s="15"/>
      <c r="AA153" s="15"/>
    </row>
    <row r="154" spans="1:27" ht="19.5" customHeight="1">
      <c r="A154" s="249"/>
      <c r="B154" s="249"/>
      <c r="C154" s="249"/>
      <c r="D154" s="249"/>
      <c r="E154" s="249"/>
      <c r="F154" s="249"/>
      <c r="G154" s="249"/>
      <c r="H154" s="249"/>
      <c r="I154" s="249"/>
      <c r="J154" s="249"/>
      <c r="K154" s="249"/>
      <c r="L154" s="249"/>
      <c r="M154" s="249"/>
      <c r="N154" s="249"/>
      <c r="O154" s="249"/>
      <c r="P154" s="249"/>
      <c r="Q154" s="249"/>
      <c r="R154" s="15"/>
      <c r="S154" s="15"/>
      <c r="T154" s="15"/>
      <c r="U154" s="15"/>
      <c r="V154" s="15"/>
      <c r="W154" s="15"/>
      <c r="X154" s="15"/>
      <c r="Y154" s="15"/>
      <c r="Z154" s="15"/>
      <c r="AA154" s="15"/>
    </row>
    <row r="155" spans="1:27" ht="19.5" customHeight="1">
      <c r="A155" s="249"/>
      <c r="B155" s="249"/>
      <c r="C155" s="249"/>
      <c r="D155" s="249"/>
      <c r="E155" s="249"/>
      <c r="F155" s="249"/>
      <c r="G155" s="249"/>
      <c r="H155" s="249"/>
      <c r="I155" s="249"/>
      <c r="J155" s="249"/>
      <c r="K155" s="249"/>
      <c r="L155" s="249"/>
      <c r="M155" s="249"/>
      <c r="N155" s="249"/>
      <c r="O155" s="249"/>
      <c r="P155" s="249"/>
      <c r="Q155" s="249"/>
      <c r="R155" s="15"/>
      <c r="S155" s="15"/>
      <c r="T155" s="15"/>
      <c r="U155" s="15"/>
      <c r="V155" s="15"/>
      <c r="W155" s="15"/>
      <c r="X155" s="15"/>
      <c r="Y155" s="15"/>
      <c r="Z155" s="15"/>
      <c r="AA155" s="15"/>
    </row>
    <row r="156" spans="1:27" ht="19.5" customHeight="1">
      <c r="A156" s="249"/>
      <c r="B156" s="249"/>
      <c r="C156" s="249"/>
      <c r="D156" s="249"/>
      <c r="E156" s="249"/>
      <c r="F156" s="249"/>
      <c r="G156" s="249"/>
      <c r="H156" s="249"/>
      <c r="I156" s="249"/>
      <c r="J156" s="249"/>
      <c r="K156" s="249"/>
      <c r="L156" s="249"/>
      <c r="M156" s="249"/>
      <c r="N156" s="249"/>
      <c r="O156" s="249"/>
      <c r="P156" s="249"/>
      <c r="Q156" s="249"/>
      <c r="R156" s="15"/>
      <c r="S156" s="15"/>
      <c r="T156" s="15"/>
      <c r="U156" s="15"/>
      <c r="V156" s="15"/>
      <c r="W156" s="15"/>
      <c r="X156" s="15"/>
      <c r="Y156" s="15"/>
      <c r="Z156" s="15"/>
      <c r="AA156" s="15"/>
    </row>
    <row r="157" spans="1:27" ht="19.5" customHeight="1">
      <c r="A157" s="249"/>
      <c r="B157" s="249"/>
      <c r="C157" s="249"/>
      <c r="D157" s="249"/>
      <c r="E157" s="249"/>
      <c r="F157" s="249"/>
      <c r="G157" s="249"/>
      <c r="H157" s="249"/>
      <c r="I157" s="249"/>
      <c r="J157" s="249"/>
      <c r="K157" s="249"/>
      <c r="L157" s="249"/>
      <c r="M157" s="249"/>
      <c r="N157" s="249"/>
      <c r="O157" s="249"/>
      <c r="P157" s="249"/>
      <c r="Q157" s="249"/>
      <c r="R157" s="15"/>
      <c r="S157" s="15"/>
      <c r="T157" s="15"/>
      <c r="U157" s="15"/>
      <c r="V157" s="15"/>
      <c r="W157" s="15"/>
      <c r="X157" s="15"/>
      <c r="Y157" s="15"/>
      <c r="Z157" s="15"/>
      <c r="AA157" s="15"/>
    </row>
    <row r="158" spans="1:27" ht="19.5" customHeight="1">
      <c r="A158" s="249"/>
      <c r="B158" s="249"/>
      <c r="C158" s="249"/>
      <c r="D158" s="249"/>
      <c r="E158" s="249"/>
      <c r="F158" s="249"/>
      <c r="G158" s="249"/>
      <c r="H158" s="249"/>
      <c r="I158" s="249"/>
      <c r="J158" s="249"/>
      <c r="K158" s="249"/>
      <c r="L158" s="249"/>
      <c r="M158" s="249"/>
      <c r="N158" s="249"/>
      <c r="O158" s="249"/>
      <c r="P158" s="249"/>
      <c r="Q158" s="249"/>
      <c r="R158" s="15"/>
      <c r="S158" s="15"/>
      <c r="T158" s="15"/>
      <c r="U158" s="15"/>
      <c r="V158" s="15"/>
      <c r="W158" s="15"/>
      <c r="X158" s="15"/>
      <c r="Y158" s="15"/>
      <c r="Z158" s="15"/>
      <c r="AA158" s="15"/>
    </row>
    <row r="159" spans="1:27" ht="19.5" customHeight="1">
      <c r="A159" s="249"/>
      <c r="B159" s="249"/>
      <c r="C159" s="249"/>
      <c r="D159" s="249"/>
      <c r="E159" s="249"/>
      <c r="F159" s="249"/>
      <c r="G159" s="249"/>
      <c r="H159" s="249"/>
      <c r="I159" s="249"/>
      <c r="J159" s="249"/>
      <c r="K159" s="249"/>
      <c r="L159" s="249"/>
      <c r="M159" s="249"/>
      <c r="N159" s="249"/>
      <c r="O159" s="249"/>
      <c r="P159" s="249"/>
      <c r="Q159" s="249"/>
      <c r="R159" s="15"/>
      <c r="S159" s="15"/>
      <c r="T159" s="15"/>
      <c r="U159" s="15"/>
      <c r="V159" s="15"/>
      <c r="W159" s="15"/>
      <c r="X159" s="15"/>
      <c r="Y159" s="15"/>
      <c r="Z159" s="15"/>
      <c r="AA159" s="15"/>
    </row>
    <row r="160" spans="1:27" ht="19.5" customHeight="1">
      <c r="A160" s="249"/>
      <c r="B160" s="249"/>
      <c r="C160" s="249"/>
      <c r="D160" s="249"/>
      <c r="E160" s="249"/>
      <c r="F160" s="249"/>
      <c r="G160" s="249"/>
      <c r="H160" s="249"/>
      <c r="I160" s="249"/>
      <c r="J160" s="249"/>
      <c r="K160" s="249"/>
      <c r="L160" s="249"/>
      <c r="M160" s="249"/>
      <c r="N160" s="249"/>
      <c r="O160" s="249"/>
      <c r="P160" s="249"/>
      <c r="Q160" s="249"/>
      <c r="R160" s="15"/>
      <c r="S160" s="15"/>
      <c r="T160" s="15"/>
      <c r="U160" s="15"/>
      <c r="V160" s="15"/>
      <c r="W160" s="15"/>
      <c r="X160" s="15"/>
      <c r="Y160" s="15"/>
      <c r="Z160" s="15"/>
      <c r="AA160" s="15"/>
    </row>
    <row r="161" spans="1:27" ht="19.5" customHeight="1">
      <c r="A161" s="249"/>
      <c r="B161" s="249"/>
      <c r="C161" s="249"/>
      <c r="D161" s="249"/>
      <c r="E161" s="249"/>
      <c r="F161" s="249"/>
      <c r="G161" s="249"/>
      <c r="H161" s="249"/>
      <c r="I161" s="249"/>
      <c r="J161" s="249"/>
      <c r="K161" s="249"/>
      <c r="L161" s="249"/>
      <c r="M161" s="249"/>
      <c r="N161" s="249"/>
      <c r="O161" s="249"/>
      <c r="P161" s="249"/>
      <c r="Q161" s="249"/>
      <c r="R161" s="15"/>
      <c r="S161" s="15"/>
      <c r="T161" s="15"/>
      <c r="U161" s="15"/>
      <c r="V161" s="15"/>
      <c r="W161" s="15"/>
      <c r="X161" s="15"/>
      <c r="Y161" s="15"/>
      <c r="Z161" s="15"/>
      <c r="AA161" s="15"/>
    </row>
    <row r="162" spans="1:27" ht="19.5" customHeight="1">
      <c r="A162" s="249"/>
      <c r="B162" s="249"/>
      <c r="C162" s="249"/>
      <c r="D162" s="249"/>
      <c r="E162" s="249"/>
      <c r="F162" s="249"/>
      <c r="G162" s="249"/>
      <c r="H162" s="249"/>
      <c r="I162" s="249"/>
      <c r="J162" s="249"/>
      <c r="K162" s="249"/>
      <c r="L162" s="249"/>
      <c r="M162" s="249"/>
      <c r="N162" s="249"/>
      <c r="O162" s="249"/>
      <c r="P162" s="249"/>
      <c r="Q162" s="249"/>
      <c r="R162" s="15"/>
      <c r="S162" s="15"/>
      <c r="T162" s="15"/>
      <c r="U162" s="15"/>
      <c r="V162" s="15"/>
      <c r="W162" s="15"/>
      <c r="X162" s="15"/>
      <c r="Y162" s="15"/>
      <c r="Z162" s="15"/>
      <c r="AA162" s="15"/>
    </row>
    <row r="163" spans="1:27" ht="19.5" customHeight="1">
      <c r="A163" s="249"/>
      <c r="B163" s="249"/>
      <c r="C163" s="249"/>
      <c r="D163" s="249"/>
      <c r="E163" s="249"/>
      <c r="F163" s="249"/>
      <c r="G163" s="249"/>
      <c r="H163" s="249"/>
      <c r="I163" s="249"/>
      <c r="J163" s="249"/>
      <c r="K163" s="249"/>
      <c r="L163" s="249"/>
      <c r="M163" s="249"/>
      <c r="N163" s="249"/>
      <c r="O163" s="249"/>
      <c r="P163" s="249"/>
      <c r="Q163" s="249"/>
      <c r="R163" s="15"/>
      <c r="S163" s="15"/>
      <c r="T163" s="15"/>
      <c r="U163" s="15"/>
      <c r="V163" s="15"/>
      <c r="W163" s="15"/>
      <c r="X163" s="15"/>
      <c r="Y163" s="15"/>
      <c r="Z163" s="15"/>
      <c r="AA163" s="15"/>
    </row>
    <row r="164" spans="1:27" ht="19.5" customHeight="1">
      <c r="A164" s="249"/>
      <c r="B164" s="249"/>
      <c r="C164" s="249"/>
      <c r="D164" s="249"/>
      <c r="E164" s="249"/>
      <c r="F164" s="249"/>
      <c r="G164" s="249"/>
      <c r="H164" s="249"/>
      <c r="I164" s="249"/>
      <c r="J164" s="249"/>
      <c r="K164" s="249"/>
      <c r="L164" s="249"/>
      <c r="M164" s="249"/>
      <c r="N164" s="249"/>
      <c r="O164" s="249"/>
      <c r="P164" s="249"/>
      <c r="Q164" s="249"/>
      <c r="R164" s="15"/>
      <c r="S164" s="15"/>
      <c r="T164" s="15"/>
      <c r="U164" s="15"/>
      <c r="V164" s="15"/>
      <c r="W164" s="15"/>
      <c r="X164" s="15"/>
      <c r="Y164" s="15"/>
      <c r="Z164" s="15"/>
      <c r="AA164" s="15"/>
    </row>
    <row r="165" spans="1:27" ht="19.5" customHeight="1">
      <c r="A165" s="249"/>
      <c r="B165" s="249"/>
      <c r="C165" s="249"/>
      <c r="D165" s="249"/>
      <c r="E165" s="249"/>
      <c r="F165" s="249"/>
      <c r="G165" s="249"/>
      <c r="H165" s="249"/>
      <c r="I165" s="249"/>
      <c r="J165" s="249"/>
      <c r="K165" s="249"/>
      <c r="L165" s="249"/>
      <c r="M165" s="249"/>
      <c r="N165" s="249"/>
      <c r="O165" s="249"/>
      <c r="P165" s="249"/>
      <c r="Q165" s="249"/>
      <c r="R165" s="15"/>
      <c r="S165" s="15"/>
      <c r="T165" s="15"/>
      <c r="U165" s="15"/>
      <c r="V165" s="15"/>
      <c r="W165" s="15"/>
      <c r="X165" s="15"/>
      <c r="Y165" s="15"/>
      <c r="Z165" s="15"/>
      <c r="AA165" s="15"/>
    </row>
    <row r="166" spans="1:27" ht="19.5" customHeight="1">
      <c r="A166" s="249"/>
      <c r="B166" s="249"/>
      <c r="C166" s="249"/>
      <c r="D166" s="249"/>
      <c r="E166" s="249"/>
      <c r="F166" s="249"/>
      <c r="G166" s="249"/>
      <c r="H166" s="249"/>
      <c r="I166" s="249"/>
      <c r="J166" s="249"/>
      <c r="K166" s="249"/>
      <c r="L166" s="249"/>
      <c r="M166" s="249"/>
      <c r="N166" s="249"/>
      <c r="O166" s="249"/>
      <c r="P166" s="249"/>
      <c r="Q166" s="249"/>
      <c r="R166" s="15"/>
      <c r="S166" s="15"/>
      <c r="T166" s="15"/>
      <c r="U166" s="15"/>
      <c r="V166" s="15"/>
      <c r="W166" s="15"/>
      <c r="X166" s="15"/>
      <c r="Y166" s="15"/>
      <c r="Z166" s="15"/>
      <c r="AA166" s="15"/>
    </row>
    <row r="167" spans="1:27" ht="19.5" customHeight="1">
      <c r="A167" s="249"/>
      <c r="B167" s="249"/>
      <c r="C167" s="249"/>
      <c r="D167" s="249"/>
      <c r="E167" s="249"/>
      <c r="F167" s="249"/>
      <c r="G167" s="249"/>
      <c r="H167" s="249"/>
      <c r="I167" s="249"/>
      <c r="J167" s="249"/>
      <c r="K167" s="249"/>
      <c r="L167" s="249"/>
      <c r="M167" s="249"/>
      <c r="N167" s="249"/>
      <c r="O167" s="249"/>
      <c r="P167" s="249"/>
      <c r="Q167" s="249"/>
      <c r="R167" s="15"/>
      <c r="S167" s="15"/>
      <c r="T167" s="15"/>
      <c r="U167" s="15"/>
      <c r="V167" s="15"/>
      <c r="W167" s="15"/>
      <c r="X167" s="15"/>
      <c r="Y167" s="15"/>
      <c r="Z167" s="15"/>
      <c r="AA167" s="15"/>
    </row>
    <row r="168" spans="1:27" ht="19.5" customHeight="1">
      <c r="A168" s="249"/>
      <c r="B168" s="249"/>
      <c r="C168" s="249"/>
      <c r="D168" s="249"/>
      <c r="E168" s="249"/>
      <c r="F168" s="249"/>
      <c r="G168" s="249"/>
      <c r="H168" s="249"/>
      <c r="I168" s="249"/>
      <c r="J168" s="249"/>
      <c r="K168" s="249"/>
      <c r="L168" s="249"/>
      <c r="M168" s="249"/>
      <c r="N168" s="249"/>
      <c r="O168" s="249"/>
      <c r="P168" s="249"/>
      <c r="Q168" s="249"/>
      <c r="R168" s="15"/>
      <c r="S168" s="15"/>
      <c r="T168" s="15"/>
      <c r="U168" s="15"/>
      <c r="V168" s="15"/>
      <c r="W168" s="15"/>
      <c r="X168" s="15"/>
      <c r="Y168" s="15"/>
      <c r="Z168" s="15"/>
      <c r="AA168" s="15"/>
    </row>
    <row r="169" spans="1:27" ht="19.5" customHeight="1">
      <c r="A169" s="249"/>
      <c r="B169" s="249"/>
      <c r="C169" s="249"/>
      <c r="D169" s="249"/>
      <c r="E169" s="249"/>
      <c r="F169" s="249"/>
      <c r="G169" s="249"/>
      <c r="H169" s="249"/>
      <c r="I169" s="249"/>
      <c r="J169" s="249"/>
      <c r="K169" s="249"/>
      <c r="L169" s="249"/>
      <c r="M169" s="249"/>
      <c r="N169" s="249"/>
      <c r="O169" s="249"/>
      <c r="P169" s="249"/>
      <c r="Q169" s="249"/>
      <c r="R169" s="15"/>
      <c r="S169" s="15"/>
      <c r="T169" s="15"/>
      <c r="U169" s="15"/>
      <c r="V169" s="15"/>
      <c r="W169" s="15"/>
      <c r="X169" s="15"/>
      <c r="Y169" s="15"/>
      <c r="Z169" s="15"/>
      <c r="AA169" s="15"/>
    </row>
    <row r="170" spans="1:27" ht="19.5" customHeight="1">
      <c r="A170" s="249"/>
      <c r="B170" s="249"/>
      <c r="C170" s="249"/>
      <c r="D170" s="249"/>
      <c r="E170" s="249"/>
      <c r="F170" s="249"/>
      <c r="G170" s="249"/>
      <c r="H170" s="249"/>
      <c r="I170" s="249"/>
      <c r="J170" s="249"/>
      <c r="K170" s="249"/>
      <c r="L170" s="249"/>
      <c r="M170" s="249"/>
      <c r="N170" s="249"/>
      <c r="O170" s="249"/>
      <c r="P170" s="249"/>
      <c r="Q170" s="249"/>
      <c r="R170" s="15"/>
      <c r="S170" s="15"/>
      <c r="T170" s="15"/>
      <c r="U170" s="15"/>
      <c r="V170" s="15"/>
      <c r="W170" s="15"/>
      <c r="X170" s="15"/>
      <c r="Y170" s="15"/>
      <c r="Z170" s="15"/>
      <c r="AA170" s="15"/>
    </row>
    <row r="171" spans="1:27" ht="19.5" customHeight="1">
      <c r="A171" s="249"/>
      <c r="B171" s="249"/>
      <c r="C171" s="249"/>
      <c r="D171" s="249"/>
      <c r="E171" s="249"/>
      <c r="F171" s="249"/>
      <c r="G171" s="249"/>
      <c r="H171" s="249"/>
      <c r="I171" s="249"/>
      <c r="J171" s="249"/>
      <c r="K171" s="249"/>
      <c r="L171" s="249"/>
      <c r="M171" s="249"/>
      <c r="N171" s="249"/>
      <c r="O171" s="249"/>
      <c r="P171" s="249"/>
      <c r="Q171" s="249"/>
      <c r="R171" s="15"/>
      <c r="S171" s="15"/>
      <c r="T171" s="15"/>
      <c r="U171" s="15"/>
      <c r="V171" s="15"/>
      <c r="W171" s="15"/>
      <c r="X171" s="15"/>
      <c r="Y171" s="15"/>
      <c r="Z171" s="15"/>
      <c r="AA171" s="15"/>
    </row>
    <row r="172" spans="1:27" ht="19.5" customHeight="1">
      <c r="A172" s="249"/>
      <c r="B172" s="249"/>
      <c r="C172" s="249"/>
      <c r="D172" s="249"/>
      <c r="E172" s="249"/>
      <c r="F172" s="249"/>
      <c r="G172" s="249"/>
      <c r="H172" s="249"/>
      <c r="I172" s="249"/>
      <c r="J172" s="249"/>
      <c r="K172" s="249"/>
      <c r="L172" s="249"/>
      <c r="M172" s="249"/>
      <c r="N172" s="249"/>
      <c r="O172" s="249"/>
      <c r="P172" s="249"/>
      <c r="Q172" s="249"/>
      <c r="R172" s="15"/>
      <c r="S172" s="15"/>
      <c r="T172" s="15"/>
      <c r="U172" s="15"/>
      <c r="V172" s="15"/>
      <c r="W172" s="15"/>
      <c r="X172" s="15"/>
      <c r="Y172" s="15"/>
      <c r="Z172" s="15"/>
      <c r="AA172" s="15"/>
    </row>
    <row r="173" spans="1:27" ht="19.5" customHeight="1">
      <c r="A173" s="249"/>
      <c r="B173" s="249"/>
      <c r="C173" s="249"/>
      <c r="D173" s="249"/>
      <c r="E173" s="249"/>
      <c r="F173" s="249"/>
      <c r="G173" s="249"/>
      <c r="H173" s="249"/>
      <c r="I173" s="249"/>
      <c r="J173" s="249"/>
      <c r="K173" s="249"/>
      <c r="L173" s="249"/>
      <c r="M173" s="249"/>
      <c r="N173" s="249"/>
      <c r="O173" s="249"/>
      <c r="P173" s="249"/>
      <c r="Q173" s="249"/>
      <c r="R173" s="15"/>
      <c r="S173" s="15"/>
      <c r="T173" s="15"/>
      <c r="U173" s="15"/>
      <c r="V173" s="15"/>
      <c r="W173" s="15"/>
      <c r="X173" s="15"/>
      <c r="Y173" s="15"/>
      <c r="Z173" s="15"/>
      <c r="AA173" s="15"/>
    </row>
    <row r="174" spans="1:27" ht="19.5" customHeight="1">
      <c r="A174" s="249"/>
      <c r="B174" s="249"/>
      <c r="C174" s="249"/>
      <c r="D174" s="249"/>
      <c r="E174" s="249"/>
      <c r="F174" s="249"/>
      <c r="G174" s="249"/>
      <c r="H174" s="249"/>
      <c r="I174" s="249"/>
      <c r="J174" s="249"/>
      <c r="K174" s="249"/>
      <c r="L174" s="249"/>
      <c r="M174" s="249"/>
      <c r="N174" s="249"/>
      <c r="O174" s="249"/>
      <c r="P174" s="249"/>
      <c r="Q174" s="249"/>
      <c r="R174" s="15"/>
      <c r="S174" s="15"/>
      <c r="T174" s="15"/>
      <c r="U174" s="15"/>
      <c r="V174" s="15"/>
      <c r="W174" s="15"/>
      <c r="X174" s="15"/>
      <c r="Y174" s="15"/>
      <c r="Z174" s="15"/>
      <c r="AA174" s="15"/>
    </row>
    <row r="175" spans="1:27" ht="19.5" customHeight="1">
      <c r="A175" s="249"/>
      <c r="B175" s="249"/>
      <c r="C175" s="249"/>
      <c r="D175" s="249"/>
      <c r="E175" s="249"/>
      <c r="F175" s="249"/>
      <c r="G175" s="249"/>
      <c r="H175" s="249"/>
      <c r="I175" s="249"/>
      <c r="J175" s="249"/>
      <c r="K175" s="249"/>
      <c r="L175" s="249"/>
      <c r="M175" s="249"/>
      <c r="N175" s="249"/>
      <c r="O175" s="249"/>
      <c r="P175" s="249"/>
      <c r="Q175" s="249"/>
      <c r="R175" s="15"/>
      <c r="S175" s="15"/>
      <c r="T175" s="15"/>
      <c r="U175" s="15"/>
      <c r="V175" s="15"/>
      <c r="W175" s="15"/>
      <c r="X175" s="15"/>
      <c r="Y175" s="15"/>
      <c r="Z175" s="15"/>
      <c r="AA175" s="15"/>
    </row>
    <row r="176" spans="1:27" ht="19.5" customHeight="1">
      <c r="A176" s="249"/>
      <c r="B176" s="249"/>
      <c r="C176" s="249"/>
      <c r="D176" s="249"/>
      <c r="E176" s="249"/>
      <c r="F176" s="249"/>
      <c r="G176" s="249"/>
      <c r="H176" s="249"/>
      <c r="I176" s="249"/>
      <c r="J176" s="249"/>
      <c r="K176" s="249"/>
      <c r="L176" s="249"/>
      <c r="M176" s="249"/>
      <c r="N176" s="249"/>
      <c r="O176" s="249"/>
      <c r="P176" s="249"/>
      <c r="Q176" s="249"/>
      <c r="R176" s="15"/>
      <c r="S176" s="15"/>
      <c r="T176" s="15"/>
      <c r="U176" s="15"/>
      <c r="V176" s="15"/>
      <c r="W176" s="15"/>
      <c r="X176" s="15"/>
      <c r="Y176" s="15"/>
      <c r="Z176" s="15"/>
      <c r="AA176" s="15"/>
    </row>
    <row r="177" spans="1:27" ht="19.5" customHeight="1">
      <c r="A177" s="249"/>
      <c r="B177" s="249"/>
      <c r="C177" s="249"/>
      <c r="D177" s="249"/>
      <c r="E177" s="249"/>
      <c r="F177" s="249"/>
      <c r="G177" s="249"/>
      <c r="H177" s="249"/>
      <c r="I177" s="249"/>
      <c r="J177" s="249"/>
      <c r="K177" s="249"/>
      <c r="L177" s="249"/>
      <c r="M177" s="249"/>
      <c r="N177" s="249"/>
      <c r="O177" s="249"/>
      <c r="P177" s="249"/>
      <c r="Q177" s="249"/>
      <c r="R177" s="15"/>
      <c r="S177" s="15"/>
      <c r="T177" s="15"/>
      <c r="U177" s="15"/>
      <c r="V177" s="15"/>
      <c r="W177" s="15"/>
      <c r="X177" s="15"/>
      <c r="Y177" s="15"/>
      <c r="Z177" s="15"/>
      <c r="AA177" s="15"/>
    </row>
    <row r="178" spans="1:27" ht="19.5" customHeight="1">
      <c r="A178" s="249"/>
      <c r="B178" s="249"/>
      <c r="C178" s="249"/>
      <c r="D178" s="249"/>
      <c r="E178" s="249"/>
      <c r="F178" s="249"/>
      <c r="G178" s="249"/>
      <c r="H178" s="249"/>
      <c r="I178" s="249"/>
      <c r="J178" s="249"/>
      <c r="K178" s="249"/>
      <c r="L178" s="249"/>
      <c r="M178" s="249"/>
      <c r="N178" s="249"/>
      <c r="O178" s="249"/>
      <c r="P178" s="249"/>
      <c r="Q178" s="249"/>
      <c r="R178" s="15"/>
      <c r="S178" s="15"/>
      <c r="T178" s="15"/>
      <c r="U178" s="15"/>
      <c r="V178" s="15"/>
      <c r="W178" s="15"/>
      <c r="X178" s="15"/>
      <c r="Y178" s="15"/>
      <c r="Z178" s="15"/>
      <c r="AA178" s="15"/>
    </row>
    <row r="179" spans="1:27" ht="19.5" customHeight="1">
      <c r="A179" s="249"/>
      <c r="B179" s="249"/>
      <c r="C179" s="249"/>
      <c r="D179" s="249"/>
      <c r="E179" s="249"/>
      <c r="F179" s="249"/>
      <c r="G179" s="249"/>
      <c r="H179" s="249"/>
      <c r="I179" s="249"/>
      <c r="J179" s="249"/>
      <c r="K179" s="249"/>
      <c r="L179" s="249"/>
      <c r="M179" s="249"/>
      <c r="N179" s="249"/>
      <c r="O179" s="249"/>
      <c r="P179" s="249"/>
      <c r="Q179" s="249"/>
      <c r="R179" s="15"/>
      <c r="S179" s="15"/>
      <c r="T179" s="15"/>
      <c r="U179" s="15"/>
      <c r="V179" s="15"/>
      <c r="W179" s="15"/>
      <c r="X179" s="15"/>
      <c r="Y179" s="15"/>
      <c r="Z179" s="15"/>
      <c r="AA179" s="15"/>
    </row>
    <row r="180" spans="1:27" ht="19.5" customHeight="1">
      <c r="A180" s="249"/>
      <c r="B180" s="249"/>
      <c r="C180" s="249"/>
      <c r="D180" s="249"/>
      <c r="E180" s="249"/>
      <c r="F180" s="249"/>
      <c r="G180" s="249"/>
      <c r="H180" s="249"/>
      <c r="I180" s="249"/>
      <c r="J180" s="249"/>
      <c r="K180" s="249"/>
      <c r="L180" s="249"/>
      <c r="M180" s="249"/>
      <c r="N180" s="249"/>
      <c r="O180" s="249"/>
      <c r="P180" s="249"/>
      <c r="Q180" s="249"/>
      <c r="R180" s="15"/>
      <c r="S180" s="15"/>
      <c r="T180" s="15"/>
      <c r="U180" s="15"/>
      <c r="V180" s="15"/>
      <c r="W180" s="15"/>
      <c r="X180" s="15"/>
      <c r="Y180" s="15"/>
      <c r="Z180" s="15"/>
      <c r="AA180" s="15"/>
    </row>
    <row r="181" spans="1:27" ht="19.5" customHeight="1">
      <c r="A181" s="249"/>
      <c r="B181" s="249"/>
      <c r="C181" s="249"/>
      <c r="D181" s="249"/>
      <c r="E181" s="249"/>
      <c r="F181" s="249"/>
      <c r="G181" s="249"/>
      <c r="H181" s="249"/>
      <c r="I181" s="249"/>
      <c r="J181" s="249"/>
      <c r="K181" s="249"/>
      <c r="L181" s="249"/>
      <c r="M181" s="249"/>
      <c r="N181" s="249"/>
      <c r="O181" s="249"/>
      <c r="P181" s="249"/>
      <c r="Q181" s="249"/>
      <c r="R181" s="15"/>
      <c r="S181" s="15"/>
      <c r="T181" s="15"/>
      <c r="U181" s="15"/>
      <c r="V181" s="15"/>
      <c r="W181" s="15"/>
      <c r="X181" s="15"/>
      <c r="Y181" s="15"/>
      <c r="Z181" s="15"/>
      <c r="AA181" s="15"/>
    </row>
    <row r="182" spans="1:27" ht="19.5" customHeight="1">
      <c r="A182" s="249"/>
      <c r="B182" s="249"/>
      <c r="C182" s="249"/>
      <c r="D182" s="249"/>
      <c r="E182" s="249"/>
      <c r="F182" s="249"/>
      <c r="G182" s="249"/>
      <c r="H182" s="249"/>
      <c r="I182" s="249"/>
      <c r="J182" s="249"/>
      <c r="K182" s="249"/>
      <c r="L182" s="249"/>
      <c r="M182" s="249"/>
      <c r="N182" s="249"/>
      <c r="O182" s="249"/>
      <c r="P182" s="249"/>
      <c r="Q182" s="249"/>
      <c r="R182" s="15"/>
      <c r="S182" s="15"/>
      <c r="T182" s="15"/>
      <c r="U182" s="15"/>
      <c r="V182" s="15"/>
      <c r="W182" s="15"/>
      <c r="X182" s="15"/>
      <c r="Y182" s="15"/>
      <c r="Z182" s="15"/>
      <c r="AA182" s="15"/>
    </row>
    <row r="183" spans="1:27" ht="19.5" customHeight="1">
      <c r="A183" s="249"/>
      <c r="B183" s="249"/>
      <c r="C183" s="249"/>
      <c r="D183" s="249"/>
      <c r="E183" s="249"/>
      <c r="F183" s="249"/>
      <c r="G183" s="249"/>
      <c r="H183" s="249"/>
      <c r="I183" s="249"/>
      <c r="J183" s="249"/>
      <c r="K183" s="249"/>
      <c r="L183" s="249"/>
      <c r="M183" s="249"/>
      <c r="N183" s="249"/>
      <c r="O183" s="249"/>
      <c r="P183" s="249"/>
      <c r="Q183" s="249"/>
      <c r="R183" s="15"/>
      <c r="S183" s="15"/>
      <c r="T183" s="15"/>
      <c r="U183" s="15"/>
      <c r="V183" s="15"/>
      <c r="W183" s="15"/>
      <c r="X183" s="15"/>
      <c r="Y183" s="15"/>
      <c r="Z183" s="15"/>
      <c r="AA183" s="15"/>
    </row>
    <row r="184" spans="1:27" ht="19.5" customHeight="1">
      <c r="A184" s="249"/>
      <c r="B184" s="249"/>
      <c r="C184" s="249"/>
      <c r="D184" s="249"/>
      <c r="E184" s="249"/>
      <c r="F184" s="249"/>
      <c r="G184" s="249"/>
      <c r="H184" s="249"/>
      <c r="I184" s="249"/>
      <c r="J184" s="249"/>
      <c r="K184" s="249"/>
      <c r="L184" s="249"/>
      <c r="M184" s="249"/>
      <c r="N184" s="249"/>
      <c r="O184" s="249"/>
      <c r="P184" s="249"/>
      <c r="Q184" s="249"/>
      <c r="R184" s="15"/>
      <c r="S184" s="15"/>
      <c r="T184" s="15"/>
      <c r="U184" s="15"/>
      <c r="V184" s="15"/>
      <c r="W184" s="15"/>
      <c r="X184" s="15"/>
      <c r="Y184" s="15"/>
      <c r="Z184" s="15"/>
      <c r="AA184" s="15"/>
    </row>
    <row r="185" spans="1:27" ht="19.5" customHeight="1">
      <c r="A185" s="249"/>
      <c r="B185" s="249"/>
      <c r="C185" s="249"/>
      <c r="D185" s="249"/>
      <c r="E185" s="249"/>
      <c r="F185" s="249"/>
      <c r="G185" s="249"/>
      <c r="H185" s="249"/>
      <c r="I185" s="249"/>
      <c r="J185" s="249"/>
      <c r="K185" s="249"/>
      <c r="L185" s="249"/>
      <c r="M185" s="249"/>
      <c r="N185" s="249"/>
      <c r="O185" s="249"/>
      <c r="P185" s="249"/>
      <c r="Q185" s="249"/>
      <c r="R185" s="15"/>
      <c r="S185" s="15"/>
      <c r="T185" s="15"/>
      <c r="U185" s="15"/>
      <c r="V185" s="15"/>
      <c r="W185" s="15"/>
      <c r="X185" s="15"/>
      <c r="Y185" s="15"/>
      <c r="Z185" s="15"/>
      <c r="AA185" s="15"/>
    </row>
    <row r="186" spans="1:27" ht="19.5" customHeight="1">
      <c r="A186" s="249"/>
      <c r="B186" s="249"/>
      <c r="C186" s="249"/>
      <c r="D186" s="249"/>
      <c r="E186" s="249"/>
      <c r="F186" s="249"/>
      <c r="G186" s="249"/>
      <c r="H186" s="249"/>
      <c r="I186" s="249"/>
      <c r="J186" s="249"/>
      <c r="K186" s="249"/>
      <c r="L186" s="249"/>
      <c r="M186" s="249"/>
      <c r="N186" s="249"/>
      <c r="O186" s="249"/>
      <c r="P186" s="249"/>
      <c r="Q186" s="249"/>
      <c r="R186" s="15"/>
      <c r="S186" s="15"/>
      <c r="T186" s="15"/>
      <c r="U186" s="15"/>
      <c r="V186" s="15"/>
      <c r="W186" s="15"/>
      <c r="X186" s="15"/>
      <c r="Y186" s="15"/>
      <c r="Z186" s="15"/>
      <c r="AA186" s="15"/>
    </row>
    <row r="187" spans="1:27" ht="19.5" customHeight="1">
      <c r="A187" s="249"/>
      <c r="B187" s="249"/>
      <c r="C187" s="249"/>
      <c r="D187" s="249"/>
      <c r="E187" s="249"/>
      <c r="F187" s="249"/>
      <c r="G187" s="249"/>
      <c r="H187" s="249"/>
      <c r="I187" s="249"/>
      <c r="J187" s="249"/>
      <c r="K187" s="249"/>
      <c r="L187" s="249"/>
      <c r="M187" s="249"/>
      <c r="N187" s="249"/>
      <c r="O187" s="249"/>
      <c r="P187" s="249"/>
      <c r="Q187" s="249"/>
      <c r="R187" s="15"/>
      <c r="S187" s="15"/>
      <c r="T187" s="15"/>
      <c r="U187" s="15"/>
      <c r="V187" s="15"/>
      <c r="W187" s="15"/>
      <c r="X187" s="15"/>
      <c r="Y187" s="15"/>
      <c r="Z187" s="15"/>
      <c r="AA187" s="15"/>
    </row>
    <row r="188" spans="1:27" ht="19.5" customHeight="1">
      <c r="A188" s="249"/>
      <c r="B188" s="249"/>
      <c r="C188" s="249"/>
      <c r="D188" s="249"/>
      <c r="E188" s="249"/>
      <c r="F188" s="249"/>
      <c r="G188" s="249"/>
      <c r="H188" s="249"/>
      <c r="I188" s="249"/>
      <c r="J188" s="249"/>
      <c r="K188" s="249"/>
      <c r="L188" s="249"/>
      <c r="M188" s="249"/>
      <c r="N188" s="249"/>
      <c r="O188" s="249"/>
      <c r="P188" s="249"/>
      <c r="Q188" s="249"/>
      <c r="R188" s="15"/>
      <c r="S188" s="15"/>
      <c r="T188" s="15"/>
      <c r="U188" s="15"/>
      <c r="V188" s="15"/>
      <c r="W188" s="15"/>
      <c r="X188" s="15"/>
      <c r="Y188" s="15"/>
      <c r="Z188" s="15"/>
      <c r="AA188" s="15"/>
    </row>
    <row r="189" spans="1:27" ht="19.5" customHeight="1">
      <c r="A189" s="249"/>
      <c r="B189" s="249"/>
      <c r="C189" s="249"/>
      <c r="D189" s="249"/>
      <c r="E189" s="249"/>
      <c r="F189" s="249"/>
      <c r="G189" s="249"/>
      <c r="H189" s="249"/>
      <c r="I189" s="249"/>
      <c r="J189" s="249"/>
      <c r="K189" s="249"/>
      <c r="L189" s="249"/>
      <c r="M189" s="249"/>
      <c r="N189" s="249"/>
      <c r="O189" s="249"/>
      <c r="P189" s="249"/>
      <c r="Q189" s="249"/>
      <c r="R189" s="15"/>
      <c r="S189" s="15"/>
      <c r="T189" s="15"/>
      <c r="U189" s="15"/>
      <c r="V189" s="15"/>
      <c r="W189" s="15"/>
      <c r="X189" s="15"/>
      <c r="Y189" s="15"/>
      <c r="Z189" s="15"/>
      <c r="AA189" s="15"/>
    </row>
    <row r="190" spans="1:27" ht="19.5" customHeight="1">
      <c r="A190" s="249"/>
      <c r="B190" s="249"/>
      <c r="C190" s="249"/>
      <c r="D190" s="249"/>
      <c r="E190" s="249"/>
      <c r="F190" s="249"/>
      <c r="G190" s="249"/>
      <c r="H190" s="249"/>
      <c r="I190" s="249"/>
      <c r="J190" s="249"/>
      <c r="K190" s="249"/>
      <c r="L190" s="249"/>
      <c r="M190" s="249"/>
      <c r="N190" s="249"/>
      <c r="O190" s="249"/>
      <c r="P190" s="249"/>
      <c r="Q190" s="249"/>
      <c r="R190" s="15"/>
      <c r="S190" s="15"/>
      <c r="T190" s="15"/>
      <c r="U190" s="15"/>
      <c r="V190" s="15"/>
      <c r="W190" s="15"/>
      <c r="X190" s="15"/>
      <c r="Y190" s="15"/>
      <c r="Z190" s="15"/>
      <c r="AA190" s="15"/>
    </row>
    <row r="191" spans="1:27" ht="19.5" customHeight="1">
      <c r="A191" s="249"/>
      <c r="B191" s="249"/>
      <c r="C191" s="249"/>
      <c r="D191" s="249"/>
      <c r="E191" s="249"/>
      <c r="F191" s="249"/>
      <c r="G191" s="249"/>
      <c r="H191" s="249"/>
      <c r="I191" s="249"/>
      <c r="J191" s="249"/>
      <c r="K191" s="249"/>
      <c r="L191" s="249"/>
      <c r="M191" s="249"/>
      <c r="N191" s="249"/>
      <c r="O191" s="249"/>
      <c r="P191" s="249"/>
      <c r="Q191" s="249"/>
      <c r="R191" s="15"/>
      <c r="S191" s="15"/>
      <c r="T191" s="15"/>
      <c r="U191" s="15"/>
      <c r="V191" s="15"/>
      <c r="W191" s="15"/>
      <c r="X191" s="15"/>
      <c r="Y191" s="15"/>
      <c r="Z191" s="15"/>
      <c r="AA191" s="15"/>
    </row>
    <row r="192" spans="1:27" ht="19.5" customHeight="1">
      <c r="A192" s="249"/>
      <c r="B192" s="249"/>
      <c r="C192" s="249"/>
      <c r="D192" s="249"/>
      <c r="E192" s="249"/>
      <c r="F192" s="249"/>
      <c r="G192" s="249"/>
      <c r="H192" s="249"/>
      <c r="I192" s="249"/>
      <c r="J192" s="249"/>
      <c r="K192" s="249"/>
      <c r="L192" s="249"/>
      <c r="M192" s="249"/>
      <c r="N192" s="249"/>
      <c r="O192" s="249"/>
      <c r="P192" s="249"/>
      <c r="Q192" s="249"/>
      <c r="R192" s="15"/>
      <c r="S192" s="15"/>
      <c r="T192" s="15"/>
      <c r="U192" s="15"/>
      <c r="V192" s="15"/>
      <c r="W192" s="15"/>
      <c r="X192" s="15"/>
      <c r="Y192" s="15"/>
      <c r="Z192" s="15"/>
      <c r="AA192" s="15"/>
    </row>
    <row r="193" spans="1:27" ht="19.5" customHeight="1">
      <c r="A193" s="249"/>
      <c r="B193" s="249"/>
      <c r="C193" s="249"/>
      <c r="D193" s="249"/>
      <c r="E193" s="249"/>
      <c r="F193" s="249"/>
      <c r="G193" s="249"/>
      <c r="H193" s="249"/>
      <c r="I193" s="249"/>
      <c r="J193" s="249"/>
      <c r="K193" s="249"/>
      <c r="L193" s="249"/>
      <c r="M193" s="249"/>
      <c r="N193" s="249"/>
      <c r="O193" s="249"/>
      <c r="P193" s="249"/>
      <c r="Q193" s="249"/>
      <c r="R193" s="15"/>
      <c r="S193" s="15"/>
      <c r="T193" s="15"/>
      <c r="U193" s="15"/>
      <c r="V193" s="15"/>
      <c r="W193" s="15"/>
      <c r="X193" s="15"/>
      <c r="Y193" s="15"/>
      <c r="Z193" s="15"/>
      <c r="AA193" s="15"/>
    </row>
    <row r="194" spans="1:27" ht="19.5" customHeight="1">
      <c r="A194" s="249"/>
      <c r="B194" s="249"/>
      <c r="C194" s="249"/>
      <c r="D194" s="249"/>
      <c r="E194" s="249"/>
      <c r="F194" s="249"/>
      <c r="G194" s="249"/>
      <c r="H194" s="249"/>
      <c r="I194" s="249"/>
      <c r="J194" s="249"/>
      <c r="K194" s="249"/>
      <c r="L194" s="249"/>
      <c r="M194" s="249"/>
      <c r="N194" s="249"/>
      <c r="O194" s="249"/>
      <c r="P194" s="249"/>
      <c r="Q194" s="249"/>
      <c r="R194" s="15"/>
      <c r="S194" s="15"/>
      <c r="T194" s="15"/>
      <c r="U194" s="15"/>
      <c r="V194" s="15"/>
      <c r="W194" s="15"/>
      <c r="X194" s="15"/>
      <c r="Y194" s="15"/>
      <c r="Z194" s="15"/>
      <c r="AA194" s="15"/>
    </row>
    <row r="195" spans="1:27" ht="19.5" customHeight="1">
      <c r="A195" s="249"/>
      <c r="B195" s="249"/>
      <c r="C195" s="249"/>
      <c r="D195" s="249"/>
      <c r="E195" s="249"/>
      <c r="F195" s="249"/>
      <c r="G195" s="249"/>
      <c r="H195" s="249"/>
      <c r="I195" s="249"/>
      <c r="J195" s="249"/>
      <c r="K195" s="249"/>
      <c r="L195" s="249"/>
      <c r="M195" s="249"/>
      <c r="N195" s="249"/>
      <c r="O195" s="249"/>
      <c r="P195" s="249"/>
      <c r="Q195" s="249"/>
      <c r="R195" s="15"/>
      <c r="S195" s="15"/>
      <c r="T195" s="15"/>
      <c r="U195" s="15"/>
      <c r="V195" s="15"/>
      <c r="W195" s="15"/>
      <c r="X195" s="15"/>
      <c r="Y195" s="15"/>
      <c r="Z195" s="15"/>
      <c r="AA195" s="15"/>
    </row>
    <row r="196" spans="1:27" ht="19.5" customHeight="1">
      <c r="A196" s="249"/>
      <c r="B196" s="249"/>
      <c r="C196" s="249"/>
      <c r="D196" s="249"/>
      <c r="E196" s="249"/>
      <c r="F196" s="249"/>
      <c r="G196" s="249"/>
      <c r="H196" s="249"/>
      <c r="I196" s="249"/>
      <c r="J196" s="249"/>
      <c r="K196" s="249"/>
      <c r="L196" s="249"/>
      <c r="M196" s="249"/>
      <c r="N196" s="249"/>
      <c r="O196" s="249"/>
      <c r="P196" s="249"/>
      <c r="Q196" s="249"/>
      <c r="R196" s="15"/>
      <c r="S196" s="15"/>
      <c r="T196" s="15"/>
      <c r="U196" s="15"/>
      <c r="V196" s="15"/>
      <c r="W196" s="15"/>
      <c r="X196" s="15"/>
      <c r="Y196" s="15"/>
      <c r="Z196" s="15"/>
      <c r="AA196" s="15"/>
    </row>
    <row r="197" spans="1:27" ht="19.5" customHeight="1">
      <c r="A197" s="249"/>
      <c r="B197" s="249"/>
      <c r="C197" s="249"/>
      <c r="D197" s="249"/>
      <c r="E197" s="249"/>
      <c r="F197" s="249"/>
      <c r="G197" s="249"/>
      <c r="H197" s="249"/>
      <c r="I197" s="249"/>
      <c r="J197" s="249"/>
      <c r="K197" s="249"/>
      <c r="L197" s="249"/>
      <c r="M197" s="249"/>
      <c r="N197" s="249"/>
      <c r="O197" s="249"/>
      <c r="P197" s="249"/>
      <c r="Q197" s="249"/>
      <c r="R197" s="15"/>
      <c r="S197" s="15"/>
      <c r="T197" s="15"/>
      <c r="U197" s="15"/>
      <c r="V197" s="15"/>
      <c r="W197" s="15"/>
      <c r="X197" s="15"/>
      <c r="Y197" s="15"/>
      <c r="Z197" s="15"/>
      <c r="AA197" s="15"/>
    </row>
    <row r="198" spans="1:27" ht="19.5" customHeight="1">
      <c r="A198" s="249"/>
      <c r="B198" s="249"/>
      <c r="C198" s="249"/>
      <c r="D198" s="249"/>
      <c r="E198" s="249"/>
      <c r="F198" s="249"/>
      <c r="G198" s="249"/>
      <c r="H198" s="249"/>
      <c r="I198" s="249"/>
      <c r="J198" s="249"/>
      <c r="K198" s="249"/>
      <c r="L198" s="249"/>
      <c r="M198" s="249"/>
      <c r="N198" s="249"/>
      <c r="O198" s="249"/>
      <c r="P198" s="249"/>
      <c r="Q198" s="249"/>
      <c r="R198" s="15"/>
      <c r="S198" s="15"/>
      <c r="T198" s="15"/>
      <c r="U198" s="15"/>
      <c r="V198" s="15"/>
      <c r="W198" s="15"/>
      <c r="X198" s="15"/>
      <c r="Y198" s="15"/>
      <c r="Z198" s="15"/>
      <c r="AA198" s="15"/>
    </row>
    <row r="199" spans="1:27" ht="19.5" customHeight="1">
      <c r="A199" s="249"/>
      <c r="B199" s="249"/>
      <c r="C199" s="249"/>
      <c r="D199" s="249"/>
      <c r="E199" s="249"/>
      <c r="F199" s="249"/>
      <c r="G199" s="249"/>
      <c r="H199" s="249"/>
      <c r="I199" s="249"/>
      <c r="J199" s="249"/>
      <c r="K199" s="249"/>
      <c r="L199" s="249"/>
      <c r="M199" s="249"/>
      <c r="N199" s="249"/>
      <c r="O199" s="249"/>
      <c r="P199" s="249"/>
      <c r="Q199" s="249"/>
      <c r="R199" s="15"/>
      <c r="S199" s="15"/>
      <c r="T199" s="15"/>
      <c r="U199" s="15"/>
      <c r="V199" s="15"/>
      <c r="W199" s="15"/>
      <c r="X199" s="15"/>
      <c r="Y199" s="15"/>
      <c r="Z199" s="15"/>
      <c r="AA199" s="15"/>
    </row>
    <row r="200" spans="1:27" ht="19.5" customHeight="1">
      <c r="A200" s="249"/>
      <c r="B200" s="249"/>
      <c r="C200" s="249"/>
      <c r="D200" s="249"/>
      <c r="E200" s="249"/>
      <c r="F200" s="249"/>
      <c r="G200" s="249"/>
      <c r="H200" s="249"/>
      <c r="I200" s="249"/>
      <c r="J200" s="249"/>
      <c r="K200" s="249"/>
      <c r="L200" s="249"/>
      <c r="M200" s="249"/>
      <c r="N200" s="249"/>
      <c r="O200" s="249"/>
      <c r="P200" s="249"/>
      <c r="Q200" s="249"/>
      <c r="R200" s="15"/>
      <c r="S200" s="15"/>
      <c r="T200" s="15"/>
      <c r="U200" s="15"/>
      <c r="V200" s="15"/>
      <c r="W200" s="15"/>
      <c r="X200" s="15"/>
      <c r="Y200" s="15"/>
      <c r="Z200" s="15"/>
      <c r="AA200" s="15"/>
    </row>
    <row r="201" spans="1:27" ht="19.5" customHeight="1">
      <c r="A201" s="249"/>
      <c r="B201" s="249"/>
      <c r="C201" s="249"/>
      <c r="D201" s="249"/>
      <c r="E201" s="249"/>
      <c r="F201" s="249"/>
      <c r="G201" s="249"/>
      <c r="H201" s="249"/>
      <c r="I201" s="249"/>
      <c r="J201" s="249"/>
      <c r="K201" s="249"/>
      <c r="L201" s="249"/>
      <c r="M201" s="249"/>
      <c r="N201" s="249"/>
      <c r="O201" s="249"/>
      <c r="P201" s="249"/>
      <c r="Q201" s="249"/>
      <c r="R201" s="15"/>
      <c r="S201" s="15"/>
      <c r="T201" s="15"/>
      <c r="U201" s="15"/>
      <c r="V201" s="15"/>
      <c r="W201" s="15"/>
      <c r="X201" s="15"/>
      <c r="Y201" s="15"/>
      <c r="Z201" s="15"/>
      <c r="AA201" s="15"/>
    </row>
    <row r="202" spans="1:27" ht="19.5" customHeight="1">
      <c r="A202" s="249"/>
      <c r="B202" s="249"/>
      <c r="C202" s="249"/>
      <c r="D202" s="249"/>
      <c r="E202" s="249"/>
      <c r="F202" s="249"/>
      <c r="G202" s="249"/>
      <c r="H202" s="249"/>
      <c r="I202" s="249"/>
      <c r="J202" s="249"/>
      <c r="K202" s="249"/>
      <c r="L202" s="249"/>
      <c r="M202" s="249"/>
      <c r="N202" s="249"/>
      <c r="O202" s="249"/>
      <c r="P202" s="249"/>
      <c r="Q202" s="249"/>
      <c r="R202" s="15"/>
      <c r="S202" s="15"/>
      <c r="T202" s="15"/>
      <c r="U202" s="15"/>
      <c r="V202" s="15"/>
      <c r="W202" s="15"/>
      <c r="X202" s="15"/>
      <c r="Y202" s="15"/>
      <c r="Z202" s="15"/>
      <c r="AA202" s="15"/>
    </row>
    <row r="203" spans="1:27" ht="19.5" customHeight="1">
      <c r="A203" s="249"/>
      <c r="B203" s="249"/>
      <c r="C203" s="249"/>
      <c r="D203" s="249"/>
      <c r="E203" s="249"/>
      <c r="F203" s="249"/>
      <c r="G203" s="249"/>
      <c r="H203" s="249"/>
      <c r="I203" s="249"/>
      <c r="J203" s="249"/>
      <c r="K203" s="249"/>
      <c r="L203" s="249"/>
      <c r="M203" s="249"/>
      <c r="N203" s="249"/>
      <c r="O203" s="249"/>
      <c r="P203" s="249"/>
      <c r="Q203" s="249"/>
      <c r="R203" s="15"/>
      <c r="S203" s="15"/>
      <c r="T203" s="15"/>
      <c r="U203" s="15"/>
      <c r="V203" s="15"/>
      <c r="W203" s="15"/>
      <c r="X203" s="15"/>
      <c r="Y203" s="15"/>
      <c r="Z203" s="15"/>
      <c r="AA203" s="15"/>
    </row>
    <row r="204" spans="1:27" ht="19.5" customHeight="1">
      <c r="A204" s="249"/>
      <c r="B204" s="249"/>
      <c r="C204" s="249"/>
      <c r="D204" s="249"/>
      <c r="E204" s="249"/>
      <c r="F204" s="249"/>
      <c r="G204" s="249"/>
      <c r="H204" s="249"/>
      <c r="I204" s="249"/>
      <c r="J204" s="249"/>
      <c r="K204" s="249"/>
      <c r="L204" s="249"/>
      <c r="M204" s="249"/>
      <c r="N204" s="249"/>
      <c r="O204" s="249"/>
      <c r="P204" s="249"/>
      <c r="Q204" s="249"/>
      <c r="R204" s="15"/>
      <c r="S204" s="15"/>
      <c r="T204" s="15"/>
      <c r="U204" s="15"/>
      <c r="V204" s="15"/>
      <c r="W204" s="15"/>
      <c r="X204" s="15"/>
      <c r="Y204" s="15"/>
      <c r="Z204" s="15"/>
      <c r="AA204" s="15"/>
    </row>
    <row r="205" spans="1:27" ht="19.5" customHeight="1">
      <c r="A205" s="249"/>
      <c r="B205" s="249"/>
      <c r="C205" s="249"/>
      <c r="D205" s="249"/>
      <c r="E205" s="249"/>
      <c r="F205" s="249"/>
      <c r="G205" s="249"/>
      <c r="H205" s="249"/>
      <c r="I205" s="249"/>
      <c r="J205" s="249"/>
      <c r="K205" s="249"/>
      <c r="L205" s="249"/>
      <c r="M205" s="249"/>
      <c r="N205" s="249"/>
      <c r="O205" s="249"/>
      <c r="P205" s="249"/>
      <c r="Q205" s="249"/>
      <c r="R205" s="15"/>
      <c r="S205" s="15"/>
      <c r="T205" s="15"/>
      <c r="U205" s="15"/>
      <c r="V205" s="15"/>
      <c r="W205" s="15"/>
      <c r="X205" s="15"/>
      <c r="Y205" s="15"/>
      <c r="Z205" s="15"/>
      <c r="AA205" s="15"/>
    </row>
    <row r="206" spans="1:27" ht="19.5" customHeight="1">
      <c r="A206" s="249"/>
      <c r="B206" s="249"/>
      <c r="C206" s="249"/>
      <c r="D206" s="249"/>
      <c r="E206" s="249"/>
      <c r="F206" s="249"/>
      <c r="G206" s="249"/>
      <c r="H206" s="249"/>
      <c r="I206" s="249"/>
      <c r="J206" s="249"/>
      <c r="K206" s="249"/>
      <c r="L206" s="249"/>
      <c r="M206" s="249"/>
      <c r="N206" s="249"/>
      <c r="O206" s="249"/>
      <c r="P206" s="249"/>
      <c r="Q206" s="249"/>
      <c r="R206" s="15"/>
      <c r="S206" s="15"/>
      <c r="T206" s="15"/>
      <c r="U206" s="15"/>
      <c r="V206" s="15"/>
      <c r="W206" s="15"/>
      <c r="X206" s="15"/>
      <c r="Y206" s="15"/>
      <c r="Z206" s="15"/>
      <c r="AA206" s="15"/>
    </row>
    <row r="207" spans="1:27" ht="19.5" customHeight="1">
      <c r="A207" s="249"/>
      <c r="B207" s="249"/>
      <c r="C207" s="249"/>
      <c r="D207" s="249"/>
      <c r="E207" s="249"/>
      <c r="F207" s="249"/>
      <c r="G207" s="249"/>
      <c r="H207" s="249"/>
      <c r="I207" s="249"/>
      <c r="J207" s="249"/>
      <c r="K207" s="249"/>
      <c r="L207" s="249"/>
      <c r="M207" s="249"/>
      <c r="N207" s="249"/>
      <c r="O207" s="249"/>
      <c r="P207" s="249"/>
      <c r="Q207" s="249"/>
      <c r="R207" s="15"/>
      <c r="S207" s="15"/>
      <c r="T207" s="15"/>
      <c r="U207" s="15"/>
      <c r="V207" s="15"/>
      <c r="W207" s="15"/>
      <c r="X207" s="15"/>
      <c r="Y207" s="15"/>
      <c r="Z207" s="15"/>
      <c r="AA207" s="15"/>
    </row>
    <row r="208" spans="1:27" ht="19.5" customHeight="1">
      <c r="A208" s="249"/>
      <c r="B208" s="249"/>
      <c r="C208" s="249"/>
      <c r="D208" s="249"/>
      <c r="E208" s="249"/>
      <c r="F208" s="249"/>
      <c r="G208" s="249"/>
      <c r="H208" s="249"/>
      <c r="I208" s="249"/>
      <c r="J208" s="249"/>
      <c r="K208" s="249"/>
      <c r="L208" s="249"/>
      <c r="M208" s="249"/>
      <c r="N208" s="249"/>
      <c r="O208" s="249"/>
      <c r="P208" s="249"/>
      <c r="Q208" s="249"/>
      <c r="R208" s="15"/>
      <c r="S208" s="15"/>
      <c r="T208" s="15"/>
      <c r="U208" s="15"/>
      <c r="V208" s="15"/>
      <c r="W208" s="15"/>
      <c r="X208" s="15"/>
      <c r="Y208" s="15"/>
      <c r="Z208" s="15"/>
      <c r="AA208" s="15"/>
    </row>
    <row r="209" spans="1:27" ht="19.5" customHeight="1">
      <c r="A209" s="249"/>
      <c r="B209" s="249"/>
      <c r="C209" s="249"/>
      <c r="D209" s="249"/>
      <c r="E209" s="249"/>
      <c r="F209" s="249"/>
      <c r="G209" s="249"/>
      <c r="H209" s="249"/>
      <c r="I209" s="249"/>
      <c r="J209" s="249"/>
      <c r="K209" s="249"/>
      <c r="L209" s="249"/>
      <c r="M209" s="249"/>
      <c r="N209" s="249"/>
      <c r="O209" s="249"/>
      <c r="P209" s="249"/>
      <c r="Q209" s="249"/>
      <c r="R209" s="15"/>
      <c r="S209" s="15"/>
      <c r="T209" s="15"/>
      <c r="U209" s="15"/>
      <c r="V209" s="15"/>
      <c r="W209" s="15"/>
      <c r="X209" s="15"/>
      <c r="Y209" s="15"/>
      <c r="Z209" s="15"/>
      <c r="AA209" s="15"/>
    </row>
    <row r="210" spans="1:27" ht="19.5" customHeight="1">
      <c r="A210" s="249"/>
      <c r="B210" s="249"/>
      <c r="C210" s="249"/>
      <c r="D210" s="249"/>
      <c r="E210" s="249"/>
      <c r="F210" s="249"/>
      <c r="G210" s="249"/>
      <c r="H210" s="249"/>
      <c r="I210" s="249"/>
      <c r="J210" s="249"/>
      <c r="K210" s="249"/>
      <c r="L210" s="249"/>
      <c r="M210" s="249"/>
      <c r="N210" s="249"/>
      <c r="O210" s="249"/>
      <c r="P210" s="249"/>
      <c r="Q210" s="249"/>
      <c r="R210" s="15"/>
      <c r="S210" s="15"/>
      <c r="T210" s="15"/>
      <c r="U210" s="15"/>
      <c r="V210" s="15"/>
      <c r="W210" s="15"/>
      <c r="X210" s="15"/>
      <c r="Y210" s="15"/>
      <c r="Z210" s="15"/>
      <c r="AA210" s="15"/>
    </row>
    <row r="211" spans="1:27" ht="19.5" customHeight="1">
      <c r="A211" s="249"/>
      <c r="B211" s="249"/>
      <c r="C211" s="249"/>
      <c r="D211" s="249"/>
      <c r="E211" s="249"/>
      <c r="F211" s="249"/>
      <c r="G211" s="249"/>
      <c r="H211" s="249"/>
      <c r="I211" s="249"/>
      <c r="J211" s="249"/>
      <c r="K211" s="249"/>
      <c r="L211" s="249"/>
      <c r="M211" s="249"/>
      <c r="N211" s="249"/>
      <c r="O211" s="249"/>
      <c r="P211" s="249"/>
      <c r="Q211" s="249"/>
      <c r="R211" s="15"/>
      <c r="S211" s="15"/>
      <c r="T211" s="15"/>
      <c r="U211" s="15"/>
      <c r="V211" s="15"/>
      <c r="W211" s="15"/>
      <c r="X211" s="15"/>
      <c r="Y211" s="15"/>
      <c r="Z211" s="15"/>
      <c r="AA211" s="15"/>
    </row>
    <row r="212" spans="1:27" ht="19.5" customHeight="1">
      <c r="A212" s="249"/>
      <c r="B212" s="249"/>
      <c r="C212" s="249"/>
      <c r="D212" s="249"/>
      <c r="E212" s="249"/>
      <c r="F212" s="249"/>
      <c r="G212" s="249"/>
      <c r="H212" s="249"/>
      <c r="I212" s="249"/>
      <c r="J212" s="249"/>
      <c r="K212" s="249"/>
      <c r="L212" s="249"/>
      <c r="M212" s="249"/>
      <c r="N212" s="249"/>
      <c r="O212" s="249"/>
      <c r="P212" s="249"/>
      <c r="Q212" s="249"/>
      <c r="R212" s="15"/>
      <c r="S212" s="15"/>
      <c r="T212" s="15"/>
      <c r="U212" s="15"/>
      <c r="V212" s="15"/>
      <c r="W212" s="15"/>
      <c r="X212" s="15"/>
      <c r="Y212" s="15"/>
      <c r="Z212" s="15"/>
      <c r="AA212" s="15"/>
    </row>
    <row r="213" spans="1:27" ht="19.5" customHeight="1">
      <c r="A213" s="249"/>
      <c r="B213" s="249"/>
      <c r="C213" s="249"/>
      <c r="D213" s="249"/>
      <c r="E213" s="249"/>
      <c r="F213" s="249"/>
      <c r="G213" s="249"/>
      <c r="H213" s="249"/>
      <c r="I213" s="249"/>
      <c r="J213" s="249"/>
      <c r="K213" s="249"/>
      <c r="L213" s="249"/>
      <c r="M213" s="249"/>
      <c r="N213" s="249"/>
      <c r="O213" s="249"/>
      <c r="P213" s="249"/>
      <c r="Q213" s="249"/>
      <c r="R213" s="15"/>
      <c r="S213" s="15"/>
      <c r="T213" s="15"/>
      <c r="U213" s="15"/>
      <c r="V213" s="15"/>
      <c r="W213" s="15"/>
      <c r="X213" s="15"/>
      <c r="Y213" s="15"/>
      <c r="Z213" s="15"/>
      <c r="AA213" s="15"/>
    </row>
    <row r="214" spans="1:27" ht="19.5" customHeight="1">
      <c r="A214" s="249"/>
      <c r="B214" s="249"/>
      <c r="C214" s="249"/>
      <c r="D214" s="249"/>
      <c r="E214" s="249"/>
      <c r="F214" s="249"/>
      <c r="G214" s="249"/>
      <c r="H214" s="249"/>
      <c r="I214" s="249"/>
      <c r="J214" s="249"/>
      <c r="K214" s="249"/>
      <c r="L214" s="249"/>
      <c r="M214" s="249"/>
      <c r="N214" s="249"/>
      <c r="O214" s="249"/>
      <c r="P214" s="249"/>
      <c r="Q214" s="249"/>
      <c r="R214" s="15"/>
      <c r="S214" s="15"/>
      <c r="T214" s="15"/>
      <c r="U214" s="15"/>
      <c r="V214" s="15"/>
      <c r="W214" s="15"/>
      <c r="X214" s="15"/>
      <c r="Y214" s="15"/>
      <c r="Z214" s="15"/>
      <c r="AA214" s="15"/>
    </row>
    <row r="215" spans="1:27" ht="19.5" customHeight="1">
      <c r="A215" s="249"/>
      <c r="B215" s="249"/>
      <c r="C215" s="249"/>
      <c r="D215" s="249"/>
      <c r="E215" s="249"/>
      <c r="F215" s="249"/>
      <c r="G215" s="249"/>
      <c r="H215" s="249"/>
      <c r="I215" s="249"/>
      <c r="J215" s="249"/>
      <c r="K215" s="249"/>
      <c r="L215" s="249"/>
      <c r="M215" s="249"/>
      <c r="N215" s="249"/>
      <c r="O215" s="249"/>
      <c r="P215" s="249"/>
      <c r="Q215" s="249"/>
      <c r="R215" s="15"/>
      <c r="S215" s="15"/>
      <c r="T215" s="15"/>
      <c r="U215" s="15"/>
      <c r="V215" s="15"/>
      <c r="W215" s="15"/>
      <c r="X215" s="15"/>
      <c r="Y215" s="15"/>
      <c r="Z215" s="15"/>
      <c r="AA215" s="15"/>
    </row>
    <row r="216" spans="1:27" ht="19.5" customHeight="1">
      <c r="A216" s="249"/>
      <c r="B216" s="249"/>
      <c r="C216" s="249"/>
      <c r="D216" s="249"/>
      <c r="E216" s="249"/>
      <c r="F216" s="249"/>
      <c r="G216" s="249"/>
      <c r="H216" s="249"/>
      <c r="I216" s="249"/>
      <c r="J216" s="249"/>
      <c r="K216" s="249"/>
      <c r="L216" s="249"/>
      <c r="M216" s="249"/>
      <c r="N216" s="249"/>
      <c r="O216" s="249"/>
      <c r="P216" s="249"/>
      <c r="Q216" s="249"/>
      <c r="R216" s="15"/>
      <c r="S216" s="15"/>
      <c r="T216" s="15"/>
      <c r="U216" s="15"/>
      <c r="V216" s="15"/>
      <c r="W216" s="15"/>
      <c r="X216" s="15"/>
      <c r="Y216" s="15"/>
      <c r="Z216" s="15"/>
      <c r="AA216" s="15"/>
    </row>
    <row r="217" spans="1:27" ht="19.5" customHeight="1">
      <c r="A217" s="249"/>
      <c r="B217" s="249"/>
      <c r="C217" s="249"/>
      <c r="D217" s="249"/>
      <c r="E217" s="249"/>
      <c r="F217" s="249"/>
      <c r="G217" s="249"/>
      <c r="H217" s="249"/>
      <c r="I217" s="249"/>
      <c r="J217" s="249"/>
      <c r="K217" s="249"/>
      <c r="L217" s="249"/>
      <c r="M217" s="249"/>
      <c r="N217" s="249"/>
      <c r="O217" s="249"/>
      <c r="P217" s="249"/>
      <c r="Q217" s="249"/>
      <c r="R217" s="15"/>
      <c r="S217" s="15"/>
      <c r="T217" s="15"/>
      <c r="U217" s="15"/>
      <c r="V217" s="15"/>
      <c r="W217" s="15"/>
      <c r="X217" s="15"/>
      <c r="Y217" s="15"/>
      <c r="Z217" s="15"/>
      <c r="AA217" s="15"/>
    </row>
    <row r="218" spans="1:27" ht="19.5" customHeight="1">
      <c r="A218" s="249"/>
      <c r="B218" s="249"/>
      <c r="C218" s="249"/>
      <c r="D218" s="249"/>
      <c r="E218" s="249"/>
      <c r="F218" s="249"/>
      <c r="G218" s="249"/>
      <c r="H218" s="249"/>
      <c r="I218" s="249"/>
      <c r="J218" s="249"/>
      <c r="K218" s="249"/>
      <c r="L218" s="249"/>
      <c r="M218" s="249"/>
      <c r="N218" s="249"/>
      <c r="O218" s="249"/>
      <c r="P218" s="249"/>
      <c r="Q218" s="249"/>
      <c r="R218" s="15"/>
      <c r="S218" s="15"/>
      <c r="T218" s="15"/>
      <c r="U218" s="15"/>
      <c r="V218" s="15"/>
      <c r="W218" s="15"/>
      <c r="X218" s="15"/>
      <c r="Y218" s="15"/>
      <c r="Z218" s="15"/>
      <c r="AA218" s="15"/>
    </row>
    <row r="219" spans="1:27" ht="19.5" customHeight="1">
      <c r="A219" s="249"/>
      <c r="B219" s="249"/>
      <c r="C219" s="249"/>
      <c r="D219" s="249"/>
      <c r="E219" s="249"/>
      <c r="F219" s="249"/>
      <c r="G219" s="249"/>
      <c r="H219" s="249"/>
      <c r="I219" s="249"/>
      <c r="J219" s="249"/>
      <c r="K219" s="249"/>
      <c r="L219" s="249"/>
      <c r="M219" s="249"/>
      <c r="N219" s="249"/>
      <c r="O219" s="249"/>
      <c r="P219" s="249"/>
      <c r="Q219" s="249"/>
      <c r="R219" s="15"/>
      <c r="S219" s="15"/>
      <c r="T219" s="15"/>
      <c r="U219" s="15"/>
      <c r="V219" s="15"/>
      <c r="W219" s="15"/>
      <c r="X219" s="15"/>
      <c r="Y219" s="15"/>
      <c r="Z219" s="15"/>
      <c r="AA219" s="15"/>
    </row>
    <row r="220" spans="1:27" ht="19.5" customHeight="1">
      <c r="A220" s="249"/>
      <c r="B220" s="249"/>
      <c r="C220" s="249"/>
      <c r="D220" s="249"/>
      <c r="E220" s="249"/>
      <c r="F220" s="249"/>
      <c r="G220" s="249"/>
      <c r="H220" s="249"/>
      <c r="I220" s="249"/>
      <c r="J220" s="249"/>
      <c r="K220" s="249"/>
      <c r="L220" s="249"/>
      <c r="M220" s="249"/>
      <c r="N220" s="249"/>
      <c r="O220" s="249"/>
      <c r="P220" s="249"/>
      <c r="Q220" s="249"/>
      <c r="R220" s="15"/>
      <c r="S220" s="15"/>
      <c r="T220" s="15"/>
      <c r="U220" s="15"/>
      <c r="V220" s="15"/>
      <c r="W220" s="15"/>
      <c r="X220" s="15"/>
      <c r="Y220" s="15"/>
      <c r="Z220" s="15"/>
      <c r="AA220" s="15"/>
    </row>
    <row r="221" spans="1:27" ht="19.5" customHeight="1">
      <c r="A221" s="249"/>
      <c r="B221" s="249"/>
      <c r="C221" s="249"/>
      <c r="D221" s="249"/>
      <c r="E221" s="249"/>
      <c r="F221" s="249"/>
      <c r="G221" s="249"/>
      <c r="H221" s="249"/>
      <c r="I221" s="249"/>
      <c r="J221" s="249"/>
      <c r="K221" s="249"/>
      <c r="L221" s="249"/>
      <c r="M221" s="249"/>
      <c r="N221" s="249"/>
      <c r="O221" s="249"/>
      <c r="P221" s="249"/>
      <c r="Q221" s="249"/>
      <c r="R221" s="15"/>
      <c r="S221" s="15"/>
      <c r="T221" s="15"/>
      <c r="U221" s="15"/>
      <c r="V221" s="15"/>
      <c r="W221" s="15"/>
      <c r="X221" s="15"/>
      <c r="Y221" s="15"/>
      <c r="Z221" s="15"/>
      <c r="AA221" s="15"/>
    </row>
    <row r="222" spans="1:27" ht="19.5" customHeight="1">
      <c r="A222" s="249"/>
      <c r="B222" s="249"/>
      <c r="C222" s="249"/>
      <c r="D222" s="249"/>
      <c r="E222" s="249"/>
      <c r="F222" s="249"/>
      <c r="G222" s="249"/>
      <c r="H222" s="249"/>
      <c r="I222" s="249"/>
      <c r="J222" s="249"/>
      <c r="K222" s="249"/>
      <c r="L222" s="249"/>
      <c r="M222" s="249"/>
      <c r="N222" s="249"/>
      <c r="O222" s="249"/>
      <c r="P222" s="249"/>
      <c r="Q222" s="249"/>
      <c r="R222" s="15"/>
      <c r="S222" s="15"/>
      <c r="T222" s="15"/>
      <c r="U222" s="15"/>
      <c r="V222" s="15"/>
      <c r="W222" s="15"/>
      <c r="X222" s="15"/>
      <c r="Y222" s="15"/>
      <c r="Z222" s="15"/>
      <c r="AA222" s="15"/>
    </row>
    <row r="223" spans="1:27" ht="19.5" customHeight="1">
      <c r="A223" s="249"/>
      <c r="B223" s="249"/>
      <c r="C223" s="249"/>
      <c r="D223" s="249"/>
      <c r="E223" s="249"/>
      <c r="F223" s="249"/>
      <c r="G223" s="249"/>
      <c r="H223" s="249"/>
      <c r="I223" s="249"/>
      <c r="J223" s="249"/>
      <c r="K223" s="249"/>
      <c r="L223" s="249"/>
      <c r="M223" s="249"/>
      <c r="N223" s="249"/>
      <c r="O223" s="249"/>
      <c r="P223" s="249"/>
      <c r="Q223" s="249"/>
      <c r="R223" s="15"/>
      <c r="S223" s="15"/>
      <c r="T223" s="15"/>
      <c r="U223" s="15"/>
      <c r="V223" s="15"/>
      <c r="W223" s="15"/>
      <c r="X223" s="15"/>
      <c r="Y223" s="15"/>
      <c r="Z223" s="15"/>
      <c r="AA223" s="15"/>
    </row>
    <row r="224" spans="1:27" ht="19.5" customHeight="1">
      <c r="A224" s="249"/>
      <c r="B224" s="249"/>
      <c r="C224" s="249"/>
      <c r="D224" s="249"/>
      <c r="E224" s="249"/>
      <c r="F224" s="249"/>
      <c r="G224" s="249"/>
      <c r="H224" s="249"/>
      <c r="I224" s="249"/>
      <c r="J224" s="249"/>
      <c r="K224" s="249"/>
      <c r="L224" s="249"/>
      <c r="M224" s="249"/>
      <c r="N224" s="249"/>
      <c r="O224" s="249"/>
      <c r="P224" s="249"/>
      <c r="Q224" s="249"/>
      <c r="R224" s="15"/>
      <c r="S224" s="15"/>
      <c r="T224" s="15"/>
      <c r="U224" s="15"/>
      <c r="V224" s="15"/>
      <c r="W224" s="15"/>
      <c r="X224" s="15"/>
      <c r="Y224" s="15"/>
      <c r="Z224" s="15"/>
      <c r="AA224" s="15"/>
    </row>
    <row r="225" spans="1:27" ht="19.5" customHeight="1">
      <c r="A225" s="249"/>
      <c r="B225" s="249"/>
      <c r="C225" s="249"/>
      <c r="D225" s="249"/>
      <c r="E225" s="249"/>
      <c r="F225" s="249"/>
      <c r="G225" s="249"/>
      <c r="H225" s="249"/>
      <c r="I225" s="249"/>
      <c r="J225" s="249"/>
      <c r="K225" s="249"/>
      <c r="L225" s="249"/>
      <c r="M225" s="249"/>
      <c r="N225" s="249"/>
      <c r="O225" s="249"/>
      <c r="P225" s="249"/>
      <c r="Q225" s="249"/>
      <c r="R225" s="15"/>
      <c r="S225" s="15"/>
      <c r="T225" s="15"/>
      <c r="U225" s="15"/>
      <c r="V225" s="15"/>
      <c r="W225" s="15"/>
      <c r="X225" s="15"/>
      <c r="Y225" s="15"/>
      <c r="Z225" s="15"/>
      <c r="AA225" s="15"/>
    </row>
    <row r="226" spans="1:27" ht="19.5" customHeight="1">
      <c r="A226" s="249"/>
      <c r="B226" s="249"/>
      <c r="C226" s="249"/>
      <c r="D226" s="249"/>
      <c r="E226" s="249"/>
      <c r="F226" s="249"/>
      <c r="G226" s="249"/>
      <c r="H226" s="249"/>
      <c r="I226" s="249"/>
      <c r="J226" s="249"/>
      <c r="K226" s="249"/>
      <c r="L226" s="249"/>
      <c r="M226" s="249"/>
      <c r="N226" s="249"/>
      <c r="O226" s="249"/>
      <c r="P226" s="249"/>
      <c r="Q226" s="249"/>
      <c r="R226" s="15"/>
      <c r="S226" s="15"/>
      <c r="T226" s="15"/>
      <c r="U226" s="15"/>
      <c r="V226" s="15"/>
      <c r="W226" s="15"/>
      <c r="X226" s="15"/>
      <c r="Y226" s="15"/>
      <c r="Z226" s="15"/>
      <c r="AA226" s="15"/>
    </row>
    <row r="227" spans="1:27" ht="19.5" customHeight="1">
      <c r="A227" s="249"/>
      <c r="B227" s="249"/>
      <c r="C227" s="249"/>
      <c r="D227" s="249"/>
      <c r="E227" s="249"/>
      <c r="F227" s="249"/>
      <c r="G227" s="249"/>
      <c r="H227" s="249"/>
      <c r="I227" s="249"/>
      <c r="J227" s="249"/>
      <c r="K227" s="249"/>
      <c r="L227" s="249"/>
      <c r="M227" s="249"/>
      <c r="N227" s="249"/>
      <c r="O227" s="249"/>
      <c r="P227" s="249"/>
      <c r="Q227" s="249"/>
      <c r="R227" s="15"/>
      <c r="S227" s="15"/>
      <c r="T227" s="15"/>
      <c r="U227" s="15"/>
      <c r="V227" s="15"/>
      <c r="W227" s="15"/>
      <c r="X227" s="15"/>
      <c r="Y227" s="15"/>
      <c r="Z227" s="15"/>
      <c r="AA227" s="15"/>
    </row>
    <row r="228" spans="1:27" ht="19.5" customHeight="1">
      <c r="A228" s="249"/>
      <c r="B228" s="249"/>
      <c r="C228" s="249"/>
      <c r="D228" s="249"/>
      <c r="E228" s="249"/>
      <c r="F228" s="249"/>
      <c r="G228" s="249"/>
      <c r="H228" s="249"/>
      <c r="I228" s="249"/>
      <c r="J228" s="249"/>
      <c r="K228" s="249"/>
      <c r="L228" s="249"/>
      <c r="M228" s="249"/>
      <c r="N228" s="249"/>
      <c r="O228" s="249"/>
      <c r="P228" s="249"/>
      <c r="Q228" s="249"/>
      <c r="R228" s="15"/>
      <c r="S228" s="15"/>
      <c r="T228" s="15"/>
      <c r="U228" s="15"/>
      <c r="V228" s="15"/>
      <c r="W228" s="15"/>
      <c r="X228" s="15"/>
      <c r="Y228" s="15"/>
      <c r="Z228" s="15"/>
      <c r="AA228" s="15"/>
    </row>
    <row r="229" spans="1:27" ht="19.5" customHeight="1">
      <c r="A229" s="249"/>
      <c r="B229" s="249"/>
      <c r="C229" s="249"/>
      <c r="D229" s="249"/>
      <c r="E229" s="249"/>
      <c r="F229" s="249"/>
      <c r="G229" s="249"/>
      <c r="H229" s="249"/>
      <c r="I229" s="249"/>
      <c r="J229" s="249"/>
      <c r="K229" s="249"/>
      <c r="L229" s="249"/>
      <c r="M229" s="249"/>
      <c r="N229" s="249"/>
      <c r="O229" s="249"/>
      <c r="P229" s="249"/>
      <c r="Q229" s="249"/>
      <c r="R229" s="15"/>
      <c r="S229" s="15"/>
      <c r="T229" s="15"/>
      <c r="U229" s="15"/>
      <c r="V229" s="15"/>
      <c r="W229" s="15"/>
      <c r="X229" s="15"/>
      <c r="Y229" s="15"/>
      <c r="Z229" s="15"/>
      <c r="AA229" s="15"/>
    </row>
    <row r="230" spans="1:27" ht="19.5" customHeight="1">
      <c r="A230" s="249"/>
      <c r="B230" s="249"/>
      <c r="C230" s="249"/>
      <c r="D230" s="249"/>
      <c r="E230" s="249"/>
      <c r="F230" s="249"/>
      <c r="G230" s="249"/>
      <c r="H230" s="249"/>
      <c r="I230" s="249"/>
      <c r="J230" s="249"/>
      <c r="K230" s="249"/>
      <c r="L230" s="249"/>
      <c r="M230" s="249"/>
      <c r="N230" s="249"/>
      <c r="O230" s="249"/>
      <c r="P230" s="249"/>
      <c r="Q230" s="249"/>
      <c r="R230" s="15"/>
      <c r="S230" s="15"/>
      <c r="T230" s="15"/>
      <c r="U230" s="15"/>
      <c r="V230" s="15"/>
      <c r="W230" s="15"/>
      <c r="X230" s="15"/>
      <c r="Y230" s="15"/>
      <c r="Z230" s="15"/>
      <c r="AA230" s="15"/>
    </row>
    <row r="231" spans="1:27" ht="19.5" customHeight="1">
      <c r="A231" s="249"/>
      <c r="B231" s="249"/>
      <c r="C231" s="249"/>
      <c r="D231" s="249"/>
      <c r="E231" s="249"/>
      <c r="F231" s="249"/>
      <c r="G231" s="249"/>
      <c r="H231" s="249"/>
      <c r="I231" s="249"/>
      <c r="J231" s="249"/>
      <c r="K231" s="249"/>
      <c r="L231" s="249"/>
      <c r="M231" s="249"/>
      <c r="N231" s="249"/>
      <c r="O231" s="249"/>
      <c r="P231" s="249"/>
      <c r="Q231" s="249"/>
      <c r="R231" s="15"/>
      <c r="S231" s="15"/>
      <c r="T231" s="15"/>
      <c r="U231" s="15"/>
      <c r="V231" s="15"/>
      <c r="W231" s="15"/>
      <c r="X231" s="15"/>
      <c r="Y231" s="15"/>
      <c r="Z231" s="15"/>
      <c r="AA231" s="15"/>
    </row>
    <row r="232" spans="1:27" ht="19.5" customHeight="1">
      <c r="A232" s="249"/>
      <c r="B232" s="249"/>
      <c r="C232" s="249"/>
      <c r="D232" s="249"/>
      <c r="E232" s="249"/>
      <c r="F232" s="249"/>
      <c r="G232" s="249"/>
      <c r="H232" s="249"/>
      <c r="I232" s="249"/>
      <c r="J232" s="249"/>
      <c r="K232" s="249"/>
      <c r="L232" s="249"/>
      <c r="M232" s="249"/>
      <c r="N232" s="249"/>
      <c r="O232" s="249"/>
      <c r="P232" s="249"/>
      <c r="Q232" s="249"/>
      <c r="R232" s="15"/>
      <c r="S232" s="15"/>
      <c r="T232" s="15"/>
      <c r="U232" s="15"/>
      <c r="V232" s="15"/>
      <c r="W232" s="15"/>
      <c r="X232" s="15"/>
      <c r="Y232" s="15"/>
      <c r="Z232" s="15"/>
      <c r="AA232" s="15"/>
    </row>
    <row r="233" spans="1:27" ht="19.5" customHeight="1">
      <c r="A233" s="249"/>
      <c r="B233" s="249"/>
      <c r="C233" s="249"/>
      <c r="D233" s="249"/>
      <c r="E233" s="249"/>
      <c r="F233" s="249"/>
      <c r="G233" s="249"/>
      <c r="H233" s="249"/>
      <c r="I233" s="249"/>
      <c r="J233" s="249"/>
      <c r="K233" s="249"/>
      <c r="L233" s="249"/>
      <c r="M233" s="249"/>
      <c r="N233" s="249"/>
      <c r="O233" s="249"/>
      <c r="P233" s="249"/>
      <c r="Q233" s="249"/>
      <c r="R233" s="15"/>
      <c r="S233" s="15"/>
      <c r="T233" s="15"/>
      <c r="U233" s="15"/>
      <c r="V233" s="15"/>
      <c r="W233" s="15"/>
      <c r="X233" s="15"/>
      <c r="Y233" s="15"/>
      <c r="Z233" s="15"/>
      <c r="AA233" s="15"/>
    </row>
    <row r="234" spans="1:27" ht="19.5" customHeight="1">
      <c r="A234" s="249"/>
      <c r="B234" s="249"/>
      <c r="C234" s="249"/>
      <c r="D234" s="249"/>
      <c r="E234" s="249"/>
      <c r="F234" s="249"/>
      <c r="G234" s="249"/>
      <c r="H234" s="249"/>
      <c r="I234" s="249"/>
      <c r="J234" s="249"/>
      <c r="K234" s="249"/>
      <c r="L234" s="249"/>
      <c r="M234" s="249"/>
      <c r="N234" s="249"/>
      <c r="O234" s="249"/>
      <c r="P234" s="249"/>
      <c r="Q234" s="249"/>
      <c r="R234" s="15"/>
      <c r="S234" s="15"/>
      <c r="T234" s="15"/>
      <c r="U234" s="15"/>
      <c r="V234" s="15"/>
      <c r="W234" s="15"/>
      <c r="X234" s="15"/>
      <c r="Y234" s="15"/>
      <c r="Z234" s="15"/>
      <c r="AA234" s="15"/>
    </row>
    <row r="235" spans="1:27" ht="15.75" customHeight="1">
      <c r="A235" s="444"/>
      <c r="B235" s="444"/>
      <c r="C235" s="444"/>
      <c r="D235" s="444"/>
      <c r="E235" s="444"/>
      <c r="F235" s="444"/>
      <c r="G235" s="444"/>
      <c r="H235" s="444"/>
      <c r="I235" s="444"/>
      <c r="J235" s="444"/>
      <c r="K235" s="444"/>
      <c r="L235" s="444"/>
      <c r="M235" s="444"/>
      <c r="N235" s="444"/>
      <c r="O235" s="444"/>
      <c r="P235" s="444"/>
      <c r="Q235" s="444"/>
      <c r="R235" s="444"/>
      <c r="S235" s="444"/>
      <c r="T235" s="444"/>
      <c r="U235" s="444"/>
      <c r="V235" s="444"/>
      <c r="W235" s="444"/>
      <c r="X235" s="444"/>
      <c r="Y235" s="444"/>
      <c r="Z235" s="444"/>
      <c r="AA235" s="444"/>
    </row>
    <row r="236" spans="1:27" ht="15.75" customHeight="1">
      <c r="A236" s="444"/>
      <c r="B236" s="444"/>
      <c r="C236" s="444"/>
      <c r="D236" s="444"/>
      <c r="E236" s="444"/>
      <c r="F236" s="444"/>
      <c r="G236" s="444"/>
      <c r="H236" s="444"/>
      <c r="I236" s="444"/>
      <c r="J236" s="444"/>
      <c r="K236" s="444"/>
      <c r="L236" s="444"/>
      <c r="M236" s="444"/>
      <c r="N236" s="444"/>
      <c r="O236" s="444"/>
      <c r="P236" s="444"/>
      <c r="Q236" s="444"/>
      <c r="R236" s="444"/>
      <c r="S236" s="444"/>
      <c r="T236" s="444"/>
      <c r="U236" s="444"/>
      <c r="V236" s="444"/>
      <c r="W236" s="444"/>
      <c r="X236" s="444"/>
      <c r="Y236" s="444"/>
      <c r="Z236" s="444"/>
      <c r="AA236" s="444"/>
    </row>
    <row r="237" spans="1:27" ht="15.75" customHeight="1">
      <c r="A237" s="444"/>
      <c r="B237" s="444"/>
      <c r="C237" s="444"/>
      <c r="D237" s="444"/>
      <c r="E237" s="444"/>
      <c r="F237" s="444"/>
      <c r="G237" s="444"/>
      <c r="H237" s="444"/>
      <c r="I237" s="444"/>
      <c r="J237" s="444"/>
      <c r="K237" s="444"/>
      <c r="L237" s="444"/>
      <c r="M237" s="444"/>
      <c r="N237" s="444"/>
      <c r="O237" s="444"/>
      <c r="P237" s="444"/>
      <c r="Q237" s="444"/>
      <c r="R237" s="444"/>
      <c r="S237" s="444"/>
      <c r="T237" s="444"/>
      <c r="U237" s="444"/>
      <c r="V237" s="444"/>
      <c r="W237" s="444"/>
      <c r="X237" s="444"/>
      <c r="Y237" s="444"/>
      <c r="Z237" s="444"/>
      <c r="AA237" s="444"/>
    </row>
    <row r="238" spans="1:27" ht="15.75" customHeight="1">
      <c r="A238" s="444"/>
      <c r="B238" s="444"/>
      <c r="C238" s="444"/>
      <c r="D238" s="444"/>
      <c r="E238" s="444"/>
      <c r="F238" s="444"/>
      <c r="G238" s="444"/>
      <c r="H238" s="444"/>
      <c r="I238" s="444"/>
      <c r="J238" s="444"/>
      <c r="K238" s="444"/>
      <c r="L238" s="444"/>
      <c r="M238" s="444"/>
      <c r="N238" s="444"/>
      <c r="O238" s="444"/>
      <c r="P238" s="444"/>
      <c r="Q238" s="444"/>
      <c r="R238" s="444"/>
      <c r="S238" s="444"/>
      <c r="T238" s="444"/>
      <c r="U238" s="444"/>
      <c r="V238" s="444"/>
      <c r="W238" s="444"/>
      <c r="X238" s="444"/>
      <c r="Y238" s="444"/>
      <c r="Z238" s="444"/>
      <c r="AA238" s="444"/>
    </row>
    <row r="239" spans="1:27" ht="15.75" customHeight="1">
      <c r="A239" s="444"/>
      <c r="B239" s="444"/>
      <c r="C239" s="444"/>
      <c r="D239" s="444"/>
      <c r="E239" s="444"/>
      <c r="F239" s="444"/>
      <c r="G239" s="444"/>
      <c r="H239" s="444"/>
      <c r="I239" s="444"/>
      <c r="J239" s="444"/>
      <c r="K239" s="444"/>
      <c r="L239" s="444"/>
      <c r="M239" s="444"/>
      <c r="N239" s="444"/>
      <c r="O239" s="444"/>
      <c r="P239" s="444"/>
      <c r="Q239" s="444"/>
      <c r="R239" s="444"/>
      <c r="S239" s="444"/>
      <c r="T239" s="444"/>
      <c r="U239" s="444"/>
      <c r="V239" s="444"/>
      <c r="W239" s="444"/>
      <c r="X239" s="444"/>
      <c r="Y239" s="444"/>
      <c r="Z239" s="444"/>
      <c r="AA239" s="444"/>
    </row>
    <row r="240" spans="1:27" ht="15.75" customHeight="1">
      <c r="A240" s="444"/>
      <c r="B240" s="444"/>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c r="AA240" s="444"/>
    </row>
    <row r="241" spans="1:27" ht="15.75" customHeight="1">
      <c r="A241" s="444"/>
      <c r="B241" s="444"/>
      <c r="C241" s="444"/>
      <c r="D241" s="444"/>
      <c r="E241" s="444"/>
      <c r="F241" s="444"/>
      <c r="G241" s="444"/>
      <c r="H241" s="444"/>
      <c r="I241" s="444"/>
      <c r="J241" s="444"/>
      <c r="K241" s="444"/>
      <c r="L241" s="444"/>
      <c r="M241" s="444"/>
      <c r="N241" s="444"/>
      <c r="O241" s="444"/>
      <c r="P241" s="444"/>
      <c r="Q241" s="444"/>
      <c r="R241" s="444"/>
      <c r="S241" s="444"/>
      <c r="T241" s="444"/>
      <c r="U241" s="444"/>
      <c r="V241" s="444"/>
      <c r="W241" s="444"/>
      <c r="X241" s="444"/>
      <c r="Y241" s="444"/>
      <c r="Z241" s="444"/>
      <c r="AA241" s="444"/>
    </row>
    <row r="242" spans="1:27" ht="15.75" customHeight="1">
      <c r="A242" s="444"/>
      <c r="B242" s="444"/>
      <c r="C242" s="444"/>
      <c r="D242" s="444"/>
      <c r="E242" s="444"/>
      <c r="F242" s="444"/>
      <c r="G242" s="444"/>
      <c r="H242" s="444"/>
      <c r="I242" s="444"/>
      <c r="J242" s="444"/>
      <c r="K242" s="444"/>
      <c r="L242" s="444"/>
      <c r="M242" s="444"/>
      <c r="N242" s="444"/>
      <c r="O242" s="444"/>
      <c r="P242" s="444"/>
      <c r="Q242" s="444"/>
      <c r="R242" s="444"/>
      <c r="S242" s="444"/>
      <c r="T242" s="444"/>
      <c r="U242" s="444"/>
      <c r="V242" s="444"/>
      <c r="W242" s="444"/>
      <c r="X242" s="444"/>
      <c r="Y242" s="444"/>
      <c r="Z242" s="444"/>
      <c r="AA242" s="444"/>
    </row>
    <row r="243" spans="1:27" ht="15.75" customHeight="1">
      <c r="A243" s="444"/>
      <c r="B243" s="444"/>
      <c r="C243" s="444"/>
      <c r="D243" s="444"/>
      <c r="E243" s="444"/>
      <c r="F243" s="444"/>
      <c r="G243" s="444"/>
      <c r="H243" s="444"/>
      <c r="I243" s="444"/>
      <c r="J243" s="444"/>
      <c r="K243" s="444"/>
      <c r="L243" s="444"/>
      <c r="M243" s="444"/>
      <c r="N243" s="444"/>
      <c r="O243" s="444"/>
      <c r="P243" s="444"/>
      <c r="Q243" s="444"/>
      <c r="R243" s="444"/>
      <c r="S243" s="444"/>
      <c r="T243" s="444"/>
      <c r="U243" s="444"/>
      <c r="V243" s="444"/>
      <c r="W243" s="444"/>
      <c r="X243" s="444"/>
      <c r="Y243" s="444"/>
      <c r="Z243" s="444"/>
      <c r="AA243" s="444"/>
    </row>
    <row r="244" spans="1:27" ht="15.75" customHeight="1">
      <c r="A244" s="444"/>
      <c r="B244" s="444"/>
      <c r="C244" s="444"/>
      <c r="D244" s="444"/>
      <c r="E244" s="444"/>
      <c r="F244" s="444"/>
      <c r="G244" s="444"/>
      <c r="H244" s="444"/>
      <c r="I244" s="444"/>
      <c r="J244" s="444"/>
      <c r="K244" s="444"/>
      <c r="L244" s="444"/>
      <c r="M244" s="444"/>
      <c r="N244" s="444"/>
      <c r="O244" s="444"/>
      <c r="P244" s="444"/>
      <c r="Q244" s="444"/>
      <c r="R244" s="444"/>
      <c r="S244" s="444"/>
      <c r="T244" s="444"/>
      <c r="U244" s="444"/>
      <c r="V244" s="444"/>
      <c r="W244" s="444"/>
      <c r="X244" s="444"/>
      <c r="Y244" s="444"/>
      <c r="Z244" s="444"/>
      <c r="AA244" s="444"/>
    </row>
    <row r="245" spans="1:27" ht="15.75" customHeight="1">
      <c r="A245" s="444"/>
      <c r="B245" s="444"/>
      <c r="C245" s="444"/>
      <c r="D245" s="444"/>
      <c r="E245" s="444"/>
      <c r="F245" s="444"/>
      <c r="G245" s="444"/>
      <c r="H245" s="444"/>
      <c r="I245" s="444"/>
      <c r="J245" s="444"/>
      <c r="K245" s="444"/>
      <c r="L245" s="444"/>
      <c r="M245" s="444"/>
      <c r="N245" s="444"/>
      <c r="O245" s="444"/>
      <c r="P245" s="444"/>
      <c r="Q245" s="444"/>
      <c r="R245" s="444"/>
      <c r="S245" s="444"/>
      <c r="T245" s="444"/>
      <c r="U245" s="444"/>
      <c r="V245" s="444"/>
      <c r="W245" s="444"/>
      <c r="X245" s="444"/>
      <c r="Y245" s="444"/>
      <c r="Z245" s="444"/>
      <c r="AA245" s="444"/>
    </row>
    <row r="246" spans="1:27" ht="15.75" customHeight="1">
      <c r="A246" s="444"/>
      <c r="B246" s="444"/>
      <c r="C246" s="444"/>
      <c r="D246" s="444"/>
      <c r="E246" s="444"/>
      <c r="F246" s="444"/>
      <c r="G246" s="444"/>
      <c r="H246" s="444"/>
      <c r="I246" s="444"/>
      <c r="J246" s="444"/>
      <c r="K246" s="444"/>
      <c r="L246" s="444"/>
      <c r="M246" s="444"/>
      <c r="N246" s="444"/>
      <c r="O246" s="444"/>
      <c r="P246" s="444"/>
      <c r="Q246" s="444"/>
      <c r="R246" s="444"/>
      <c r="S246" s="444"/>
      <c r="T246" s="444"/>
      <c r="U246" s="444"/>
      <c r="V246" s="444"/>
      <c r="W246" s="444"/>
      <c r="X246" s="444"/>
      <c r="Y246" s="444"/>
      <c r="Z246" s="444"/>
      <c r="AA246" s="444"/>
    </row>
    <row r="247" spans="1:27" ht="15.75" customHeight="1">
      <c r="A247" s="444"/>
      <c r="B247" s="444"/>
      <c r="C247" s="444"/>
      <c r="D247" s="444"/>
      <c r="E247" s="444"/>
      <c r="F247" s="444"/>
      <c r="G247" s="444"/>
      <c r="H247" s="444"/>
      <c r="I247" s="444"/>
      <c r="J247" s="444"/>
      <c r="K247" s="444"/>
      <c r="L247" s="444"/>
      <c r="M247" s="444"/>
      <c r="N247" s="444"/>
      <c r="O247" s="444"/>
      <c r="P247" s="444"/>
      <c r="Q247" s="444"/>
      <c r="R247" s="444"/>
      <c r="S247" s="444"/>
      <c r="T247" s="444"/>
      <c r="U247" s="444"/>
      <c r="V247" s="444"/>
      <c r="W247" s="444"/>
      <c r="X247" s="444"/>
      <c r="Y247" s="444"/>
      <c r="Z247" s="444"/>
      <c r="AA247" s="444"/>
    </row>
    <row r="248" spans="1:27" ht="15.75" customHeight="1">
      <c r="A248" s="444"/>
      <c r="B248" s="444"/>
      <c r="C248" s="444"/>
      <c r="D248" s="444"/>
      <c r="E248" s="444"/>
      <c r="F248" s="444"/>
      <c r="G248" s="444"/>
      <c r="H248" s="444"/>
      <c r="I248" s="444"/>
      <c r="J248" s="444"/>
      <c r="K248" s="444"/>
      <c r="L248" s="444"/>
      <c r="M248" s="444"/>
      <c r="N248" s="444"/>
      <c r="O248" s="444"/>
      <c r="P248" s="444"/>
      <c r="Q248" s="444"/>
      <c r="R248" s="444"/>
      <c r="S248" s="444"/>
      <c r="T248" s="444"/>
      <c r="U248" s="444"/>
      <c r="V248" s="444"/>
      <c r="W248" s="444"/>
      <c r="X248" s="444"/>
      <c r="Y248" s="444"/>
      <c r="Z248" s="444"/>
      <c r="AA248" s="444"/>
    </row>
    <row r="249" spans="1:27" ht="15.75" customHeight="1">
      <c r="A249" s="444"/>
      <c r="B249" s="444"/>
      <c r="C249" s="444"/>
      <c r="D249" s="444"/>
      <c r="E249" s="444"/>
      <c r="F249" s="444"/>
      <c r="G249" s="444"/>
      <c r="H249" s="444"/>
      <c r="I249" s="444"/>
      <c r="J249" s="444"/>
      <c r="K249" s="444"/>
      <c r="L249" s="444"/>
      <c r="M249" s="444"/>
      <c r="N249" s="444"/>
      <c r="O249" s="444"/>
      <c r="P249" s="444"/>
      <c r="Q249" s="444"/>
      <c r="R249" s="444"/>
      <c r="S249" s="444"/>
      <c r="T249" s="444"/>
      <c r="U249" s="444"/>
      <c r="V249" s="444"/>
      <c r="W249" s="444"/>
      <c r="X249" s="444"/>
      <c r="Y249" s="444"/>
      <c r="Z249" s="444"/>
      <c r="AA249" s="444"/>
    </row>
    <row r="250" spans="1:27" ht="15.75" customHeight="1">
      <c r="A250" s="444"/>
      <c r="B250" s="444"/>
      <c r="C250" s="444"/>
      <c r="D250" s="444"/>
      <c r="E250" s="444"/>
      <c r="F250" s="444"/>
      <c r="G250" s="444"/>
      <c r="H250" s="444"/>
      <c r="I250" s="444"/>
      <c r="J250" s="444"/>
      <c r="K250" s="444"/>
      <c r="L250" s="444"/>
      <c r="M250" s="444"/>
      <c r="N250" s="444"/>
      <c r="O250" s="444"/>
      <c r="P250" s="444"/>
      <c r="Q250" s="444"/>
      <c r="R250" s="444"/>
      <c r="S250" s="444"/>
      <c r="T250" s="444"/>
      <c r="U250" s="444"/>
      <c r="V250" s="444"/>
      <c r="W250" s="444"/>
      <c r="X250" s="444"/>
      <c r="Y250" s="444"/>
      <c r="Z250" s="444"/>
      <c r="AA250" s="444"/>
    </row>
    <row r="251" spans="1:27" ht="15.75" customHeight="1">
      <c r="A251" s="444"/>
      <c r="B251" s="444"/>
      <c r="C251" s="444"/>
      <c r="D251" s="444"/>
      <c r="E251" s="444"/>
      <c r="F251" s="444"/>
      <c r="G251" s="444"/>
      <c r="H251" s="444"/>
      <c r="I251" s="444"/>
      <c r="J251" s="444"/>
      <c r="K251" s="444"/>
      <c r="L251" s="444"/>
      <c r="M251" s="444"/>
      <c r="N251" s="444"/>
      <c r="O251" s="444"/>
      <c r="P251" s="444"/>
      <c r="Q251" s="444"/>
      <c r="R251" s="444"/>
      <c r="S251" s="444"/>
      <c r="T251" s="444"/>
      <c r="U251" s="444"/>
      <c r="V251" s="444"/>
      <c r="W251" s="444"/>
      <c r="X251" s="444"/>
      <c r="Y251" s="444"/>
      <c r="Z251" s="444"/>
      <c r="AA251" s="444"/>
    </row>
    <row r="252" spans="1:27" ht="15.75" customHeight="1">
      <c r="A252" s="444"/>
      <c r="B252" s="444"/>
      <c r="C252" s="444"/>
      <c r="D252" s="444"/>
      <c r="E252" s="444"/>
      <c r="F252" s="444"/>
      <c r="G252" s="444"/>
      <c r="H252" s="444"/>
      <c r="I252" s="444"/>
      <c r="J252" s="444"/>
      <c r="K252" s="444"/>
      <c r="L252" s="444"/>
      <c r="M252" s="444"/>
      <c r="N252" s="444"/>
      <c r="O252" s="444"/>
      <c r="P252" s="444"/>
      <c r="Q252" s="444"/>
      <c r="R252" s="444"/>
      <c r="S252" s="444"/>
      <c r="T252" s="444"/>
      <c r="U252" s="444"/>
      <c r="V252" s="444"/>
      <c r="W252" s="444"/>
      <c r="X252" s="444"/>
      <c r="Y252" s="444"/>
      <c r="Z252" s="444"/>
      <c r="AA252" s="444"/>
    </row>
    <row r="253" spans="1:27" ht="15.75" customHeight="1">
      <c r="A253" s="444"/>
      <c r="B253" s="444"/>
      <c r="C253" s="444"/>
      <c r="D253" s="444"/>
      <c r="E253" s="444"/>
      <c r="F253" s="444"/>
      <c r="G253" s="444"/>
      <c r="H253" s="444"/>
      <c r="I253" s="444"/>
      <c r="J253" s="444"/>
      <c r="K253" s="444"/>
      <c r="L253" s="444"/>
      <c r="M253" s="444"/>
      <c r="N253" s="444"/>
      <c r="O253" s="444"/>
      <c r="P253" s="444"/>
      <c r="Q253" s="444"/>
      <c r="R253" s="444"/>
      <c r="S253" s="444"/>
      <c r="T253" s="444"/>
      <c r="U253" s="444"/>
      <c r="V253" s="444"/>
      <c r="W253" s="444"/>
      <c r="X253" s="444"/>
      <c r="Y253" s="444"/>
      <c r="Z253" s="444"/>
      <c r="AA253" s="444"/>
    </row>
    <row r="254" spans="1:27" ht="15.75" customHeight="1">
      <c r="A254" s="444"/>
      <c r="B254" s="444"/>
      <c r="C254" s="444"/>
      <c r="D254" s="444"/>
      <c r="E254" s="444"/>
      <c r="F254" s="444"/>
      <c r="G254" s="444"/>
      <c r="H254" s="444"/>
      <c r="I254" s="444"/>
      <c r="J254" s="444"/>
      <c r="K254" s="444"/>
      <c r="L254" s="444"/>
      <c r="M254" s="444"/>
      <c r="N254" s="444"/>
      <c r="O254" s="444"/>
      <c r="P254" s="444"/>
      <c r="Q254" s="444"/>
      <c r="R254" s="444"/>
      <c r="S254" s="444"/>
      <c r="T254" s="444"/>
      <c r="U254" s="444"/>
      <c r="V254" s="444"/>
      <c r="W254" s="444"/>
      <c r="X254" s="444"/>
      <c r="Y254" s="444"/>
      <c r="Z254" s="444"/>
      <c r="AA254" s="444"/>
    </row>
    <row r="255" spans="1:27" ht="15.75" customHeight="1">
      <c r="A255" s="444"/>
      <c r="B255" s="444"/>
      <c r="C255" s="444"/>
      <c r="D255" s="444"/>
      <c r="E255" s="444"/>
      <c r="F255" s="444"/>
      <c r="G255" s="444"/>
      <c r="H255" s="444"/>
      <c r="I255" s="444"/>
      <c r="J255" s="444"/>
      <c r="K255" s="444"/>
      <c r="L255" s="444"/>
      <c r="M255" s="444"/>
      <c r="N255" s="444"/>
      <c r="O255" s="444"/>
      <c r="P255" s="444"/>
      <c r="Q255" s="444"/>
      <c r="R255" s="444"/>
      <c r="S255" s="444"/>
      <c r="T255" s="444"/>
      <c r="U255" s="444"/>
      <c r="V255" s="444"/>
      <c r="W255" s="444"/>
      <c r="X255" s="444"/>
      <c r="Y255" s="444"/>
      <c r="Z255" s="444"/>
      <c r="AA255" s="444"/>
    </row>
    <row r="256" spans="1:27" ht="15.75" customHeight="1">
      <c r="A256" s="444"/>
      <c r="B256" s="444"/>
      <c r="C256" s="444"/>
      <c r="D256" s="444"/>
      <c r="E256" s="444"/>
      <c r="F256" s="444"/>
      <c r="G256" s="444"/>
      <c r="H256" s="444"/>
      <c r="I256" s="444"/>
      <c r="J256" s="444"/>
      <c r="K256" s="444"/>
      <c r="L256" s="444"/>
      <c r="M256" s="444"/>
      <c r="N256" s="444"/>
      <c r="O256" s="444"/>
      <c r="P256" s="444"/>
      <c r="Q256" s="444"/>
      <c r="R256" s="444"/>
      <c r="S256" s="444"/>
      <c r="T256" s="444"/>
      <c r="U256" s="444"/>
      <c r="V256" s="444"/>
      <c r="W256" s="444"/>
      <c r="X256" s="444"/>
      <c r="Y256" s="444"/>
      <c r="Z256" s="444"/>
      <c r="AA256" s="444"/>
    </row>
    <row r="257" spans="1:27" ht="15.75" customHeight="1">
      <c r="A257" s="444"/>
      <c r="B257" s="444"/>
      <c r="C257" s="444"/>
      <c r="D257" s="444"/>
      <c r="E257" s="444"/>
      <c r="F257" s="444"/>
      <c r="G257" s="444"/>
      <c r="H257" s="444"/>
      <c r="I257" s="444"/>
      <c r="J257" s="444"/>
      <c r="K257" s="444"/>
      <c r="L257" s="444"/>
      <c r="M257" s="444"/>
      <c r="N257" s="444"/>
      <c r="O257" s="444"/>
      <c r="P257" s="444"/>
      <c r="Q257" s="444"/>
      <c r="R257" s="444"/>
      <c r="S257" s="444"/>
      <c r="T257" s="444"/>
      <c r="U257" s="444"/>
      <c r="V257" s="444"/>
      <c r="W257" s="444"/>
      <c r="X257" s="444"/>
      <c r="Y257" s="444"/>
      <c r="Z257" s="444"/>
      <c r="AA257" s="444"/>
    </row>
    <row r="258" spans="1:27" ht="15.75" customHeight="1">
      <c r="A258" s="444"/>
      <c r="B258" s="444"/>
      <c r="C258" s="444"/>
      <c r="D258" s="444"/>
      <c r="E258" s="444"/>
      <c r="F258" s="444"/>
      <c r="G258" s="444"/>
      <c r="H258" s="444"/>
      <c r="I258" s="444"/>
      <c r="J258" s="444"/>
      <c r="K258" s="444"/>
      <c r="L258" s="444"/>
      <c r="M258" s="444"/>
      <c r="N258" s="444"/>
      <c r="O258" s="444"/>
      <c r="P258" s="444"/>
      <c r="Q258" s="444"/>
      <c r="R258" s="444"/>
      <c r="S258" s="444"/>
      <c r="T258" s="444"/>
      <c r="U258" s="444"/>
      <c r="V258" s="444"/>
      <c r="W258" s="444"/>
      <c r="X258" s="444"/>
      <c r="Y258" s="444"/>
      <c r="Z258" s="444"/>
      <c r="AA258" s="444"/>
    </row>
    <row r="259" spans="1:27" ht="15.75" customHeight="1">
      <c r="A259" s="444"/>
      <c r="B259" s="444"/>
      <c r="C259" s="444"/>
      <c r="D259" s="444"/>
      <c r="E259" s="444"/>
      <c r="F259" s="444"/>
      <c r="G259" s="444"/>
      <c r="H259" s="444"/>
      <c r="I259" s="444"/>
      <c r="J259" s="444"/>
      <c r="K259" s="444"/>
      <c r="L259" s="444"/>
      <c r="M259" s="444"/>
      <c r="N259" s="444"/>
      <c r="O259" s="444"/>
      <c r="P259" s="444"/>
      <c r="Q259" s="444"/>
      <c r="R259" s="444"/>
      <c r="S259" s="444"/>
      <c r="T259" s="444"/>
      <c r="U259" s="444"/>
      <c r="V259" s="444"/>
      <c r="W259" s="444"/>
      <c r="X259" s="444"/>
      <c r="Y259" s="444"/>
      <c r="Z259" s="444"/>
      <c r="AA259" s="444"/>
    </row>
    <row r="260" spans="1:27" ht="15.75" customHeight="1">
      <c r="A260" s="444"/>
      <c r="B260" s="444"/>
      <c r="C260" s="444"/>
      <c r="D260" s="444"/>
      <c r="E260" s="444"/>
      <c r="F260" s="444"/>
      <c r="G260" s="444"/>
      <c r="H260" s="444"/>
      <c r="I260" s="444"/>
      <c r="J260" s="444"/>
      <c r="K260" s="444"/>
      <c r="L260" s="444"/>
      <c r="M260" s="444"/>
      <c r="N260" s="444"/>
      <c r="O260" s="444"/>
      <c r="P260" s="444"/>
      <c r="Q260" s="444"/>
      <c r="R260" s="444"/>
      <c r="S260" s="444"/>
      <c r="T260" s="444"/>
      <c r="U260" s="444"/>
      <c r="V260" s="444"/>
      <c r="W260" s="444"/>
      <c r="X260" s="444"/>
      <c r="Y260" s="444"/>
      <c r="Z260" s="444"/>
      <c r="AA260" s="444"/>
    </row>
    <row r="261" spans="1:27" ht="15.75" customHeight="1">
      <c r="A261" s="444"/>
      <c r="B261" s="444"/>
      <c r="C261" s="444"/>
      <c r="D261" s="444"/>
      <c r="E261" s="444"/>
      <c r="F261" s="444"/>
      <c r="G261" s="444"/>
      <c r="H261" s="444"/>
      <c r="I261" s="444"/>
      <c r="J261" s="444"/>
      <c r="K261" s="444"/>
      <c r="L261" s="444"/>
      <c r="M261" s="444"/>
      <c r="N261" s="444"/>
      <c r="O261" s="444"/>
      <c r="P261" s="444"/>
      <c r="Q261" s="444"/>
      <c r="R261" s="444"/>
      <c r="S261" s="444"/>
      <c r="T261" s="444"/>
      <c r="U261" s="444"/>
      <c r="V261" s="444"/>
      <c r="W261" s="444"/>
      <c r="X261" s="444"/>
      <c r="Y261" s="444"/>
      <c r="Z261" s="444"/>
      <c r="AA261" s="444"/>
    </row>
    <row r="262" spans="1:27" ht="15.75" customHeight="1">
      <c r="A262" s="444"/>
      <c r="B262" s="444"/>
      <c r="C262" s="444"/>
      <c r="D262" s="444"/>
      <c r="E262" s="444"/>
      <c r="F262" s="444"/>
      <c r="G262" s="444"/>
      <c r="H262" s="444"/>
      <c r="I262" s="444"/>
      <c r="J262" s="444"/>
      <c r="K262" s="444"/>
      <c r="L262" s="444"/>
      <c r="M262" s="444"/>
      <c r="N262" s="444"/>
      <c r="O262" s="444"/>
      <c r="P262" s="444"/>
      <c r="Q262" s="444"/>
      <c r="R262" s="444"/>
      <c r="S262" s="444"/>
      <c r="T262" s="444"/>
      <c r="U262" s="444"/>
      <c r="V262" s="444"/>
      <c r="W262" s="444"/>
      <c r="X262" s="444"/>
      <c r="Y262" s="444"/>
      <c r="Z262" s="444"/>
      <c r="AA262" s="444"/>
    </row>
    <row r="263" spans="1:27" ht="15.75" customHeight="1">
      <c r="A263" s="444"/>
      <c r="B263" s="444"/>
      <c r="C263" s="444"/>
      <c r="D263" s="444"/>
      <c r="E263" s="444"/>
      <c r="F263" s="444"/>
      <c r="G263" s="444"/>
      <c r="H263" s="444"/>
      <c r="I263" s="444"/>
      <c r="J263" s="444"/>
      <c r="K263" s="444"/>
      <c r="L263" s="444"/>
      <c r="M263" s="444"/>
      <c r="N263" s="444"/>
      <c r="O263" s="444"/>
      <c r="P263" s="444"/>
      <c r="Q263" s="444"/>
      <c r="R263" s="444"/>
      <c r="S263" s="444"/>
      <c r="T263" s="444"/>
      <c r="U263" s="444"/>
      <c r="V263" s="444"/>
      <c r="W263" s="444"/>
      <c r="X263" s="444"/>
      <c r="Y263" s="444"/>
      <c r="Z263" s="444"/>
      <c r="AA263" s="444"/>
    </row>
    <row r="264" spans="1:27" ht="15.75" customHeight="1">
      <c r="A264" s="444"/>
      <c r="B264" s="444"/>
      <c r="C264" s="444"/>
      <c r="D264" s="444"/>
      <c r="E264" s="444"/>
      <c r="F264" s="444"/>
      <c r="G264" s="444"/>
      <c r="H264" s="444"/>
      <c r="I264" s="444"/>
      <c r="J264" s="444"/>
      <c r="K264" s="444"/>
      <c r="L264" s="444"/>
      <c r="M264" s="444"/>
      <c r="N264" s="444"/>
      <c r="O264" s="444"/>
      <c r="P264" s="444"/>
      <c r="Q264" s="444"/>
      <c r="R264" s="444"/>
      <c r="S264" s="444"/>
      <c r="T264" s="444"/>
      <c r="U264" s="444"/>
      <c r="V264" s="444"/>
      <c r="W264" s="444"/>
      <c r="X264" s="444"/>
      <c r="Y264" s="444"/>
      <c r="Z264" s="444"/>
      <c r="AA264" s="444"/>
    </row>
    <row r="265" spans="1:27" ht="15.75" customHeight="1">
      <c r="A265" s="444"/>
      <c r="B265" s="444"/>
      <c r="C265" s="444"/>
      <c r="D265" s="444"/>
      <c r="E265" s="444"/>
      <c r="F265" s="444"/>
      <c r="G265" s="444"/>
      <c r="H265" s="444"/>
      <c r="I265" s="444"/>
      <c r="J265" s="444"/>
      <c r="K265" s="444"/>
      <c r="L265" s="444"/>
      <c r="M265" s="444"/>
      <c r="N265" s="444"/>
      <c r="O265" s="444"/>
      <c r="P265" s="444"/>
      <c r="Q265" s="444"/>
      <c r="R265" s="444"/>
      <c r="S265" s="444"/>
      <c r="T265" s="444"/>
      <c r="U265" s="444"/>
      <c r="V265" s="444"/>
      <c r="W265" s="444"/>
      <c r="X265" s="444"/>
      <c r="Y265" s="444"/>
      <c r="Z265" s="444"/>
      <c r="AA265" s="444"/>
    </row>
    <row r="266" spans="1:27" ht="15.75" customHeight="1">
      <c r="A266" s="444"/>
      <c r="B266" s="444"/>
      <c r="C266" s="444"/>
      <c r="D266" s="444"/>
      <c r="E266" s="444"/>
      <c r="F266" s="444"/>
      <c r="G266" s="444"/>
      <c r="H266" s="444"/>
      <c r="I266" s="444"/>
      <c r="J266" s="444"/>
      <c r="K266" s="444"/>
      <c r="L266" s="444"/>
      <c r="M266" s="444"/>
      <c r="N266" s="444"/>
      <c r="O266" s="444"/>
      <c r="P266" s="444"/>
      <c r="Q266" s="444"/>
      <c r="R266" s="444"/>
      <c r="S266" s="444"/>
      <c r="T266" s="444"/>
      <c r="U266" s="444"/>
      <c r="V266" s="444"/>
      <c r="W266" s="444"/>
      <c r="X266" s="444"/>
      <c r="Y266" s="444"/>
      <c r="Z266" s="444"/>
      <c r="AA266" s="444"/>
    </row>
    <row r="267" spans="1:27" ht="15.75" customHeight="1">
      <c r="A267" s="444"/>
      <c r="B267" s="444"/>
      <c r="C267" s="444"/>
      <c r="D267" s="444"/>
      <c r="E267" s="444"/>
      <c r="F267" s="444"/>
      <c r="G267" s="444"/>
      <c r="H267" s="444"/>
      <c r="I267" s="444"/>
      <c r="J267" s="444"/>
      <c r="K267" s="444"/>
      <c r="L267" s="444"/>
      <c r="M267" s="444"/>
      <c r="N267" s="444"/>
      <c r="O267" s="444"/>
      <c r="P267" s="444"/>
      <c r="Q267" s="444"/>
      <c r="R267" s="444"/>
      <c r="S267" s="444"/>
      <c r="T267" s="444"/>
      <c r="U267" s="444"/>
      <c r="V267" s="444"/>
      <c r="W267" s="444"/>
      <c r="X267" s="444"/>
      <c r="Y267" s="444"/>
      <c r="Z267" s="444"/>
      <c r="AA267" s="444"/>
    </row>
    <row r="268" spans="1:27" ht="15.75" customHeight="1">
      <c r="A268" s="444"/>
      <c r="B268" s="444"/>
      <c r="C268" s="444"/>
      <c r="D268" s="444"/>
      <c r="E268" s="444"/>
      <c r="F268" s="444"/>
      <c r="G268" s="444"/>
      <c r="H268" s="444"/>
      <c r="I268" s="444"/>
      <c r="J268" s="444"/>
      <c r="K268" s="444"/>
      <c r="L268" s="444"/>
      <c r="M268" s="444"/>
      <c r="N268" s="444"/>
      <c r="O268" s="444"/>
      <c r="P268" s="444"/>
      <c r="Q268" s="444"/>
      <c r="R268" s="444"/>
      <c r="S268" s="444"/>
      <c r="T268" s="444"/>
      <c r="U268" s="444"/>
      <c r="V268" s="444"/>
      <c r="W268" s="444"/>
      <c r="X268" s="444"/>
      <c r="Y268" s="444"/>
      <c r="Z268" s="444"/>
      <c r="AA268" s="444"/>
    </row>
    <row r="269" spans="1:27" ht="15.75" customHeight="1">
      <c r="A269" s="444"/>
      <c r="B269" s="444"/>
      <c r="C269" s="444"/>
      <c r="D269" s="444"/>
      <c r="E269" s="444"/>
      <c r="F269" s="444"/>
      <c r="G269" s="444"/>
      <c r="H269" s="444"/>
      <c r="I269" s="444"/>
      <c r="J269" s="444"/>
      <c r="K269" s="444"/>
      <c r="L269" s="444"/>
      <c r="M269" s="444"/>
      <c r="N269" s="444"/>
      <c r="O269" s="444"/>
      <c r="P269" s="444"/>
      <c r="Q269" s="444"/>
      <c r="R269" s="444"/>
      <c r="S269" s="444"/>
      <c r="T269" s="444"/>
      <c r="U269" s="444"/>
      <c r="V269" s="444"/>
      <c r="W269" s="444"/>
      <c r="X269" s="444"/>
      <c r="Y269" s="444"/>
      <c r="Z269" s="444"/>
      <c r="AA269" s="444"/>
    </row>
    <row r="270" spans="1:27" ht="15.75" customHeight="1">
      <c r="A270" s="444"/>
      <c r="B270" s="444"/>
      <c r="C270" s="444"/>
      <c r="D270" s="444"/>
      <c r="E270" s="444"/>
      <c r="F270" s="444"/>
      <c r="G270" s="444"/>
      <c r="H270" s="444"/>
      <c r="I270" s="444"/>
      <c r="J270" s="444"/>
      <c r="K270" s="444"/>
      <c r="L270" s="444"/>
      <c r="M270" s="444"/>
      <c r="N270" s="444"/>
      <c r="O270" s="444"/>
      <c r="P270" s="444"/>
      <c r="Q270" s="444"/>
      <c r="R270" s="444"/>
      <c r="S270" s="444"/>
      <c r="T270" s="444"/>
      <c r="U270" s="444"/>
      <c r="V270" s="444"/>
      <c r="W270" s="444"/>
      <c r="X270" s="444"/>
      <c r="Y270" s="444"/>
      <c r="Z270" s="444"/>
      <c r="AA270" s="444"/>
    </row>
    <row r="271" spans="1:27" ht="15.75" customHeight="1">
      <c r="A271" s="444"/>
      <c r="B271" s="444"/>
      <c r="C271" s="444"/>
      <c r="D271" s="444"/>
      <c r="E271" s="444"/>
      <c r="F271" s="444"/>
      <c r="G271" s="444"/>
      <c r="H271" s="444"/>
      <c r="I271" s="444"/>
      <c r="J271" s="444"/>
      <c r="K271" s="444"/>
      <c r="L271" s="444"/>
      <c r="M271" s="444"/>
      <c r="N271" s="444"/>
      <c r="O271" s="444"/>
      <c r="P271" s="444"/>
      <c r="Q271" s="444"/>
      <c r="R271" s="444"/>
      <c r="S271" s="444"/>
      <c r="T271" s="444"/>
      <c r="U271" s="444"/>
      <c r="V271" s="444"/>
      <c r="W271" s="444"/>
      <c r="X271" s="444"/>
      <c r="Y271" s="444"/>
      <c r="Z271" s="444"/>
      <c r="AA271" s="444"/>
    </row>
    <row r="272" spans="1:27" ht="15.75" customHeight="1">
      <c r="A272" s="444"/>
      <c r="B272" s="444"/>
      <c r="C272" s="444"/>
      <c r="D272" s="444"/>
      <c r="E272" s="444"/>
      <c r="F272" s="444"/>
      <c r="G272" s="444"/>
      <c r="H272" s="444"/>
      <c r="I272" s="444"/>
      <c r="J272" s="444"/>
      <c r="K272" s="444"/>
      <c r="L272" s="444"/>
      <c r="M272" s="444"/>
      <c r="N272" s="444"/>
      <c r="O272" s="444"/>
      <c r="P272" s="444"/>
      <c r="Q272" s="444"/>
      <c r="R272" s="444"/>
      <c r="S272" s="444"/>
      <c r="T272" s="444"/>
      <c r="U272" s="444"/>
      <c r="V272" s="444"/>
      <c r="W272" s="444"/>
      <c r="X272" s="444"/>
      <c r="Y272" s="444"/>
      <c r="Z272" s="444"/>
      <c r="AA272" s="444"/>
    </row>
    <row r="273" spans="1:27" ht="15.75" customHeight="1">
      <c r="A273" s="444"/>
      <c r="B273" s="444"/>
      <c r="C273" s="444"/>
      <c r="D273" s="444"/>
      <c r="E273" s="444"/>
      <c r="F273" s="444"/>
      <c r="G273" s="444"/>
      <c r="H273" s="444"/>
      <c r="I273" s="444"/>
      <c r="J273" s="444"/>
      <c r="K273" s="444"/>
      <c r="L273" s="444"/>
      <c r="M273" s="444"/>
      <c r="N273" s="444"/>
      <c r="O273" s="444"/>
      <c r="P273" s="444"/>
      <c r="Q273" s="444"/>
      <c r="R273" s="444"/>
      <c r="S273" s="444"/>
      <c r="T273" s="444"/>
      <c r="U273" s="444"/>
      <c r="V273" s="444"/>
      <c r="W273" s="444"/>
      <c r="X273" s="444"/>
      <c r="Y273" s="444"/>
      <c r="Z273" s="444"/>
      <c r="AA273" s="444"/>
    </row>
    <row r="274" spans="1:27" ht="15.75" customHeight="1">
      <c r="A274" s="444"/>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c r="AA274" s="444"/>
    </row>
    <row r="275" spans="1:27" ht="15.75" customHeight="1">
      <c r="A275" s="444"/>
      <c r="B275" s="444"/>
      <c r="C275" s="444"/>
      <c r="D275" s="444"/>
      <c r="E275" s="444"/>
      <c r="F275" s="444"/>
      <c r="G275" s="444"/>
      <c r="H275" s="444"/>
      <c r="I275" s="444"/>
      <c r="J275" s="444"/>
      <c r="K275" s="444"/>
      <c r="L275" s="444"/>
      <c r="M275" s="444"/>
      <c r="N275" s="444"/>
      <c r="O275" s="444"/>
      <c r="P275" s="444"/>
      <c r="Q275" s="444"/>
      <c r="R275" s="444"/>
      <c r="S275" s="444"/>
      <c r="T275" s="444"/>
      <c r="U275" s="444"/>
      <c r="V275" s="444"/>
      <c r="W275" s="444"/>
      <c r="X275" s="444"/>
      <c r="Y275" s="444"/>
      <c r="Z275" s="444"/>
      <c r="AA275" s="444"/>
    </row>
    <row r="276" spans="1:27" ht="15.75" customHeight="1">
      <c r="A276" s="444"/>
      <c r="B276" s="444"/>
      <c r="C276" s="444"/>
      <c r="D276" s="444"/>
      <c r="E276" s="444"/>
      <c r="F276" s="444"/>
      <c r="G276" s="444"/>
      <c r="H276" s="444"/>
      <c r="I276" s="444"/>
      <c r="J276" s="444"/>
      <c r="K276" s="444"/>
      <c r="L276" s="444"/>
      <c r="M276" s="444"/>
      <c r="N276" s="444"/>
      <c r="O276" s="444"/>
      <c r="P276" s="444"/>
      <c r="Q276" s="444"/>
      <c r="R276" s="444"/>
      <c r="S276" s="444"/>
      <c r="T276" s="444"/>
      <c r="U276" s="444"/>
      <c r="V276" s="444"/>
      <c r="W276" s="444"/>
      <c r="X276" s="444"/>
      <c r="Y276" s="444"/>
      <c r="Z276" s="444"/>
      <c r="AA276" s="444"/>
    </row>
    <row r="277" spans="1:27" ht="15.75" customHeight="1">
      <c r="A277" s="444"/>
      <c r="B277" s="444"/>
      <c r="C277" s="444"/>
      <c r="D277" s="444"/>
      <c r="E277" s="444"/>
      <c r="F277" s="444"/>
      <c r="G277" s="444"/>
      <c r="H277" s="444"/>
      <c r="I277" s="444"/>
      <c r="J277" s="444"/>
      <c r="K277" s="444"/>
      <c r="L277" s="444"/>
      <c r="M277" s="444"/>
      <c r="N277" s="444"/>
      <c r="O277" s="444"/>
      <c r="P277" s="444"/>
      <c r="Q277" s="444"/>
      <c r="R277" s="444"/>
      <c r="S277" s="444"/>
      <c r="T277" s="444"/>
      <c r="U277" s="444"/>
      <c r="V277" s="444"/>
      <c r="W277" s="444"/>
      <c r="X277" s="444"/>
      <c r="Y277" s="444"/>
      <c r="Z277" s="444"/>
      <c r="AA277" s="444"/>
    </row>
    <row r="278" spans="1:27" ht="15.75" customHeight="1">
      <c r="A278" s="444"/>
      <c r="B278" s="444"/>
      <c r="C278" s="444"/>
      <c r="D278" s="444"/>
      <c r="E278" s="444"/>
      <c r="F278" s="444"/>
      <c r="G278" s="444"/>
      <c r="H278" s="444"/>
      <c r="I278" s="444"/>
      <c r="J278" s="444"/>
      <c r="K278" s="444"/>
      <c r="L278" s="444"/>
      <c r="M278" s="444"/>
      <c r="N278" s="444"/>
      <c r="O278" s="444"/>
      <c r="P278" s="444"/>
      <c r="Q278" s="444"/>
      <c r="R278" s="444"/>
      <c r="S278" s="444"/>
      <c r="T278" s="444"/>
      <c r="U278" s="444"/>
      <c r="V278" s="444"/>
      <c r="W278" s="444"/>
      <c r="X278" s="444"/>
      <c r="Y278" s="444"/>
      <c r="Z278" s="444"/>
      <c r="AA278" s="444"/>
    </row>
    <row r="279" spans="1:27" ht="15.75" customHeight="1">
      <c r="A279" s="444"/>
      <c r="B279" s="444"/>
      <c r="C279" s="444"/>
      <c r="D279" s="444"/>
      <c r="E279" s="444"/>
      <c r="F279" s="444"/>
      <c r="G279" s="444"/>
      <c r="H279" s="444"/>
      <c r="I279" s="444"/>
      <c r="J279" s="444"/>
      <c r="K279" s="444"/>
      <c r="L279" s="444"/>
      <c r="M279" s="444"/>
      <c r="N279" s="444"/>
      <c r="O279" s="444"/>
      <c r="P279" s="444"/>
      <c r="Q279" s="444"/>
      <c r="R279" s="444"/>
      <c r="S279" s="444"/>
      <c r="T279" s="444"/>
      <c r="U279" s="444"/>
      <c r="V279" s="444"/>
      <c r="W279" s="444"/>
      <c r="X279" s="444"/>
      <c r="Y279" s="444"/>
      <c r="Z279" s="444"/>
      <c r="AA279" s="444"/>
    </row>
    <row r="280" spans="1:27" ht="15.75" customHeight="1">
      <c r="A280" s="444"/>
      <c r="B280" s="444"/>
      <c r="C280" s="444"/>
      <c r="D280" s="444"/>
      <c r="E280" s="444"/>
      <c r="F280" s="444"/>
      <c r="G280" s="444"/>
      <c r="H280" s="444"/>
      <c r="I280" s="444"/>
      <c r="J280" s="444"/>
      <c r="K280" s="444"/>
      <c r="L280" s="444"/>
      <c r="M280" s="444"/>
      <c r="N280" s="444"/>
      <c r="O280" s="444"/>
      <c r="P280" s="444"/>
      <c r="Q280" s="444"/>
      <c r="R280" s="444"/>
      <c r="S280" s="444"/>
      <c r="T280" s="444"/>
      <c r="U280" s="444"/>
      <c r="V280" s="444"/>
      <c r="W280" s="444"/>
      <c r="X280" s="444"/>
      <c r="Y280" s="444"/>
      <c r="Z280" s="444"/>
      <c r="AA280" s="444"/>
    </row>
    <row r="281" spans="1:27" ht="15.75" customHeight="1">
      <c r="A281" s="444"/>
      <c r="B281" s="444"/>
      <c r="C281" s="444"/>
      <c r="D281" s="444"/>
      <c r="E281" s="444"/>
      <c r="F281" s="444"/>
      <c r="G281" s="444"/>
      <c r="H281" s="444"/>
      <c r="I281" s="444"/>
      <c r="J281" s="444"/>
      <c r="K281" s="444"/>
      <c r="L281" s="444"/>
      <c r="M281" s="444"/>
      <c r="N281" s="444"/>
      <c r="O281" s="444"/>
      <c r="P281" s="444"/>
      <c r="Q281" s="444"/>
      <c r="R281" s="444"/>
      <c r="S281" s="444"/>
      <c r="T281" s="444"/>
      <c r="U281" s="444"/>
      <c r="V281" s="444"/>
      <c r="W281" s="444"/>
      <c r="X281" s="444"/>
      <c r="Y281" s="444"/>
      <c r="Z281" s="444"/>
      <c r="AA281" s="444"/>
    </row>
    <row r="282" spans="1:27" ht="15.75" customHeight="1">
      <c r="A282" s="444"/>
      <c r="B282" s="444"/>
      <c r="C282" s="444"/>
      <c r="D282" s="444"/>
      <c r="E282" s="444"/>
      <c r="F282" s="444"/>
      <c r="G282" s="444"/>
      <c r="H282" s="444"/>
      <c r="I282" s="444"/>
      <c r="J282" s="444"/>
      <c r="K282" s="444"/>
      <c r="L282" s="444"/>
      <c r="M282" s="444"/>
      <c r="N282" s="444"/>
      <c r="O282" s="444"/>
      <c r="P282" s="444"/>
      <c r="Q282" s="444"/>
      <c r="R282" s="444"/>
      <c r="S282" s="444"/>
      <c r="T282" s="444"/>
      <c r="U282" s="444"/>
      <c r="V282" s="444"/>
      <c r="W282" s="444"/>
      <c r="X282" s="444"/>
      <c r="Y282" s="444"/>
      <c r="Z282" s="444"/>
      <c r="AA282" s="444"/>
    </row>
    <row r="283" spans="1:27" ht="15.75" customHeight="1">
      <c r="A283" s="444"/>
      <c r="B283" s="444"/>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c r="AA283" s="444"/>
    </row>
    <row r="284" spans="1:27" ht="15.75" customHeight="1">
      <c r="A284" s="444"/>
      <c r="B284" s="444"/>
      <c r="C284" s="444"/>
      <c r="D284" s="444"/>
      <c r="E284" s="444"/>
      <c r="F284" s="444"/>
      <c r="G284" s="444"/>
      <c r="H284" s="444"/>
      <c r="I284" s="444"/>
      <c r="J284" s="444"/>
      <c r="K284" s="444"/>
      <c r="L284" s="444"/>
      <c r="M284" s="444"/>
      <c r="N284" s="444"/>
      <c r="O284" s="444"/>
      <c r="P284" s="444"/>
      <c r="Q284" s="444"/>
      <c r="R284" s="444"/>
      <c r="S284" s="444"/>
      <c r="T284" s="444"/>
      <c r="U284" s="444"/>
      <c r="V284" s="444"/>
      <c r="W284" s="444"/>
      <c r="X284" s="444"/>
      <c r="Y284" s="444"/>
      <c r="Z284" s="444"/>
      <c r="AA284" s="444"/>
    </row>
    <row r="285" spans="1:27" ht="15.75" customHeight="1">
      <c r="A285" s="444"/>
      <c r="B285" s="444"/>
      <c r="C285" s="444"/>
      <c r="D285" s="444"/>
      <c r="E285" s="444"/>
      <c r="F285" s="444"/>
      <c r="G285" s="444"/>
      <c r="H285" s="444"/>
      <c r="I285" s="444"/>
      <c r="J285" s="444"/>
      <c r="K285" s="444"/>
      <c r="L285" s="444"/>
      <c r="M285" s="444"/>
      <c r="N285" s="444"/>
      <c r="O285" s="444"/>
      <c r="P285" s="444"/>
      <c r="Q285" s="444"/>
      <c r="R285" s="444"/>
      <c r="S285" s="444"/>
      <c r="T285" s="444"/>
      <c r="U285" s="444"/>
      <c r="V285" s="444"/>
      <c r="W285" s="444"/>
      <c r="X285" s="444"/>
      <c r="Y285" s="444"/>
      <c r="Z285" s="444"/>
      <c r="AA285" s="444"/>
    </row>
    <row r="286" spans="1:27" ht="15.75" customHeight="1">
      <c r="A286" s="444"/>
      <c r="B286" s="444"/>
      <c r="C286" s="444"/>
      <c r="D286" s="444"/>
      <c r="E286" s="444"/>
      <c r="F286" s="444"/>
      <c r="G286" s="444"/>
      <c r="H286" s="444"/>
      <c r="I286" s="444"/>
      <c r="J286" s="444"/>
      <c r="K286" s="444"/>
      <c r="L286" s="444"/>
      <c r="M286" s="444"/>
      <c r="N286" s="444"/>
      <c r="O286" s="444"/>
      <c r="P286" s="444"/>
      <c r="Q286" s="444"/>
      <c r="R286" s="444"/>
      <c r="S286" s="444"/>
      <c r="T286" s="444"/>
      <c r="U286" s="444"/>
      <c r="V286" s="444"/>
      <c r="W286" s="444"/>
      <c r="X286" s="444"/>
      <c r="Y286" s="444"/>
      <c r="Z286" s="444"/>
      <c r="AA286" s="444"/>
    </row>
    <row r="287" spans="1:27" ht="15.75" customHeight="1">
      <c r="A287" s="444"/>
      <c r="B287" s="444"/>
      <c r="C287" s="444"/>
      <c r="D287" s="444"/>
      <c r="E287" s="444"/>
      <c r="F287" s="444"/>
      <c r="G287" s="444"/>
      <c r="H287" s="444"/>
      <c r="I287" s="444"/>
      <c r="J287" s="444"/>
      <c r="K287" s="444"/>
      <c r="L287" s="444"/>
      <c r="M287" s="444"/>
      <c r="N287" s="444"/>
      <c r="O287" s="444"/>
      <c r="P287" s="444"/>
      <c r="Q287" s="444"/>
      <c r="R287" s="444"/>
      <c r="S287" s="444"/>
      <c r="T287" s="444"/>
      <c r="U287" s="444"/>
      <c r="V287" s="444"/>
      <c r="W287" s="444"/>
      <c r="X287" s="444"/>
      <c r="Y287" s="444"/>
      <c r="Z287" s="444"/>
      <c r="AA287" s="444"/>
    </row>
    <row r="288" spans="1:27" ht="15.75" customHeight="1">
      <c r="A288" s="444"/>
      <c r="B288" s="444"/>
      <c r="C288" s="444"/>
      <c r="D288" s="444"/>
      <c r="E288" s="444"/>
      <c r="F288" s="444"/>
      <c r="G288" s="444"/>
      <c r="H288" s="444"/>
      <c r="I288" s="444"/>
      <c r="J288" s="444"/>
      <c r="K288" s="444"/>
      <c r="L288" s="444"/>
      <c r="M288" s="444"/>
      <c r="N288" s="444"/>
      <c r="O288" s="444"/>
      <c r="P288" s="444"/>
      <c r="Q288" s="444"/>
      <c r="R288" s="444"/>
      <c r="S288" s="444"/>
      <c r="T288" s="444"/>
      <c r="U288" s="444"/>
      <c r="V288" s="444"/>
      <c r="W288" s="444"/>
      <c r="X288" s="444"/>
      <c r="Y288" s="444"/>
      <c r="Z288" s="444"/>
      <c r="AA288" s="444"/>
    </row>
    <row r="289" spans="1:27" ht="15.75" customHeight="1">
      <c r="A289" s="444"/>
      <c r="B289" s="444"/>
      <c r="C289" s="444"/>
      <c r="D289" s="444"/>
      <c r="E289" s="444"/>
      <c r="F289" s="444"/>
      <c r="G289" s="444"/>
      <c r="H289" s="444"/>
      <c r="I289" s="444"/>
      <c r="J289" s="444"/>
      <c r="K289" s="444"/>
      <c r="L289" s="444"/>
      <c r="M289" s="444"/>
      <c r="N289" s="444"/>
      <c r="O289" s="444"/>
      <c r="P289" s="444"/>
      <c r="Q289" s="444"/>
      <c r="R289" s="444"/>
      <c r="S289" s="444"/>
      <c r="T289" s="444"/>
      <c r="U289" s="444"/>
      <c r="V289" s="444"/>
      <c r="W289" s="444"/>
      <c r="X289" s="444"/>
      <c r="Y289" s="444"/>
      <c r="Z289" s="444"/>
      <c r="AA289" s="444"/>
    </row>
    <row r="290" spans="1:27" ht="15.75" customHeight="1">
      <c r="A290" s="444"/>
      <c r="B290" s="444"/>
      <c r="C290" s="444"/>
      <c r="D290" s="444"/>
      <c r="E290" s="444"/>
      <c r="F290" s="444"/>
      <c r="G290" s="444"/>
      <c r="H290" s="444"/>
      <c r="I290" s="444"/>
      <c r="J290" s="444"/>
      <c r="K290" s="444"/>
      <c r="L290" s="444"/>
      <c r="M290" s="444"/>
      <c r="N290" s="444"/>
      <c r="O290" s="444"/>
      <c r="P290" s="444"/>
      <c r="Q290" s="444"/>
      <c r="R290" s="444"/>
      <c r="S290" s="444"/>
      <c r="T290" s="444"/>
      <c r="U290" s="444"/>
      <c r="V290" s="444"/>
      <c r="W290" s="444"/>
      <c r="X290" s="444"/>
      <c r="Y290" s="444"/>
      <c r="Z290" s="444"/>
      <c r="AA290" s="444"/>
    </row>
    <row r="291" spans="1:27" ht="15.75" customHeight="1">
      <c r="A291" s="444"/>
      <c r="B291" s="444"/>
      <c r="C291" s="444"/>
      <c r="D291" s="444"/>
      <c r="E291" s="444"/>
      <c r="F291" s="444"/>
      <c r="G291" s="444"/>
      <c r="H291" s="444"/>
      <c r="I291" s="444"/>
      <c r="J291" s="444"/>
      <c r="K291" s="444"/>
      <c r="L291" s="444"/>
      <c r="M291" s="444"/>
      <c r="N291" s="444"/>
      <c r="O291" s="444"/>
      <c r="P291" s="444"/>
      <c r="Q291" s="444"/>
      <c r="R291" s="444"/>
      <c r="S291" s="444"/>
      <c r="T291" s="444"/>
      <c r="U291" s="444"/>
      <c r="V291" s="444"/>
      <c r="W291" s="444"/>
      <c r="X291" s="444"/>
      <c r="Y291" s="444"/>
      <c r="Z291" s="444"/>
      <c r="AA291" s="444"/>
    </row>
    <row r="292" spans="1:27" ht="15.75" customHeight="1">
      <c r="A292" s="444"/>
      <c r="B292" s="444"/>
      <c r="C292" s="444"/>
      <c r="D292" s="444"/>
      <c r="E292" s="444"/>
      <c r="F292" s="444"/>
      <c r="G292" s="444"/>
      <c r="H292" s="444"/>
      <c r="I292" s="444"/>
      <c r="J292" s="444"/>
      <c r="K292" s="444"/>
      <c r="L292" s="444"/>
      <c r="M292" s="444"/>
      <c r="N292" s="444"/>
      <c r="O292" s="444"/>
      <c r="P292" s="444"/>
      <c r="Q292" s="444"/>
      <c r="R292" s="444"/>
      <c r="S292" s="444"/>
      <c r="T292" s="444"/>
      <c r="U292" s="444"/>
      <c r="V292" s="444"/>
      <c r="W292" s="444"/>
      <c r="X292" s="444"/>
      <c r="Y292" s="444"/>
      <c r="Z292" s="444"/>
      <c r="AA292" s="444"/>
    </row>
    <row r="293" spans="1:27" ht="15.75" customHeight="1">
      <c r="A293" s="444"/>
      <c r="B293" s="444"/>
      <c r="C293" s="444"/>
      <c r="D293" s="444"/>
      <c r="E293" s="444"/>
      <c r="F293" s="444"/>
      <c r="G293" s="444"/>
      <c r="H293" s="444"/>
      <c r="I293" s="444"/>
      <c r="J293" s="444"/>
      <c r="K293" s="444"/>
      <c r="L293" s="444"/>
      <c r="M293" s="444"/>
      <c r="N293" s="444"/>
      <c r="O293" s="444"/>
      <c r="P293" s="444"/>
      <c r="Q293" s="444"/>
      <c r="R293" s="444"/>
      <c r="S293" s="444"/>
      <c r="T293" s="444"/>
      <c r="U293" s="444"/>
      <c r="V293" s="444"/>
      <c r="W293" s="444"/>
      <c r="X293" s="444"/>
      <c r="Y293" s="444"/>
      <c r="Z293" s="444"/>
      <c r="AA293" s="444"/>
    </row>
    <row r="294" spans="1:27" ht="15.75" customHeight="1">
      <c r="A294" s="444"/>
      <c r="B294" s="444"/>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44"/>
      <c r="Z294" s="444"/>
      <c r="AA294" s="444"/>
    </row>
    <row r="295" spans="1:27" ht="15.75" customHeight="1">
      <c r="A295" s="444"/>
      <c r="B295" s="444"/>
      <c r="C295" s="444"/>
      <c r="D295" s="444"/>
      <c r="E295" s="444"/>
      <c r="F295" s="444"/>
      <c r="G295" s="444"/>
      <c r="H295" s="444"/>
      <c r="I295" s="444"/>
      <c r="J295" s="444"/>
      <c r="K295" s="444"/>
      <c r="L295" s="444"/>
      <c r="M295" s="444"/>
      <c r="N295" s="444"/>
      <c r="O295" s="444"/>
      <c r="P295" s="444"/>
      <c r="Q295" s="444"/>
      <c r="R295" s="444"/>
      <c r="S295" s="444"/>
      <c r="T295" s="444"/>
      <c r="U295" s="444"/>
      <c r="V295" s="444"/>
      <c r="W295" s="444"/>
      <c r="X295" s="444"/>
      <c r="Y295" s="444"/>
      <c r="Z295" s="444"/>
      <c r="AA295" s="444"/>
    </row>
    <row r="296" spans="1:27" ht="15.75" customHeight="1">
      <c r="A296" s="444"/>
      <c r="B296" s="444"/>
      <c r="C296" s="444"/>
      <c r="D296" s="444"/>
      <c r="E296" s="444"/>
      <c r="F296" s="444"/>
      <c r="G296" s="444"/>
      <c r="H296" s="444"/>
      <c r="I296" s="444"/>
      <c r="J296" s="444"/>
      <c r="K296" s="444"/>
      <c r="L296" s="444"/>
      <c r="M296" s="444"/>
      <c r="N296" s="444"/>
      <c r="O296" s="444"/>
      <c r="P296" s="444"/>
      <c r="Q296" s="444"/>
      <c r="R296" s="444"/>
      <c r="S296" s="444"/>
      <c r="T296" s="444"/>
      <c r="U296" s="444"/>
      <c r="V296" s="444"/>
      <c r="W296" s="444"/>
      <c r="X296" s="444"/>
      <c r="Y296" s="444"/>
      <c r="Z296" s="444"/>
      <c r="AA296" s="444"/>
    </row>
    <row r="297" spans="1:27" ht="15.75" customHeight="1">
      <c r="A297" s="444"/>
      <c r="B297" s="444"/>
      <c r="C297" s="444"/>
      <c r="D297" s="444"/>
      <c r="E297" s="444"/>
      <c r="F297" s="444"/>
      <c r="G297" s="444"/>
      <c r="H297" s="444"/>
      <c r="I297" s="444"/>
      <c r="J297" s="444"/>
      <c r="K297" s="444"/>
      <c r="L297" s="444"/>
      <c r="M297" s="444"/>
      <c r="N297" s="444"/>
      <c r="O297" s="444"/>
      <c r="P297" s="444"/>
      <c r="Q297" s="444"/>
      <c r="R297" s="444"/>
      <c r="S297" s="444"/>
      <c r="T297" s="444"/>
      <c r="U297" s="444"/>
      <c r="V297" s="444"/>
      <c r="W297" s="444"/>
      <c r="X297" s="444"/>
      <c r="Y297" s="444"/>
      <c r="Z297" s="444"/>
      <c r="AA297" s="444"/>
    </row>
    <row r="298" spans="1:27" ht="15.75" customHeight="1">
      <c r="A298" s="444"/>
      <c r="B298" s="444"/>
      <c r="C298" s="444"/>
      <c r="D298" s="444"/>
      <c r="E298" s="444"/>
      <c r="F298" s="444"/>
      <c r="G298" s="444"/>
      <c r="H298" s="444"/>
      <c r="I298" s="444"/>
      <c r="J298" s="444"/>
      <c r="K298" s="444"/>
      <c r="L298" s="444"/>
      <c r="M298" s="444"/>
      <c r="N298" s="444"/>
      <c r="O298" s="444"/>
      <c r="P298" s="444"/>
      <c r="Q298" s="444"/>
      <c r="R298" s="444"/>
      <c r="S298" s="444"/>
      <c r="T298" s="444"/>
      <c r="U298" s="444"/>
      <c r="V298" s="444"/>
      <c r="W298" s="444"/>
      <c r="X298" s="444"/>
      <c r="Y298" s="444"/>
      <c r="Z298" s="444"/>
      <c r="AA298" s="444"/>
    </row>
    <row r="299" spans="1:27" ht="15.75" customHeight="1">
      <c r="A299" s="444"/>
      <c r="B299" s="444"/>
      <c r="C299" s="444"/>
      <c r="D299" s="444"/>
      <c r="E299" s="444"/>
      <c r="F299" s="444"/>
      <c r="G299" s="444"/>
      <c r="H299" s="444"/>
      <c r="I299" s="444"/>
      <c r="J299" s="444"/>
      <c r="K299" s="444"/>
      <c r="L299" s="444"/>
      <c r="M299" s="444"/>
      <c r="N299" s="444"/>
      <c r="O299" s="444"/>
      <c r="P299" s="444"/>
      <c r="Q299" s="444"/>
      <c r="R299" s="444"/>
      <c r="S299" s="444"/>
      <c r="T299" s="444"/>
      <c r="U299" s="444"/>
      <c r="V299" s="444"/>
      <c r="W299" s="444"/>
      <c r="X299" s="444"/>
      <c r="Y299" s="444"/>
      <c r="Z299" s="444"/>
      <c r="AA299" s="444"/>
    </row>
    <row r="300" spans="1:27" ht="15.75" customHeight="1">
      <c r="A300" s="444"/>
      <c r="B300" s="444"/>
      <c r="C300" s="444"/>
      <c r="D300" s="444"/>
      <c r="E300" s="444"/>
      <c r="F300" s="444"/>
      <c r="G300" s="444"/>
      <c r="H300" s="444"/>
      <c r="I300" s="444"/>
      <c r="J300" s="444"/>
      <c r="K300" s="444"/>
      <c r="L300" s="444"/>
      <c r="M300" s="444"/>
      <c r="N300" s="444"/>
      <c r="O300" s="444"/>
      <c r="P300" s="444"/>
      <c r="Q300" s="444"/>
      <c r="R300" s="444"/>
      <c r="S300" s="444"/>
      <c r="T300" s="444"/>
      <c r="U300" s="444"/>
      <c r="V300" s="444"/>
      <c r="W300" s="444"/>
      <c r="X300" s="444"/>
      <c r="Y300" s="444"/>
      <c r="Z300" s="444"/>
      <c r="AA300" s="444"/>
    </row>
    <row r="301" spans="1:27" ht="15.75" customHeight="1">
      <c r="A301" s="444"/>
      <c r="B301" s="444"/>
      <c r="C301" s="444"/>
      <c r="D301" s="444"/>
      <c r="E301" s="444"/>
      <c r="F301" s="444"/>
      <c r="G301" s="444"/>
      <c r="H301" s="444"/>
      <c r="I301" s="444"/>
      <c r="J301" s="444"/>
      <c r="K301" s="444"/>
      <c r="L301" s="444"/>
      <c r="M301" s="444"/>
      <c r="N301" s="444"/>
      <c r="O301" s="444"/>
      <c r="P301" s="444"/>
      <c r="Q301" s="444"/>
      <c r="R301" s="444"/>
      <c r="S301" s="444"/>
      <c r="T301" s="444"/>
      <c r="U301" s="444"/>
      <c r="V301" s="444"/>
      <c r="W301" s="444"/>
      <c r="X301" s="444"/>
      <c r="Y301" s="444"/>
      <c r="Z301" s="444"/>
      <c r="AA301" s="444"/>
    </row>
    <row r="302" spans="1:27" ht="15.75" customHeight="1">
      <c r="A302" s="444"/>
      <c r="B302" s="444"/>
      <c r="C302" s="444"/>
      <c r="D302" s="444"/>
      <c r="E302" s="444"/>
      <c r="F302" s="444"/>
      <c r="G302" s="444"/>
      <c r="H302" s="444"/>
      <c r="I302" s="444"/>
      <c r="J302" s="444"/>
      <c r="K302" s="444"/>
      <c r="L302" s="444"/>
      <c r="M302" s="444"/>
      <c r="N302" s="444"/>
      <c r="O302" s="444"/>
      <c r="P302" s="444"/>
      <c r="Q302" s="444"/>
      <c r="R302" s="444"/>
      <c r="S302" s="444"/>
      <c r="T302" s="444"/>
      <c r="U302" s="444"/>
      <c r="V302" s="444"/>
      <c r="W302" s="444"/>
      <c r="X302" s="444"/>
      <c r="Y302" s="444"/>
      <c r="Z302" s="444"/>
      <c r="AA302" s="444"/>
    </row>
    <row r="303" spans="1:27" ht="15.75" customHeight="1">
      <c r="A303" s="444"/>
      <c r="B303" s="444"/>
      <c r="C303" s="444"/>
      <c r="D303" s="444"/>
      <c r="E303" s="444"/>
      <c r="F303" s="444"/>
      <c r="G303" s="444"/>
      <c r="H303" s="444"/>
      <c r="I303" s="444"/>
      <c r="J303" s="444"/>
      <c r="K303" s="444"/>
      <c r="L303" s="444"/>
      <c r="M303" s="444"/>
      <c r="N303" s="444"/>
      <c r="O303" s="444"/>
      <c r="P303" s="444"/>
      <c r="Q303" s="444"/>
      <c r="R303" s="444"/>
      <c r="S303" s="444"/>
      <c r="T303" s="444"/>
      <c r="U303" s="444"/>
      <c r="V303" s="444"/>
      <c r="W303" s="444"/>
      <c r="X303" s="444"/>
      <c r="Y303" s="444"/>
      <c r="Z303" s="444"/>
      <c r="AA303" s="444"/>
    </row>
    <row r="304" spans="1:27" ht="15.75" customHeight="1">
      <c r="A304" s="444"/>
      <c r="B304" s="444"/>
      <c r="C304" s="444"/>
      <c r="D304" s="444"/>
      <c r="E304" s="444"/>
      <c r="F304" s="444"/>
      <c r="G304" s="444"/>
      <c r="H304" s="444"/>
      <c r="I304" s="444"/>
      <c r="J304" s="444"/>
      <c r="K304" s="444"/>
      <c r="L304" s="444"/>
      <c r="M304" s="444"/>
      <c r="N304" s="444"/>
      <c r="O304" s="444"/>
      <c r="P304" s="444"/>
      <c r="Q304" s="444"/>
      <c r="R304" s="444"/>
      <c r="S304" s="444"/>
      <c r="T304" s="444"/>
      <c r="U304" s="444"/>
      <c r="V304" s="444"/>
      <c r="W304" s="444"/>
      <c r="X304" s="444"/>
      <c r="Y304" s="444"/>
      <c r="Z304" s="444"/>
      <c r="AA304" s="444"/>
    </row>
    <row r="305" spans="1:27" ht="15.75" customHeight="1">
      <c r="A305" s="444"/>
      <c r="B305" s="444"/>
      <c r="C305" s="444"/>
      <c r="D305" s="444"/>
      <c r="E305" s="444"/>
      <c r="F305" s="444"/>
      <c r="G305" s="444"/>
      <c r="H305" s="444"/>
      <c r="I305" s="444"/>
      <c r="J305" s="444"/>
      <c r="K305" s="444"/>
      <c r="L305" s="444"/>
      <c r="M305" s="444"/>
      <c r="N305" s="444"/>
      <c r="O305" s="444"/>
      <c r="P305" s="444"/>
      <c r="Q305" s="444"/>
      <c r="R305" s="444"/>
      <c r="S305" s="444"/>
      <c r="T305" s="444"/>
      <c r="U305" s="444"/>
      <c r="V305" s="444"/>
      <c r="W305" s="444"/>
      <c r="X305" s="444"/>
      <c r="Y305" s="444"/>
      <c r="Z305" s="444"/>
      <c r="AA305" s="444"/>
    </row>
    <row r="306" spans="1:27" ht="15.75" customHeight="1">
      <c r="A306" s="444"/>
      <c r="B306" s="444"/>
      <c r="C306" s="444"/>
      <c r="D306" s="444"/>
      <c r="E306" s="444"/>
      <c r="F306" s="444"/>
      <c r="G306" s="444"/>
      <c r="H306" s="444"/>
      <c r="I306" s="444"/>
      <c r="J306" s="444"/>
      <c r="K306" s="444"/>
      <c r="L306" s="444"/>
      <c r="M306" s="444"/>
      <c r="N306" s="444"/>
      <c r="O306" s="444"/>
      <c r="P306" s="444"/>
      <c r="Q306" s="444"/>
      <c r="R306" s="444"/>
      <c r="S306" s="444"/>
      <c r="T306" s="444"/>
      <c r="U306" s="444"/>
      <c r="V306" s="444"/>
      <c r="W306" s="444"/>
      <c r="X306" s="444"/>
      <c r="Y306" s="444"/>
      <c r="Z306" s="444"/>
      <c r="AA306" s="444"/>
    </row>
    <row r="307" spans="1:27" ht="15.75" customHeight="1">
      <c r="A307" s="444"/>
      <c r="B307" s="444"/>
      <c r="C307" s="444"/>
      <c r="D307" s="444"/>
      <c r="E307" s="444"/>
      <c r="F307" s="444"/>
      <c r="G307" s="444"/>
      <c r="H307" s="444"/>
      <c r="I307" s="444"/>
      <c r="J307" s="444"/>
      <c r="K307" s="444"/>
      <c r="L307" s="444"/>
      <c r="M307" s="444"/>
      <c r="N307" s="444"/>
      <c r="O307" s="444"/>
      <c r="P307" s="444"/>
      <c r="Q307" s="444"/>
      <c r="R307" s="444"/>
      <c r="S307" s="444"/>
      <c r="T307" s="444"/>
      <c r="U307" s="444"/>
      <c r="V307" s="444"/>
      <c r="W307" s="444"/>
      <c r="X307" s="444"/>
      <c r="Y307" s="444"/>
      <c r="Z307" s="444"/>
      <c r="AA307" s="444"/>
    </row>
    <row r="308" spans="1:27" ht="15.75" customHeight="1">
      <c r="A308" s="444"/>
      <c r="B308" s="444"/>
      <c r="C308" s="444"/>
      <c r="D308" s="444"/>
      <c r="E308" s="444"/>
      <c r="F308" s="444"/>
      <c r="G308" s="444"/>
      <c r="H308" s="444"/>
      <c r="I308" s="444"/>
      <c r="J308" s="444"/>
      <c r="K308" s="444"/>
      <c r="L308" s="444"/>
      <c r="M308" s="444"/>
      <c r="N308" s="444"/>
      <c r="O308" s="444"/>
      <c r="P308" s="444"/>
      <c r="Q308" s="444"/>
      <c r="R308" s="444"/>
      <c r="S308" s="444"/>
      <c r="T308" s="444"/>
      <c r="U308" s="444"/>
      <c r="V308" s="444"/>
      <c r="W308" s="444"/>
      <c r="X308" s="444"/>
      <c r="Y308" s="444"/>
      <c r="Z308" s="444"/>
      <c r="AA308" s="444"/>
    </row>
    <row r="309" spans="1:27" ht="15.75" customHeight="1">
      <c r="A309" s="444"/>
      <c r="B309" s="444"/>
      <c r="C309" s="444"/>
      <c r="D309" s="444"/>
      <c r="E309" s="444"/>
      <c r="F309" s="444"/>
      <c r="G309" s="444"/>
      <c r="H309" s="444"/>
      <c r="I309" s="444"/>
      <c r="J309" s="444"/>
      <c r="K309" s="444"/>
      <c r="L309" s="444"/>
      <c r="M309" s="444"/>
      <c r="N309" s="444"/>
      <c r="O309" s="444"/>
      <c r="P309" s="444"/>
      <c r="Q309" s="444"/>
      <c r="R309" s="444"/>
      <c r="S309" s="444"/>
      <c r="T309" s="444"/>
      <c r="U309" s="444"/>
      <c r="V309" s="444"/>
      <c r="W309" s="444"/>
      <c r="X309" s="444"/>
      <c r="Y309" s="444"/>
      <c r="Z309" s="444"/>
      <c r="AA309" s="444"/>
    </row>
    <row r="310" spans="1:27" ht="15.75" customHeight="1">
      <c r="A310" s="444"/>
      <c r="B310" s="444"/>
      <c r="C310" s="444"/>
      <c r="D310" s="444"/>
      <c r="E310" s="444"/>
      <c r="F310" s="444"/>
      <c r="G310" s="444"/>
      <c r="H310" s="444"/>
      <c r="I310" s="444"/>
      <c r="J310" s="444"/>
      <c r="K310" s="444"/>
      <c r="L310" s="444"/>
      <c r="M310" s="444"/>
      <c r="N310" s="444"/>
      <c r="O310" s="444"/>
      <c r="P310" s="444"/>
      <c r="Q310" s="444"/>
      <c r="R310" s="444"/>
      <c r="S310" s="444"/>
      <c r="T310" s="444"/>
      <c r="U310" s="444"/>
      <c r="V310" s="444"/>
      <c r="W310" s="444"/>
      <c r="X310" s="444"/>
      <c r="Y310" s="444"/>
      <c r="Z310" s="444"/>
      <c r="AA310" s="444"/>
    </row>
    <row r="311" spans="1:27" ht="15.75" customHeight="1">
      <c r="A311" s="444"/>
      <c r="B311" s="444"/>
      <c r="C311" s="444"/>
      <c r="D311" s="444"/>
      <c r="E311" s="444"/>
      <c r="F311" s="444"/>
      <c r="G311" s="444"/>
      <c r="H311" s="444"/>
      <c r="I311" s="444"/>
      <c r="J311" s="444"/>
      <c r="K311" s="444"/>
      <c r="L311" s="444"/>
      <c r="M311" s="444"/>
      <c r="N311" s="444"/>
      <c r="O311" s="444"/>
      <c r="P311" s="444"/>
      <c r="Q311" s="444"/>
      <c r="R311" s="444"/>
      <c r="S311" s="444"/>
      <c r="T311" s="444"/>
      <c r="U311" s="444"/>
      <c r="V311" s="444"/>
      <c r="W311" s="444"/>
      <c r="X311" s="444"/>
      <c r="Y311" s="444"/>
      <c r="Z311" s="444"/>
      <c r="AA311" s="444"/>
    </row>
    <row r="312" spans="1:27" ht="15.75" customHeight="1">
      <c r="A312" s="444"/>
      <c r="B312" s="444"/>
      <c r="C312" s="444"/>
      <c r="D312" s="444"/>
      <c r="E312" s="444"/>
      <c r="F312" s="444"/>
      <c r="G312" s="444"/>
      <c r="H312" s="444"/>
      <c r="I312" s="444"/>
      <c r="J312" s="444"/>
      <c r="K312" s="444"/>
      <c r="L312" s="444"/>
      <c r="M312" s="444"/>
      <c r="N312" s="444"/>
      <c r="O312" s="444"/>
      <c r="P312" s="444"/>
      <c r="Q312" s="444"/>
      <c r="R312" s="444"/>
      <c r="S312" s="444"/>
      <c r="T312" s="444"/>
      <c r="U312" s="444"/>
      <c r="V312" s="444"/>
      <c r="W312" s="444"/>
      <c r="X312" s="444"/>
      <c r="Y312" s="444"/>
      <c r="Z312" s="444"/>
      <c r="AA312" s="444"/>
    </row>
    <row r="313" spans="1:27" ht="15.75" customHeight="1">
      <c r="A313" s="444"/>
      <c r="B313" s="444"/>
      <c r="C313" s="444"/>
      <c r="D313" s="444"/>
      <c r="E313" s="444"/>
      <c r="F313" s="444"/>
      <c r="G313" s="444"/>
      <c r="H313" s="444"/>
      <c r="I313" s="444"/>
      <c r="J313" s="444"/>
      <c r="K313" s="444"/>
      <c r="L313" s="444"/>
      <c r="M313" s="444"/>
      <c r="N313" s="444"/>
      <c r="O313" s="444"/>
      <c r="P313" s="444"/>
      <c r="Q313" s="444"/>
      <c r="R313" s="444"/>
      <c r="S313" s="444"/>
      <c r="T313" s="444"/>
      <c r="U313" s="444"/>
      <c r="V313" s="444"/>
      <c r="W313" s="444"/>
      <c r="X313" s="444"/>
      <c r="Y313" s="444"/>
      <c r="Z313" s="444"/>
      <c r="AA313" s="444"/>
    </row>
    <row r="314" spans="1:27" ht="15.75" customHeight="1">
      <c r="A314" s="444"/>
      <c r="B314" s="444"/>
      <c r="C314" s="444"/>
      <c r="D314" s="444"/>
      <c r="E314" s="444"/>
      <c r="F314" s="444"/>
      <c r="G314" s="444"/>
      <c r="H314" s="444"/>
      <c r="I314" s="444"/>
      <c r="J314" s="444"/>
      <c r="K314" s="444"/>
      <c r="L314" s="444"/>
      <c r="M314" s="444"/>
      <c r="N314" s="444"/>
      <c r="O314" s="444"/>
      <c r="P314" s="444"/>
      <c r="Q314" s="444"/>
      <c r="R314" s="444"/>
      <c r="S314" s="444"/>
      <c r="T314" s="444"/>
      <c r="U314" s="444"/>
      <c r="V314" s="444"/>
      <c r="W314" s="444"/>
      <c r="X314" s="444"/>
      <c r="Y314" s="444"/>
      <c r="Z314" s="444"/>
      <c r="AA314" s="444"/>
    </row>
    <row r="315" spans="1:27" ht="15.75" customHeight="1">
      <c r="A315" s="444"/>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row>
    <row r="316" spans="1:27" ht="15.75" customHeight="1">
      <c r="A316" s="444"/>
      <c r="B316" s="444"/>
      <c r="C316" s="444"/>
      <c r="D316" s="444"/>
      <c r="E316" s="444"/>
      <c r="F316" s="444"/>
      <c r="G316" s="444"/>
      <c r="H316" s="444"/>
      <c r="I316" s="444"/>
      <c r="J316" s="444"/>
      <c r="K316" s="444"/>
      <c r="L316" s="444"/>
      <c r="M316" s="444"/>
      <c r="N316" s="444"/>
      <c r="O316" s="444"/>
      <c r="P316" s="444"/>
      <c r="Q316" s="444"/>
      <c r="R316" s="444"/>
      <c r="S316" s="444"/>
      <c r="T316" s="444"/>
      <c r="U316" s="444"/>
      <c r="V316" s="444"/>
      <c r="W316" s="444"/>
      <c r="X316" s="444"/>
      <c r="Y316" s="444"/>
      <c r="Z316" s="444"/>
      <c r="AA316" s="444"/>
    </row>
    <row r="317" spans="1:27" ht="15.75" customHeight="1">
      <c r="A317" s="444"/>
      <c r="B317" s="444"/>
      <c r="C317" s="444"/>
      <c r="D317" s="444"/>
      <c r="E317" s="444"/>
      <c r="F317" s="444"/>
      <c r="G317" s="444"/>
      <c r="H317" s="444"/>
      <c r="I317" s="444"/>
      <c r="J317" s="444"/>
      <c r="K317" s="444"/>
      <c r="L317" s="444"/>
      <c r="M317" s="444"/>
      <c r="N317" s="444"/>
      <c r="O317" s="444"/>
      <c r="P317" s="444"/>
      <c r="Q317" s="444"/>
      <c r="R317" s="444"/>
      <c r="S317" s="444"/>
      <c r="T317" s="444"/>
      <c r="U317" s="444"/>
      <c r="V317" s="444"/>
      <c r="W317" s="444"/>
      <c r="X317" s="444"/>
      <c r="Y317" s="444"/>
      <c r="Z317" s="444"/>
      <c r="AA317" s="444"/>
    </row>
    <row r="318" spans="1:27" ht="15.75" customHeight="1">
      <c r="A318" s="444"/>
      <c r="B318" s="444"/>
      <c r="C318" s="444"/>
      <c r="D318" s="444"/>
      <c r="E318" s="444"/>
      <c r="F318" s="444"/>
      <c r="G318" s="444"/>
      <c r="H318" s="444"/>
      <c r="I318" s="444"/>
      <c r="J318" s="444"/>
      <c r="K318" s="444"/>
      <c r="L318" s="444"/>
      <c r="M318" s="444"/>
      <c r="N318" s="444"/>
      <c r="O318" s="444"/>
      <c r="P318" s="444"/>
      <c r="Q318" s="444"/>
      <c r="R318" s="444"/>
      <c r="S318" s="444"/>
      <c r="T318" s="444"/>
      <c r="U318" s="444"/>
      <c r="V318" s="444"/>
      <c r="W318" s="444"/>
      <c r="X318" s="444"/>
      <c r="Y318" s="444"/>
      <c r="Z318" s="444"/>
      <c r="AA318" s="444"/>
    </row>
    <row r="319" spans="1:27" ht="15.75" customHeight="1">
      <c r="A319" s="444"/>
      <c r="B319" s="444"/>
      <c r="C319" s="444"/>
      <c r="D319" s="444"/>
      <c r="E319" s="444"/>
      <c r="F319" s="444"/>
      <c r="G319" s="444"/>
      <c r="H319" s="444"/>
      <c r="I319" s="444"/>
      <c r="J319" s="444"/>
      <c r="K319" s="444"/>
      <c r="L319" s="444"/>
      <c r="M319" s="444"/>
      <c r="N319" s="444"/>
      <c r="O319" s="444"/>
      <c r="P319" s="444"/>
      <c r="Q319" s="444"/>
      <c r="R319" s="444"/>
      <c r="S319" s="444"/>
      <c r="T319" s="444"/>
      <c r="U319" s="444"/>
      <c r="V319" s="444"/>
      <c r="W319" s="444"/>
      <c r="X319" s="444"/>
      <c r="Y319" s="444"/>
      <c r="Z319" s="444"/>
      <c r="AA319" s="444"/>
    </row>
    <row r="320" spans="1:27" ht="15.75" customHeight="1">
      <c r="A320" s="444"/>
      <c r="B320" s="444"/>
      <c r="C320" s="444"/>
      <c r="D320" s="444"/>
      <c r="E320" s="444"/>
      <c r="F320" s="444"/>
      <c r="G320" s="444"/>
      <c r="H320" s="444"/>
      <c r="I320" s="444"/>
      <c r="J320" s="444"/>
      <c r="K320" s="444"/>
      <c r="L320" s="444"/>
      <c r="M320" s="444"/>
      <c r="N320" s="444"/>
      <c r="O320" s="444"/>
      <c r="P320" s="444"/>
      <c r="Q320" s="444"/>
      <c r="R320" s="444"/>
      <c r="S320" s="444"/>
      <c r="T320" s="444"/>
      <c r="U320" s="444"/>
      <c r="V320" s="444"/>
      <c r="W320" s="444"/>
      <c r="X320" s="444"/>
      <c r="Y320" s="444"/>
      <c r="Z320" s="444"/>
      <c r="AA320" s="444"/>
    </row>
    <row r="321" spans="1:27" ht="15.75" customHeight="1">
      <c r="A321" s="444"/>
      <c r="B321" s="444"/>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row>
    <row r="322" spans="1:27" ht="15.75" customHeight="1">
      <c r="A322" s="444"/>
      <c r="B322" s="444"/>
      <c r="C322" s="444"/>
      <c r="D322" s="444"/>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c r="AA322" s="444"/>
    </row>
    <row r="323" spans="1:27" ht="15.75" customHeight="1">
      <c r="A323" s="444"/>
      <c r="B323" s="444"/>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c r="AA323" s="444"/>
    </row>
    <row r="324" spans="1:27" ht="15.75" customHeight="1">
      <c r="A324" s="444"/>
      <c r="B324" s="444"/>
      <c r="C324" s="444"/>
      <c r="D324" s="444"/>
      <c r="E324" s="444"/>
      <c r="F324" s="444"/>
      <c r="G324" s="444"/>
      <c r="H324" s="444"/>
      <c r="I324" s="444"/>
      <c r="J324" s="444"/>
      <c r="K324" s="444"/>
      <c r="L324" s="444"/>
      <c r="M324" s="444"/>
      <c r="N324" s="444"/>
      <c r="O324" s="444"/>
      <c r="P324" s="444"/>
      <c r="Q324" s="444"/>
      <c r="R324" s="444"/>
      <c r="S324" s="444"/>
      <c r="T324" s="444"/>
      <c r="U324" s="444"/>
      <c r="V324" s="444"/>
      <c r="W324" s="444"/>
      <c r="X324" s="444"/>
      <c r="Y324" s="444"/>
      <c r="Z324" s="444"/>
      <c r="AA324" s="444"/>
    </row>
    <row r="325" spans="1:27" ht="15.75" customHeight="1">
      <c r="A325" s="444"/>
      <c r="B325" s="444"/>
      <c r="C325" s="444"/>
      <c r="D325" s="444"/>
      <c r="E325" s="444"/>
      <c r="F325" s="444"/>
      <c r="G325" s="444"/>
      <c r="H325" s="444"/>
      <c r="I325" s="444"/>
      <c r="J325" s="444"/>
      <c r="K325" s="444"/>
      <c r="L325" s="444"/>
      <c r="M325" s="444"/>
      <c r="N325" s="444"/>
      <c r="O325" s="444"/>
      <c r="P325" s="444"/>
      <c r="Q325" s="444"/>
      <c r="R325" s="444"/>
      <c r="S325" s="444"/>
      <c r="T325" s="444"/>
      <c r="U325" s="444"/>
      <c r="V325" s="444"/>
      <c r="W325" s="444"/>
      <c r="X325" s="444"/>
      <c r="Y325" s="444"/>
      <c r="Z325" s="444"/>
      <c r="AA325" s="444"/>
    </row>
    <row r="326" spans="1:27" ht="15.75" customHeight="1">
      <c r="A326" s="444"/>
      <c r="B326" s="444"/>
      <c r="C326" s="444"/>
      <c r="D326" s="444"/>
      <c r="E326" s="444"/>
      <c r="F326" s="444"/>
      <c r="G326" s="444"/>
      <c r="H326" s="444"/>
      <c r="I326" s="444"/>
      <c r="J326" s="444"/>
      <c r="K326" s="444"/>
      <c r="L326" s="444"/>
      <c r="M326" s="444"/>
      <c r="N326" s="444"/>
      <c r="O326" s="444"/>
      <c r="P326" s="444"/>
      <c r="Q326" s="444"/>
      <c r="R326" s="444"/>
      <c r="S326" s="444"/>
      <c r="T326" s="444"/>
      <c r="U326" s="444"/>
      <c r="V326" s="444"/>
      <c r="W326" s="444"/>
      <c r="X326" s="444"/>
      <c r="Y326" s="444"/>
      <c r="Z326" s="444"/>
      <c r="AA326" s="444"/>
    </row>
    <row r="327" spans="1:27" ht="15.75" customHeight="1">
      <c r="A327" s="444"/>
      <c r="B327" s="444"/>
      <c r="C327" s="444"/>
      <c r="D327" s="444"/>
      <c r="E327" s="444"/>
      <c r="F327" s="444"/>
      <c r="G327" s="444"/>
      <c r="H327" s="444"/>
      <c r="I327" s="444"/>
      <c r="J327" s="444"/>
      <c r="K327" s="444"/>
      <c r="L327" s="444"/>
      <c r="M327" s="444"/>
      <c r="N327" s="444"/>
      <c r="O327" s="444"/>
      <c r="P327" s="444"/>
      <c r="Q327" s="444"/>
      <c r="R327" s="444"/>
      <c r="S327" s="444"/>
      <c r="T327" s="444"/>
      <c r="U327" s="444"/>
      <c r="V327" s="444"/>
      <c r="W327" s="444"/>
      <c r="X327" s="444"/>
      <c r="Y327" s="444"/>
      <c r="Z327" s="444"/>
      <c r="AA327" s="444"/>
    </row>
    <row r="328" spans="1:27" ht="15.75" customHeight="1">
      <c r="A328" s="444"/>
      <c r="B328" s="444"/>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row>
    <row r="329" spans="1:27" ht="15.75" customHeight="1">
      <c r="A329" s="444"/>
      <c r="B329" s="444"/>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row>
    <row r="330" spans="1:27" ht="15.75" customHeight="1">
      <c r="A330" s="444"/>
      <c r="B330" s="444"/>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row>
    <row r="331" spans="1:27" ht="15.75" customHeight="1">
      <c r="A331" s="444"/>
      <c r="B331" s="444"/>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row>
    <row r="332" spans="1:27" ht="15.75" customHeight="1">
      <c r="A332" s="444"/>
      <c r="B332" s="444"/>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row>
    <row r="333" spans="1:27" ht="15.75" customHeight="1">
      <c r="A333" s="444"/>
      <c r="B333" s="444"/>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c r="AA333" s="444"/>
    </row>
    <row r="334" spans="1:27" ht="15.75" customHeight="1">
      <c r="A334" s="444"/>
      <c r="B334" s="444"/>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row>
    <row r="335" spans="1:27" ht="15.75" customHeight="1">
      <c r="A335" s="444"/>
      <c r="B335" s="444"/>
      <c r="C335" s="444"/>
      <c r="D335" s="444"/>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c r="AA335" s="444"/>
    </row>
    <row r="336" spans="1:27" ht="15.75" customHeight="1">
      <c r="A336" s="444"/>
      <c r="B336" s="444"/>
      <c r="C336" s="444"/>
      <c r="D336" s="444"/>
      <c r="E336" s="444"/>
      <c r="F336" s="444"/>
      <c r="G336" s="444"/>
      <c r="H336" s="444"/>
      <c r="I336" s="444"/>
      <c r="J336" s="444"/>
      <c r="K336" s="444"/>
      <c r="L336" s="444"/>
      <c r="M336" s="444"/>
      <c r="N336" s="444"/>
      <c r="O336" s="444"/>
      <c r="P336" s="444"/>
      <c r="Q336" s="444"/>
      <c r="R336" s="444"/>
      <c r="S336" s="444"/>
      <c r="T336" s="444"/>
      <c r="U336" s="444"/>
      <c r="V336" s="444"/>
      <c r="W336" s="444"/>
      <c r="X336" s="444"/>
      <c r="Y336" s="444"/>
      <c r="Z336" s="444"/>
      <c r="AA336" s="444"/>
    </row>
    <row r="337" spans="1:27" ht="15.75" customHeight="1">
      <c r="A337" s="444"/>
      <c r="B337" s="444"/>
      <c r="C337" s="444"/>
      <c r="D337" s="444"/>
      <c r="E337" s="444"/>
      <c r="F337" s="444"/>
      <c r="G337" s="444"/>
      <c r="H337" s="444"/>
      <c r="I337" s="444"/>
      <c r="J337" s="444"/>
      <c r="K337" s="444"/>
      <c r="L337" s="444"/>
      <c r="M337" s="444"/>
      <c r="N337" s="444"/>
      <c r="O337" s="444"/>
      <c r="P337" s="444"/>
      <c r="Q337" s="444"/>
      <c r="R337" s="444"/>
      <c r="S337" s="444"/>
      <c r="T337" s="444"/>
      <c r="U337" s="444"/>
      <c r="V337" s="444"/>
      <c r="W337" s="444"/>
      <c r="X337" s="444"/>
      <c r="Y337" s="444"/>
      <c r="Z337" s="444"/>
      <c r="AA337" s="444"/>
    </row>
    <row r="338" spans="1:27" ht="15.75" customHeight="1">
      <c r="A338" s="444"/>
      <c r="B338" s="444"/>
      <c r="C338" s="444"/>
      <c r="D338" s="444"/>
      <c r="E338" s="444"/>
      <c r="F338" s="444"/>
      <c r="G338" s="444"/>
      <c r="H338" s="444"/>
      <c r="I338" s="444"/>
      <c r="J338" s="444"/>
      <c r="K338" s="444"/>
      <c r="L338" s="444"/>
      <c r="M338" s="444"/>
      <c r="N338" s="444"/>
      <c r="O338" s="444"/>
      <c r="P338" s="444"/>
      <c r="Q338" s="444"/>
      <c r="R338" s="444"/>
      <c r="S338" s="444"/>
      <c r="T338" s="444"/>
      <c r="U338" s="444"/>
      <c r="V338" s="444"/>
      <c r="W338" s="444"/>
      <c r="X338" s="444"/>
      <c r="Y338" s="444"/>
      <c r="Z338" s="444"/>
      <c r="AA338" s="444"/>
    </row>
    <row r="339" spans="1:27" ht="15.75" customHeight="1">
      <c r="A339" s="444"/>
      <c r="B339" s="444"/>
      <c r="C339" s="444"/>
      <c r="D339" s="444"/>
      <c r="E339" s="444"/>
      <c r="F339" s="444"/>
      <c r="G339" s="444"/>
      <c r="H339" s="444"/>
      <c r="I339" s="444"/>
      <c r="J339" s="444"/>
      <c r="K339" s="444"/>
      <c r="L339" s="444"/>
      <c r="M339" s="444"/>
      <c r="N339" s="444"/>
      <c r="O339" s="444"/>
      <c r="P339" s="444"/>
      <c r="Q339" s="444"/>
      <c r="R339" s="444"/>
      <c r="S339" s="444"/>
      <c r="T339" s="444"/>
      <c r="U339" s="444"/>
      <c r="V339" s="444"/>
      <c r="W339" s="444"/>
      <c r="X339" s="444"/>
      <c r="Y339" s="444"/>
      <c r="Z339" s="444"/>
      <c r="AA339" s="444"/>
    </row>
    <row r="340" spans="1:27" ht="15.75" customHeight="1">
      <c r="A340" s="444"/>
      <c r="B340" s="444"/>
      <c r="C340" s="444"/>
      <c r="D340" s="444"/>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c r="AA340" s="444"/>
    </row>
    <row r="341" spans="1:27" ht="15.75" customHeight="1">
      <c r="A341" s="444"/>
      <c r="B341" s="444"/>
      <c r="C341" s="444"/>
      <c r="D341" s="444"/>
      <c r="E341" s="444"/>
      <c r="F341" s="444"/>
      <c r="G341" s="444"/>
      <c r="H341" s="444"/>
      <c r="I341" s="444"/>
      <c r="J341" s="444"/>
      <c r="K341" s="444"/>
      <c r="L341" s="444"/>
      <c r="M341" s="444"/>
      <c r="N341" s="444"/>
      <c r="O341" s="444"/>
      <c r="P341" s="444"/>
      <c r="Q341" s="444"/>
      <c r="R341" s="444"/>
      <c r="S341" s="444"/>
      <c r="T341" s="444"/>
      <c r="U341" s="444"/>
      <c r="V341" s="444"/>
      <c r="W341" s="444"/>
      <c r="X341" s="444"/>
      <c r="Y341" s="444"/>
      <c r="Z341" s="444"/>
      <c r="AA341" s="444"/>
    </row>
    <row r="342" spans="1:27" ht="15.75" customHeight="1">
      <c r="A342" s="444"/>
      <c r="B342" s="444"/>
      <c r="C342" s="444"/>
      <c r="D342" s="444"/>
      <c r="E342" s="444"/>
      <c r="F342" s="444"/>
      <c r="G342" s="444"/>
      <c r="H342" s="444"/>
      <c r="I342" s="444"/>
      <c r="J342" s="444"/>
      <c r="K342" s="444"/>
      <c r="L342" s="444"/>
      <c r="M342" s="444"/>
      <c r="N342" s="444"/>
      <c r="O342" s="444"/>
      <c r="P342" s="444"/>
      <c r="Q342" s="444"/>
      <c r="R342" s="444"/>
      <c r="S342" s="444"/>
      <c r="T342" s="444"/>
      <c r="U342" s="444"/>
      <c r="V342" s="444"/>
      <c r="W342" s="444"/>
      <c r="X342" s="444"/>
      <c r="Y342" s="444"/>
      <c r="Z342" s="444"/>
      <c r="AA342" s="444"/>
    </row>
    <row r="343" spans="1:27" ht="15.75" customHeight="1">
      <c r="A343" s="444"/>
      <c r="B343" s="444"/>
      <c r="C343" s="444"/>
      <c r="D343" s="444"/>
      <c r="E343" s="444"/>
      <c r="F343" s="444"/>
      <c r="G343" s="444"/>
      <c r="H343" s="444"/>
      <c r="I343" s="444"/>
      <c r="J343" s="444"/>
      <c r="K343" s="444"/>
      <c r="L343" s="444"/>
      <c r="M343" s="444"/>
      <c r="N343" s="444"/>
      <c r="O343" s="444"/>
      <c r="P343" s="444"/>
      <c r="Q343" s="444"/>
      <c r="R343" s="444"/>
      <c r="S343" s="444"/>
      <c r="T343" s="444"/>
      <c r="U343" s="444"/>
      <c r="V343" s="444"/>
      <c r="W343" s="444"/>
      <c r="X343" s="444"/>
      <c r="Y343" s="444"/>
      <c r="Z343" s="444"/>
      <c r="AA343" s="444"/>
    </row>
    <row r="344" spans="1:27" ht="15.75" customHeight="1">
      <c r="A344" s="444"/>
      <c r="B344" s="444"/>
      <c r="C344" s="444"/>
      <c r="D344" s="444"/>
      <c r="E344" s="444"/>
      <c r="F344" s="444"/>
      <c r="G344" s="444"/>
      <c r="H344" s="444"/>
      <c r="I344" s="444"/>
      <c r="J344" s="444"/>
      <c r="K344" s="444"/>
      <c r="L344" s="444"/>
      <c r="M344" s="444"/>
      <c r="N344" s="444"/>
      <c r="O344" s="444"/>
      <c r="P344" s="444"/>
      <c r="Q344" s="444"/>
      <c r="R344" s="444"/>
      <c r="S344" s="444"/>
      <c r="T344" s="444"/>
      <c r="U344" s="444"/>
      <c r="V344" s="444"/>
      <c r="W344" s="444"/>
      <c r="X344" s="444"/>
      <c r="Y344" s="444"/>
      <c r="Z344" s="444"/>
      <c r="AA344" s="444"/>
    </row>
    <row r="345" spans="1:27" ht="15.75" customHeight="1">
      <c r="A345" s="444"/>
      <c r="B345" s="444"/>
      <c r="C345" s="444"/>
      <c r="D345" s="444"/>
      <c r="E345" s="444"/>
      <c r="F345" s="444"/>
      <c r="G345" s="444"/>
      <c r="H345" s="444"/>
      <c r="I345" s="444"/>
      <c r="J345" s="444"/>
      <c r="K345" s="444"/>
      <c r="L345" s="444"/>
      <c r="M345" s="444"/>
      <c r="N345" s="444"/>
      <c r="O345" s="444"/>
      <c r="P345" s="444"/>
      <c r="Q345" s="444"/>
      <c r="R345" s="444"/>
      <c r="S345" s="444"/>
      <c r="T345" s="444"/>
      <c r="U345" s="444"/>
      <c r="V345" s="444"/>
      <c r="W345" s="444"/>
      <c r="X345" s="444"/>
      <c r="Y345" s="444"/>
      <c r="Z345" s="444"/>
      <c r="AA345" s="444"/>
    </row>
    <row r="346" spans="1:27" ht="15.75" customHeight="1">
      <c r="A346" s="444"/>
      <c r="B346" s="444"/>
      <c r="C346" s="444"/>
      <c r="D346" s="444"/>
      <c r="E346" s="444"/>
      <c r="F346" s="444"/>
      <c r="G346" s="444"/>
      <c r="H346" s="444"/>
      <c r="I346" s="444"/>
      <c r="J346" s="444"/>
      <c r="K346" s="444"/>
      <c r="L346" s="444"/>
      <c r="M346" s="444"/>
      <c r="N346" s="444"/>
      <c r="O346" s="444"/>
      <c r="P346" s="444"/>
      <c r="Q346" s="444"/>
      <c r="R346" s="444"/>
      <c r="S346" s="444"/>
      <c r="T346" s="444"/>
      <c r="U346" s="444"/>
      <c r="V346" s="444"/>
      <c r="W346" s="444"/>
      <c r="X346" s="444"/>
      <c r="Y346" s="444"/>
      <c r="Z346" s="444"/>
      <c r="AA346" s="444"/>
    </row>
    <row r="347" spans="1:27" ht="15.75" customHeight="1">
      <c r="A347" s="444"/>
      <c r="B347" s="444"/>
      <c r="C347" s="444"/>
      <c r="D347" s="444"/>
      <c r="E347" s="444"/>
      <c r="F347" s="444"/>
      <c r="G347" s="444"/>
      <c r="H347" s="444"/>
      <c r="I347" s="444"/>
      <c r="J347" s="444"/>
      <c r="K347" s="444"/>
      <c r="L347" s="444"/>
      <c r="M347" s="444"/>
      <c r="N347" s="444"/>
      <c r="O347" s="444"/>
      <c r="P347" s="444"/>
      <c r="Q347" s="444"/>
      <c r="R347" s="444"/>
      <c r="S347" s="444"/>
      <c r="T347" s="444"/>
      <c r="U347" s="444"/>
      <c r="V347" s="444"/>
      <c r="W347" s="444"/>
      <c r="X347" s="444"/>
      <c r="Y347" s="444"/>
      <c r="Z347" s="444"/>
      <c r="AA347" s="444"/>
    </row>
    <row r="348" spans="1:27" ht="15.75" customHeight="1">
      <c r="A348" s="444"/>
      <c r="B348" s="444"/>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row>
    <row r="349" spans="1:27" ht="15.75" customHeight="1">
      <c r="A349" s="444"/>
      <c r="B349" s="444"/>
      <c r="C349" s="444"/>
      <c r="D349" s="444"/>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c r="AA349" s="444"/>
    </row>
    <row r="350" spans="1:27" ht="15.75" customHeight="1">
      <c r="A350" s="444"/>
      <c r="B350" s="444"/>
      <c r="C350" s="444"/>
      <c r="D350" s="444"/>
      <c r="E350" s="444"/>
      <c r="F350" s="444"/>
      <c r="G350" s="444"/>
      <c r="H350" s="444"/>
      <c r="I350" s="444"/>
      <c r="J350" s="444"/>
      <c r="K350" s="444"/>
      <c r="L350" s="444"/>
      <c r="M350" s="444"/>
      <c r="N350" s="444"/>
      <c r="O350" s="444"/>
      <c r="P350" s="444"/>
      <c r="Q350" s="444"/>
      <c r="R350" s="444"/>
      <c r="S350" s="444"/>
      <c r="T350" s="444"/>
      <c r="U350" s="444"/>
      <c r="V350" s="444"/>
      <c r="W350" s="444"/>
      <c r="X350" s="444"/>
      <c r="Y350" s="444"/>
      <c r="Z350" s="444"/>
      <c r="AA350" s="444"/>
    </row>
    <row r="351" spans="1:27" ht="15.75" customHeight="1">
      <c r="A351" s="444"/>
      <c r="B351" s="444"/>
      <c r="C351" s="444"/>
      <c r="D351" s="444"/>
      <c r="E351" s="444"/>
      <c r="F351" s="444"/>
      <c r="G351" s="444"/>
      <c r="H351" s="444"/>
      <c r="I351" s="444"/>
      <c r="J351" s="444"/>
      <c r="K351" s="444"/>
      <c r="L351" s="444"/>
      <c r="M351" s="444"/>
      <c r="N351" s="444"/>
      <c r="O351" s="444"/>
      <c r="P351" s="444"/>
      <c r="Q351" s="444"/>
      <c r="R351" s="444"/>
      <c r="S351" s="444"/>
      <c r="T351" s="444"/>
      <c r="U351" s="444"/>
      <c r="V351" s="444"/>
      <c r="W351" s="444"/>
      <c r="X351" s="444"/>
      <c r="Y351" s="444"/>
      <c r="Z351" s="444"/>
      <c r="AA351" s="444"/>
    </row>
    <row r="352" spans="1:27" ht="15.75" customHeight="1">
      <c r="A352" s="444"/>
      <c r="B352" s="444"/>
      <c r="C352" s="444"/>
      <c r="D352" s="444"/>
      <c r="E352" s="444"/>
      <c r="F352" s="444"/>
      <c r="G352" s="444"/>
      <c r="H352" s="444"/>
      <c r="I352" s="444"/>
      <c r="J352" s="444"/>
      <c r="K352" s="444"/>
      <c r="L352" s="444"/>
      <c r="M352" s="444"/>
      <c r="N352" s="444"/>
      <c r="O352" s="444"/>
      <c r="P352" s="444"/>
      <c r="Q352" s="444"/>
      <c r="R352" s="444"/>
      <c r="S352" s="444"/>
      <c r="T352" s="444"/>
      <c r="U352" s="444"/>
      <c r="V352" s="444"/>
      <c r="W352" s="444"/>
      <c r="X352" s="444"/>
      <c r="Y352" s="444"/>
      <c r="Z352" s="444"/>
      <c r="AA352" s="444"/>
    </row>
    <row r="353" spans="1:27" ht="15.75" customHeight="1">
      <c r="A353" s="444"/>
      <c r="B353" s="444"/>
      <c r="C353" s="444"/>
      <c r="D353" s="444"/>
      <c r="E353" s="444"/>
      <c r="F353" s="444"/>
      <c r="G353" s="444"/>
      <c r="H353" s="444"/>
      <c r="I353" s="444"/>
      <c r="J353" s="444"/>
      <c r="K353" s="444"/>
      <c r="L353" s="444"/>
      <c r="M353" s="444"/>
      <c r="N353" s="444"/>
      <c r="O353" s="444"/>
      <c r="P353" s="444"/>
      <c r="Q353" s="444"/>
      <c r="R353" s="444"/>
      <c r="S353" s="444"/>
      <c r="T353" s="444"/>
      <c r="U353" s="444"/>
      <c r="V353" s="444"/>
      <c r="W353" s="444"/>
      <c r="X353" s="444"/>
      <c r="Y353" s="444"/>
      <c r="Z353" s="444"/>
      <c r="AA353" s="444"/>
    </row>
    <row r="354" spans="1:27" ht="15.75" customHeight="1">
      <c r="A354" s="444"/>
      <c r="B354" s="444"/>
      <c r="C354" s="444"/>
      <c r="D354" s="444"/>
      <c r="E354" s="444"/>
      <c r="F354" s="444"/>
      <c r="G354" s="444"/>
      <c r="H354" s="444"/>
      <c r="I354" s="444"/>
      <c r="J354" s="444"/>
      <c r="K354" s="444"/>
      <c r="L354" s="444"/>
      <c r="M354" s="444"/>
      <c r="N354" s="444"/>
      <c r="O354" s="444"/>
      <c r="P354" s="444"/>
      <c r="Q354" s="444"/>
      <c r="R354" s="444"/>
      <c r="S354" s="444"/>
      <c r="T354" s="444"/>
      <c r="U354" s="444"/>
      <c r="V354" s="444"/>
      <c r="W354" s="444"/>
      <c r="X354" s="444"/>
      <c r="Y354" s="444"/>
      <c r="Z354" s="444"/>
      <c r="AA354" s="444"/>
    </row>
    <row r="355" spans="1:27" ht="15.75" customHeight="1">
      <c r="A355" s="444"/>
      <c r="B355" s="444"/>
      <c r="C355" s="444"/>
      <c r="D355" s="444"/>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c r="AA355" s="444"/>
    </row>
    <row r="356" spans="1:27" ht="15.75" customHeight="1">
      <c r="A356" s="444"/>
      <c r="B356" s="444"/>
      <c r="C356" s="444"/>
      <c r="D356" s="444"/>
      <c r="E356" s="444"/>
      <c r="F356" s="444"/>
      <c r="G356" s="444"/>
      <c r="H356" s="444"/>
      <c r="I356" s="444"/>
      <c r="J356" s="444"/>
      <c r="K356" s="444"/>
      <c r="L356" s="444"/>
      <c r="M356" s="444"/>
      <c r="N356" s="444"/>
      <c r="O356" s="444"/>
      <c r="P356" s="444"/>
      <c r="Q356" s="444"/>
      <c r="R356" s="444"/>
      <c r="S356" s="444"/>
      <c r="T356" s="444"/>
      <c r="U356" s="444"/>
      <c r="V356" s="444"/>
      <c r="W356" s="444"/>
      <c r="X356" s="444"/>
      <c r="Y356" s="444"/>
      <c r="Z356" s="444"/>
      <c r="AA356" s="444"/>
    </row>
    <row r="357" spans="1:27" ht="15.75" customHeight="1">
      <c r="A357" s="444"/>
      <c r="B357" s="444"/>
      <c r="C357" s="444"/>
      <c r="D357" s="444"/>
      <c r="E357" s="444"/>
      <c r="F357" s="444"/>
      <c r="G357" s="444"/>
      <c r="H357" s="444"/>
      <c r="I357" s="444"/>
      <c r="J357" s="444"/>
      <c r="K357" s="444"/>
      <c r="L357" s="444"/>
      <c r="M357" s="444"/>
      <c r="N357" s="444"/>
      <c r="O357" s="444"/>
      <c r="P357" s="444"/>
      <c r="Q357" s="444"/>
      <c r="R357" s="444"/>
      <c r="S357" s="444"/>
      <c r="T357" s="444"/>
      <c r="U357" s="444"/>
      <c r="V357" s="444"/>
      <c r="W357" s="444"/>
      <c r="X357" s="444"/>
      <c r="Y357" s="444"/>
      <c r="Z357" s="444"/>
      <c r="AA357" s="444"/>
    </row>
    <row r="358" spans="1:27" ht="15.75" customHeight="1">
      <c r="A358" s="444"/>
      <c r="B358" s="444"/>
      <c r="C358" s="444"/>
      <c r="D358" s="444"/>
      <c r="E358" s="444"/>
      <c r="F358" s="444"/>
      <c r="G358" s="444"/>
      <c r="H358" s="444"/>
      <c r="I358" s="444"/>
      <c r="J358" s="444"/>
      <c r="K358" s="444"/>
      <c r="L358" s="444"/>
      <c r="M358" s="444"/>
      <c r="N358" s="444"/>
      <c r="O358" s="444"/>
      <c r="P358" s="444"/>
      <c r="Q358" s="444"/>
      <c r="R358" s="444"/>
      <c r="S358" s="444"/>
      <c r="T358" s="444"/>
      <c r="U358" s="444"/>
      <c r="V358" s="444"/>
      <c r="W358" s="444"/>
      <c r="X358" s="444"/>
      <c r="Y358" s="444"/>
      <c r="Z358" s="444"/>
      <c r="AA358" s="444"/>
    </row>
    <row r="359" spans="1:27" ht="15.75" customHeight="1">
      <c r="A359" s="444"/>
      <c r="B359" s="444"/>
      <c r="C359" s="444"/>
      <c r="D359" s="444"/>
      <c r="E359" s="444"/>
      <c r="F359" s="444"/>
      <c r="G359" s="444"/>
      <c r="H359" s="444"/>
      <c r="I359" s="444"/>
      <c r="J359" s="444"/>
      <c r="K359" s="444"/>
      <c r="L359" s="444"/>
      <c r="M359" s="444"/>
      <c r="N359" s="444"/>
      <c r="O359" s="444"/>
      <c r="P359" s="444"/>
      <c r="Q359" s="444"/>
      <c r="R359" s="444"/>
      <c r="S359" s="444"/>
      <c r="T359" s="444"/>
      <c r="U359" s="444"/>
      <c r="V359" s="444"/>
      <c r="W359" s="444"/>
      <c r="X359" s="444"/>
      <c r="Y359" s="444"/>
      <c r="Z359" s="444"/>
      <c r="AA359" s="444"/>
    </row>
    <row r="360" spans="1:27" ht="15.75" customHeight="1">
      <c r="A360" s="444"/>
      <c r="B360" s="444"/>
      <c r="C360" s="444"/>
      <c r="D360" s="444"/>
      <c r="E360" s="444"/>
      <c r="F360" s="444"/>
      <c r="G360" s="444"/>
      <c r="H360" s="444"/>
      <c r="I360" s="444"/>
      <c r="J360" s="444"/>
      <c r="K360" s="444"/>
      <c r="L360" s="444"/>
      <c r="M360" s="444"/>
      <c r="N360" s="444"/>
      <c r="O360" s="444"/>
      <c r="P360" s="444"/>
      <c r="Q360" s="444"/>
      <c r="R360" s="444"/>
      <c r="S360" s="444"/>
      <c r="T360" s="444"/>
      <c r="U360" s="444"/>
      <c r="V360" s="444"/>
      <c r="W360" s="444"/>
      <c r="X360" s="444"/>
      <c r="Y360" s="444"/>
      <c r="Z360" s="444"/>
      <c r="AA360" s="444"/>
    </row>
    <row r="361" spans="1:27" ht="15.75" customHeight="1">
      <c r="A361" s="444"/>
      <c r="B361" s="444"/>
      <c r="C361" s="444"/>
      <c r="D361" s="444"/>
      <c r="E361" s="444"/>
      <c r="F361" s="444"/>
      <c r="G361" s="444"/>
      <c r="H361" s="444"/>
      <c r="I361" s="444"/>
      <c r="J361" s="444"/>
      <c r="K361" s="444"/>
      <c r="L361" s="444"/>
      <c r="M361" s="444"/>
      <c r="N361" s="444"/>
      <c r="O361" s="444"/>
      <c r="P361" s="444"/>
      <c r="Q361" s="444"/>
      <c r="R361" s="444"/>
      <c r="S361" s="444"/>
      <c r="T361" s="444"/>
      <c r="U361" s="444"/>
      <c r="V361" s="444"/>
      <c r="W361" s="444"/>
      <c r="X361" s="444"/>
      <c r="Y361" s="444"/>
      <c r="Z361" s="444"/>
      <c r="AA361" s="444"/>
    </row>
    <row r="362" spans="1:27" ht="15.75" customHeight="1">
      <c r="A362" s="444"/>
      <c r="B362" s="444"/>
      <c r="C362" s="444"/>
      <c r="D362" s="444"/>
      <c r="E362" s="444"/>
      <c r="F362" s="444"/>
      <c r="G362" s="444"/>
      <c r="H362" s="444"/>
      <c r="I362" s="444"/>
      <c r="J362" s="444"/>
      <c r="K362" s="444"/>
      <c r="L362" s="444"/>
      <c r="M362" s="444"/>
      <c r="N362" s="444"/>
      <c r="O362" s="444"/>
      <c r="P362" s="444"/>
      <c r="Q362" s="444"/>
      <c r="R362" s="444"/>
      <c r="S362" s="444"/>
      <c r="T362" s="444"/>
      <c r="U362" s="444"/>
      <c r="V362" s="444"/>
      <c r="W362" s="444"/>
      <c r="X362" s="444"/>
      <c r="Y362" s="444"/>
      <c r="Z362" s="444"/>
      <c r="AA362" s="444"/>
    </row>
    <row r="363" spans="1:27" ht="15.75" customHeight="1">
      <c r="A363" s="444"/>
      <c r="B363" s="444"/>
      <c r="C363" s="444"/>
      <c r="D363" s="444"/>
      <c r="E363" s="444"/>
      <c r="F363" s="444"/>
      <c r="G363" s="444"/>
      <c r="H363" s="444"/>
      <c r="I363" s="444"/>
      <c r="J363" s="444"/>
      <c r="K363" s="444"/>
      <c r="L363" s="444"/>
      <c r="M363" s="444"/>
      <c r="N363" s="444"/>
      <c r="O363" s="444"/>
      <c r="P363" s="444"/>
      <c r="Q363" s="444"/>
      <c r="R363" s="444"/>
      <c r="S363" s="444"/>
      <c r="T363" s="444"/>
      <c r="U363" s="444"/>
      <c r="V363" s="444"/>
      <c r="W363" s="444"/>
      <c r="X363" s="444"/>
      <c r="Y363" s="444"/>
      <c r="Z363" s="444"/>
      <c r="AA363" s="444"/>
    </row>
    <row r="364" spans="1:27" ht="15.75" customHeight="1">
      <c r="A364" s="444"/>
      <c r="B364" s="444"/>
      <c r="C364" s="444"/>
      <c r="D364" s="444"/>
      <c r="E364" s="444"/>
      <c r="F364" s="444"/>
      <c r="G364" s="444"/>
      <c r="H364" s="444"/>
      <c r="I364" s="444"/>
      <c r="J364" s="444"/>
      <c r="K364" s="444"/>
      <c r="L364" s="444"/>
      <c r="M364" s="444"/>
      <c r="N364" s="444"/>
      <c r="O364" s="444"/>
      <c r="P364" s="444"/>
      <c r="Q364" s="444"/>
      <c r="R364" s="444"/>
      <c r="S364" s="444"/>
      <c r="T364" s="444"/>
      <c r="U364" s="444"/>
      <c r="V364" s="444"/>
      <c r="W364" s="444"/>
      <c r="X364" s="444"/>
      <c r="Y364" s="444"/>
      <c r="Z364" s="444"/>
      <c r="AA364" s="444"/>
    </row>
    <row r="365" spans="1:27" ht="15.75" customHeight="1">
      <c r="A365" s="444"/>
      <c r="B365" s="444"/>
      <c r="C365" s="444"/>
      <c r="D365" s="444"/>
      <c r="E365" s="444"/>
      <c r="F365" s="444"/>
      <c r="G365" s="444"/>
      <c r="H365" s="444"/>
      <c r="I365" s="444"/>
      <c r="J365" s="444"/>
      <c r="K365" s="444"/>
      <c r="L365" s="444"/>
      <c r="M365" s="444"/>
      <c r="N365" s="444"/>
      <c r="O365" s="444"/>
      <c r="P365" s="444"/>
      <c r="Q365" s="444"/>
      <c r="R365" s="444"/>
      <c r="S365" s="444"/>
      <c r="T365" s="444"/>
      <c r="U365" s="444"/>
      <c r="V365" s="444"/>
      <c r="W365" s="444"/>
      <c r="X365" s="444"/>
      <c r="Y365" s="444"/>
      <c r="Z365" s="444"/>
      <c r="AA365" s="444"/>
    </row>
    <row r="366" spans="1:27" ht="15.75" customHeight="1">
      <c r="A366" s="444"/>
      <c r="B366" s="444"/>
      <c r="C366" s="444"/>
      <c r="D366" s="444"/>
      <c r="E366" s="444"/>
      <c r="F366" s="444"/>
      <c r="G366" s="444"/>
      <c r="H366" s="444"/>
      <c r="I366" s="444"/>
      <c r="J366" s="444"/>
      <c r="K366" s="444"/>
      <c r="L366" s="444"/>
      <c r="M366" s="444"/>
      <c r="N366" s="444"/>
      <c r="O366" s="444"/>
      <c r="P366" s="444"/>
      <c r="Q366" s="444"/>
      <c r="R366" s="444"/>
      <c r="S366" s="444"/>
      <c r="T366" s="444"/>
      <c r="U366" s="444"/>
      <c r="V366" s="444"/>
      <c r="W366" s="444"/>
      <c r="X366" s="444"/>
      <c r="Y366" s="444"/>
      <c r="Z366" s="444"/>
      <c r="AA366" s="444"/>
    </row>
    <row r="367" spans="1:27" ht="15.75" customHeight="1">
      <c r="A367" s="444"/>
      <c r="B367" s="444"/>
      <c r="C367" s="444"/>
      <c r="D367" s="444"/>
      <c r="E367" s="444"/>
      <c r="F367" s="444"/>
      <c r="G367" s="444"/>
      <c r="H367" s="444"/>
      <c r="I367" s="444"/>
      <c r="J367" s="444"/>
      <c r="K367" s="444"/>
      <c r="L367" s="444"/>
      <c r="M367" s="444"/>
      <c r="N367" s="444"/>
      <c r="O367" s="444"/>
      <c r="P367" s="444"/>
      <c r="Q367" s="444"/>
      <c r="R367" s="444"/>
      <c r="S367" s="444"/>
      <c r="T367" s="444"/>
      <c r="U367" s="444"/>
      <c r="V367" s="444"/>
      <c r="W367" s="444"/>
      <c r="X367" s="444"/>
      <c r="Y367" s="444"/>
      <c r="Z367" s="444"/>
      <c r="AA367" s="444"/>
    </row>
    <row r="368" spans="1:27" ht="15.75" customHeight="1">
      <c r="A368" s="444"/>
      <c r="B368" s="444"/>
      <c r="C368" s="444"/>
      <c r="D368" s="444"/>
      <c r="E368" s="444"/>
      <c r="F368" s="444"/>
      <c r="G368" s="444"/>
      <c r="H368" s="444"/>
      <c r="I368" s="444"/>
      <c r="J368" s="444"/>
      <c r="K368" s="444"/>
      <c r="L368" s="444"/>
      <c r="M368" s="444"/>
      <c r="N368" s="444"/>
      <c r="O368" s="444"/>
      <c r="P368" s="444"/>
      <c r="Q368" s="444"/>
      <c r="R368" s="444"/>
      <c r="S368" s="444"/>
      <c r="T368" s="444"/>
      <c r="U368" s="444"/>
      <c r="V368" s="444"/>
      <c r="W368" s="444"/>
      <c r="X368" s="444"/>
      <c r="Y368" s="444"/>
      <c r="Z368" s="444"/>
      <c r="AA368" s="444"/>
    </row>
    <row r="369" spans="1:27" ht="15.75" customHeight="1">
      <c r="A369" s="444"/>
      <c r="B369" s="444"/>
      <c r="C369" s="444"/>
      <c r="D369" s="444"/>
      <c r="E369" s="444"/>
      <c r="F369" s="444"/>
      <c r="G369" s="444"/>
      <c r="H369" s="444"/>
      <c r="I369" s="444"/>
      <c r="J369" s="444"/>
      <c r="K369" s="444"/>
      <c r="L369" s="444"/>
      <c r="M369" s="444"/>
      <c r="N369" s="444"/>
      <c r="O369" s="444"/>
      <c r="P369" s="444"/>
      <c r="Q369" s="444"/>
      <c r="R369" s="444"/>
      <c r="S369" s="444"/>
      <c r="T369" s="444"/>
      <c r="U369" s="444"/>
      <c r="V369" s="444"/>
      <c r="W369" s="444"/>
      <c r="X369" s="444"/>
      <c r="Y369" s="444"/>
      <c r="Z369" s="444"/>
      <c r="AA369" s="444"/>
    </row>
    <row r="370" spans="1:27" ht="15.75" customHeight="1">
      <c r="A370" s="444"/>
      <c r="B370" s="444"/>
      <c r="C370" s="444"/>
      <c r="D370" s="444"/>
      <c r="E370" s="444"/>
      <c r="F370" s="444"/>
      <c r="G370" s="444"/>
      <c r="H370" s="444"/>
      <c r="I370" s="444"/>
      <c r="J370" s="444"/>
      <c r="K370" s="444"/>
      <c r="L370" s="444"/>
      <c r="M370" s="444"/>
      <c r="N370" s="444"/>
      <c r="O370" s="444"/>
      <c r="P370" s="444"/>
      <c r="Q370" s="444"/>
      <c r="R370" s="444"/>
      <c r="S370" s="444"/>
      <c r="T370" s="444"/>
      <c r="U370" s="444"/>
      <c r="V370" s="444"/>
      <c r="W370" s="444"/>
      <c r="X370" s="444"/>
      <c r="Y370" s="444"/>
      <c r="Z370" s="444"/>
      <c r="AA370" s="444"/>
    </row>
    <row r="371" spans="1:27" ht="15.75" customHeight="1">
      <c r="A371" s="444"/>
      <c r="B371" s="444"/>
      <c r="C371" s="444"/>
      <c r="D371" s="444"/>
      <c r="E371" s="444"/>
      <c r="F371" s="444"/>
      <c r="G371" s="444"/>
      <c r="H371" s="444"/>
      <c r="I371" s="444"/>
      <c r="J371" s="444"/>
      <c r="K371" s="444"/>
      <c r="L371" s="444"/>
      <c r="M371" s="444"/>
      <c r="N371" s="444"/>
      <c r="O371" s="444"/>
      <c r="P371" s="444"/>
      <c r="Q371" s="444"/>
      <c r="R371" s="444"/>
      <c r="S371" s="444"/>
      <c r="T371" s="444"/>
      <c r="U371" s="444"/>
      <c r="V371" s="444"/>
      <c r="W371" s="444"/>
      <c r="X371" s="444"/>
      <c r="Y371" s="444"/>
      <c r="Z371" s="444"/>
      <c r="AA371" s="444"/>
    </row>
    <row r="372" spans="1:27" ht="15.75" customHeight="1">
      <c r="A372" s="444"/>
      <c r="B372" s="444"/>
      <c r="C372" s="444"/>
      <c r="D372" s="444"/>
      <c r="E372" s="444"/>
      <c r="F372" s="444"/>
      <c r="G372" s="444"/>
      <c r="H372" s="444"/>
      <c r="I372" s="444"/>
      <c r="J372" s="444"/>
      <c r="K372" s="444"/>
      <c r="L372" s="444"/>
      <c r="M372" s="444"/>
      <c r="N372" s="444"/>
      <c r="O372" s="444"/>
      <c r="P372" s="444"/>
      <c r="Q372" s="444"/>
      <c r="R372" s="444"/>
      <c r="S372" s="444"/>
      <c r="T372" s="444"/>
      <c r="U372" s="444"/>
      <c r="V372" s="444"/>
      <c r="W372" s="444"/>
      <c r="X372" s="444"/>
      <c r="Y372" s="444"/>
      <c r="Z372" s="444"/>
      <c r="AA372" s="444"/>
    </row>
    <row r="373" spans="1:27" ht="15.75" customHeight="1">
      <c r="A373" s="444"/>
      <c r="B373" s="444"/>
      <c r="C373" s="444"/>
      <c r="D373" s="444"/>
      <c r="E373" s="444"/>
      <c r="F373" s="444"/>
      <c r="G373" s="444"/>
      <c r="H373" s="444"/>
      <c r="I373" s="444"/>
      <c r="J373" s="444"/>
      <c r="K373" s="444"/>
      <c r="L373" s="444"/>
      <c r="M373" s="444"/>
      <c r="N373" s="444"/>
      <c r="O373" s="444"/>
      <c r="P373" s="444"/>
      <c r="Q373" s="444"/>
      <c r="R373" s="444"/>
      <c r="S373" s="444"/>
      <c r="T373" s="444"/>
      <c r="U373" s="444"/>
      <c r="V373" s="444"/>
      <c r="W373" s="444"/>
      <c r="X373" s="444"/>
      <c r="Y373" s="444"/>
      <c r="Z373" s="444"/>
      <c r="AA373" s="444"/>
    </row>
    <row r="374" spans="1:27" ht="15.75" customHeight="1">
      <c r="A374" s="444"/>
      <c r="B374" s="444"/>
      <c r="C374" s="444"/>
      <c r="D374" s="444"/>
      <c r="E374" s="444"/>
      <c r="F374" s="444"/>
      <c r="G374" s="444"/>
      <c r="H374" s="444"/>
      <c r="I374" s="444"/>
      <c r="J374" s="444"/>
      <c r="K374" s="444"/>
      <c r="L374" s="444"/>
      <c r="M374" s="444"/>
      <c r="N374" s="444"/>
      <c r="O374" s="444"/>
      <c r="P374" s="444"/>
      <c r="Q374" s="444"/>
      <c r="R374" s="444"/>
      <c r="S374" s="444"/>
      <c r="T374" s="444"/>
      <c r="U374" s="444"/>
      <c r="V374" s="444"/>
      <c r="W374" s="444"/>
      <c r="X374" s="444"/>
      <c r="Y374" s="444"/>
      <c r="Z374" s="444"/>
      <c r="AA374" s="444"/>
    </row>
    <row r="375" spans="1:27" ht="15.75" customHeight="1">
      <c r="A375" s="444"/>
      <c r="B375" s="444"/>
      <c r="C375" s="444"/>
      <c r="D375" s="444"/>
      <c r="E375" s="444"/>
      <c r="F375" s="444"/>
      <c r="G375" s="444"/>
      <c r="H375" s="444"/>
      <c r="I375" s="444"/>
      <c r="J375" s="444"/>
      <c r="K375" s="444"/>
      <c r="L375" s="444"/>
      <c r="M375" s="444"/>
      <c r="N375" s="444"/>
      <c r="O375" s="444"/>
      <c r="P375" s="444"/>
      <c r="Q375" s="444"/>
      <c r="R375" s="444"/>
      <c r="S375" s="444"/>
      <c r="T375" s="444"/>
      <c r="U375" s="444"/>
      <c r="V375" s="444"/>
      <c r="W375" s="444"/>
      <c r="X375" s="444"/>
      <c r="Y375" s="444"/>
      <c r="Z375" s="444"/>
      <c r="AA375" s="444"/>
    </row>
    <row r="376" spans="1:27" ht="15.75" customHeight="1">
      <c r="A376" s="444"/>
      <c r="B376" s="444"/>
      <c r="C376" s="444"/>
      <c r="D376" s="444"/>
      <c r="E376" s="444"/>
      <c r="F376" s="444"/>
      <c r="G376" s="444"/>
      <c r="H376" s="444"/>
      <c r="I376" s="444"/>
      <c r="J376" s="444"/>
      <c r="K376" s="444"/>
      <c r="L376" s="444"/>
      <c r="M376" s="444"/>
      <c r="N376" s="444"/>
      <c r="O376" s="444"/>
      <c r="P376" s="444"/>
      <c r="Q376" s="444"/>
      <c r="R376" s="444"/>
      <c r="S376" s="444"/>
      <c r="T376" s="444"/>
      <c r="U376" s="444"/>
      <c r="V376" s="444"/>
      <c r="W376" s="444"/>
      <c r="X376" s="444"/>
      <c r="Y376" s="444"/>
      <c r="Z376" s="444"/>
      <c r="AA376" s="444"/>
    </row>
    <row r="377" spans="1:27" ht="15.75" customHeight="1">
      <c r="A377" s="444"/>
      <c r="B377" s="444"/>
      <c r="C377" s="444"/>
      <c r="D377" s="444"/>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c r="AA377" s="444"/>
    </row>
    <row r="378" spans="1:27" ht="15.75" customHeight="1">
      <c r="A378" s="444"/>
      <c r="B378" s="444"/>
      <c r="C378" s="444"/>
      <c r="D378" s="444"/>
      <c r="E378" s="444"/>
      <c r="F378" s="444"/>
      <c r="G378" s="444"/>
      <c r="H378" s="444"/>
      <c r="I378" s="444"/>
      <c r="J378" s="444"/>
      <c r="K378" s="444"/>
      <c r="L378" s="444"/>
      <c r="M378" s="444"/>
      <c r="N378" s="444"/>
      <c r="O378" s="444"/>
      <c r="P378" s="444"/>
      <c r="Q378" s="444"/>
      <c r="R378" s="444"/>
      <c r="S378" s="444"/>
      <c r="T378" s="444"/>
      <c r="U378" s="444"/>
      <c r="V378" s="444"/>
      <c r="W378" s="444"/>
      <c r="X378" s="444"/>
      <c r="Y378" s="444"/>
      <c r="Z378" s="444"/>
      <c r="AA378" s="444"/>
    </row>
    <row r="379" spans="1:27" ht="15.75" customHeight="1">
      <c r="A379" s="444"/>
      <c r="B379" s="444"/>
      <c r="C379" s="444"/>
      <c r="D379" s="444"/>
      <c r="E379" s="444"/>
      <c r="F379" s="444"/>
      <c r="G379" s="444"/>
      <c r="H379" s="444"/>
      <c r="I379" s="444"/>
      <c r="J379" s="444"/>
      <c r="K379" s="444"/>
      <c r="L379" s="444"/>
      <c r="M379" s="444"/>
      <c r="N379" s="444"/>
      <c r="O379" s="444"/>
      <c r="P379" s="444"/>
      <c r="Q379" s="444"/>
      <c r="R379" s="444"/>
      <c r="S379" s="444"/>
      <c r="T379" s="444"/>
      <c r="U379" s="444"/>
      <c r="V379" s="444"/>
      <c r="W379" s="444"/>
      <c r="X379" s="444"/>
      <c r="Y379" s="444"/>
      <c r="Z379" s="444"/>
      <c r="AA379" s="444"/>
    </row>
    <row r="380" spans="1:27" ht="15.75" customHeight="1">
      <c r="A380" s="444"/>
      <c r="B380" s="444"/>
      <c r="C380" s="444"/>
      <c r="D380" s="444"/>
      <c r="E380" s="444"/>
      <c r="F380" s="444"/>
      <c r="G380" s="444"/>
      <c r="H380" s="444"/>
      <c r="I380" s="444"/>
      <c r="J380" s="444"/>
      <c r="K380" s="444"/>
      <c r="L380" s="444"/>
      <c r="M380" s="444"/>
      <c r="N380" s="444"/>
      <c r="O380" s="444"/>
      <c r="P380" s="444"/>
      <c r="Q380" s="444"/>
      <c r="R380" s="444"/>
      <c r="S380" s="444"/>
      <c r="T380" s="444"/>
      <c r="U380" s="444"/>
      <c r="V380" s="444"/>
      <c r="W380" s="444"/>
      <c r="X380" s="444"/>
      <c r="Y380" s="444"/>
      <c r="Z380" s="444"/>
      <c r="AA380" s="444"/>
    </row>
    <row r="381" spans="1:27" ht="15.75" customHeight="1">
      <c r="A381" s="444"/>
      <c r="B381" s="444"/>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44"/>
      <c r="Z381" s="444"/>
      <c r="AA381" s="444"/>
    </row>
    <row r="382" spans="1:27" ht="15.75" customHeight="1">
      <c r="A382" s="444"/>
      <c r="B382" s="444"/>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c r="AA382" s="444"/>
    </row>
    <row r="383" spans="1:27" ht="15.75" customHeight="1">
      <c r="A383" s="444"/>
      <c r="B383" s="444"/>
      <c r="C383" s="444"/>
      <c r="D383" s="444"/>
      <c r="E383" s="444"/>
      <c r="F383" s="444"/>
      <c r="G383" s="444"/>
      <c r="H383" s="444"/>
      <c r="I383" s="444"/>
      <c r="J383" s="444"/>
      <c r="K383" s="444"/>
      <c r="L383" s="444"/>
      <c r="M383" s="444"/>
      <c r="N383" s="444"/>
      <c r="O383" s="444"/>
      <c r="P383" s="444"/>
      <c r="Q383" s="444"/>
      <c r="R383" s="444"/>
      <c r="S383" s="444"/>
      <c r="T383" s="444"/>
      <c r="U383" s="444"/>
      <c r="V383" s="444"/>
      <c r="W383" s="444"/>
      <c r="X383" s="444"/>
      <c r="Y383" s="444"/>
      <c r="Z383" s="444"/>
      <c r="AA383" s="444"/>
    </row>
    <row r="384" spans="1:27" ht="15.75" customHeight="1">
      <c r="A384" s="444"/>
      <c r="B384" s="444"/>
      <c r="C384" s="444"/>
      <c r="D384" s="444"/>
      <c r="E384" s="444"/>
      <c r="F384" s="444"/>
      <c r="G384" s="444"/>
      <c r="H384" s="444"/>
      <c r="I384" s="444"/>
      <c r="J384" s="444"/>
      <c r="K384" s="444"/>
      <c r="L384" s="444"/>
      <c r="M384" s="444"/>
      <c r="N384" s="444"/>
      <c r="O384" s="444"/>
      <c r="P384" s="444"/>
      <c r="Q384" s="444"/>
      <c r="R384" s="444"/>
      <c r="S384" s="444"/>
      <c r="T384" s="444"/>
      <c r="U384" s="444"/>
      <c r="V384" s="444"/>
      <c r="W384" s="444"/>
      <c r="X384" s="444"/>
      <c r="Y384" s="444"/>
      <c r="Z384" s="444"/>
      <c r="AA384" s="444"/>
    </row>
    <row r="385" spans="1:27" ht="15.75" customHeight="1">
      <c r="A385" s="444"/>
      <c r="B385" s="444"/>
      <c r="C385" s="444"/>
      <c r="D385" s="444"/>
      <c r="E385" s="444"/>
      <c r="F385" s="444"/>
      <c r="G385" s="444"/>
      <c r="H385" s="444"/>
      <c r="I385" s="444"/>
      <c r="J385" s="444"/>
      <c r="K385" s="444"/>
      <c r="L385" s="444"/>
      <c r="M385" s="444"/>
      <c r="N385" s="444"/>
      <c r="O385" s="444"/>
      <c r="P385" s="444"/>
      <c r="Q385" s="444"/>
      <c r="R385" s="444"/>
      <c r="S385" s="444"/>
      <c r="T385" s="444"/>
      <c r="U385" s="444"/>
      <c r="V385" s="444"/>
      <c r="W385" s="444"/>
      <c r="X385" s="444"/>
      <c r="Y385" s="444"/>
      <c r="Z385" s="444"/>
      <c r="AA385" s="444"/>
    </row>
    <row r="386" spans="1:27" ht="15.75" customHeight="1">
      <c r="A386" s="444"/>
      <c r="B386" s="444"/>
      <c r="C386" s="444"/>
      <c r="D386" s="444"/>
      <c r="E386" s="444"/>
      <c r="F386" s="444"/>
      <c r="G386" s="444"/>
      <c r="H386" s="444"/>
      <c r="I386" s="444"/>
      <c r="J386" s="444"/>
      <c r="K386" s="444"/>
      <c r="L386" s="444"/>
      <c r="M386" s="444"/>
      <c r="N386" s="444"/>
      <c r="O386" s="444"/>
      <c r="P386" s="444"/>
      <c r="Q386" s="444"/>
      <c r="R386" s="444"/>
      <c r="S386" s="444"/>
      <c r="T386" s="444"/>
      <c r="U386" s="444"/>
      <c r="V386" s="444"/>
      <c r="W386" s="444"/>
      <c r="X386" s="444"/>
      <c r="Y386" s="444"/>
      <c r="Z386" s="444"/>
      <c r="AA386" s="444"/>
    </row>
    <row r="387" spans="1:27" ht="15.75" customHeight="1">
      <c r="A387" s="444"/>
      <c r="B387" s="444"/>
      <c r="C387" s="444"/>
      <c r="D387" s="444"/>
      <c r="E387" s="444"/>
      <c r="F387" s="444"/>
      <c r="G387" s="444"/>
      <c r="H387" s="444"/>
      <c r="I387" s="444"/>
      <c r="J387" s="444"/>
      <c r="K387" s="444"/>
      <c r="L387" s="444"/>
      <c r="M387" s="444"/>
      <c r="N387" s="444"/>
      <c r="O387" s="444"/>
      <c r="P387" s="444"/>
      <c r="Q387" s="444"/>
      <c r="R387" s="444"/>
      <c r="S387" s="444"/>
      <c r="T387" s="444"/>
      <c r="U387" s="444"/>
      <c r="V387" s="444"/>
      <c r="W387" s="444"/>
      <c r="X387" s="444"/>
      <c r="Y387" s="444"/>
      <c r="Z387" s="444"/>
      <c r="AA387" s="444"/>
    </row>
    <row r="388" spans="1:27" ht="15.75" customHeight="1">
      <c r="A388" s="444"/>
      <c r="B388" s="444"/>
      <c r="C388" s="444"/>
      <c r="D388" s="444"/>
      <c r="E388" s="444"/>
      <c r="F388" s="444"/>
      <c r="G388" s="444"/>
      <c r="H388" s="444"/>
      <c r="I388" s="444"/>
      <c r="J388" s="444"/>
      <c r="K388" s="444"/>
      <c r="L388" s="444"/>
      <c r="M388" s="444"/>
      <c r="N388" s="444"/>
      <c r="O388" s="444"/>
      <c r="P388" s="444"/>
      <c r="Q388" s="444"/>
      <c r="R388" s="444"/>
      <c r="S388" s="444"/>
      <c r="T388" s="444"/>
      <c r="U388" s="444"/>
      <c r="V388" s="444"/>
      <c r="W388" s="444"/>
      <c r="X388" s="444"/>
      <c r="Y388" s="444"/>
      <c r="Z388" s="444"/>
      <c r="AA388" s="444"/>
    </row>
    <row r="389" spans="1:27" ht="15.75" customHeight="1">
      <c r="A389" s="444"/>
      <c r="B389" s="444"/>
      <c r="C389" s="444"/>
      <c r="D389" s="444"/>
      <c r="E389" s="444"/>
      <c r="F389" s="444"/>
      <c r="G389" s="444"/>
      <c r="H389" s="444"/>
      <c r="I389" s="444"/>
      <c r="J389" s="444"/>
      <c r="K389" s="444"/>
      <c r="L389" s="444"/>
      <c r="M389" s="444"/>
      <c r="N389" s="444"/>
      <c r="O389" s="444"/>
      <c r="P389" s="444"/>
      <c r="Q389" s="444"/>
      <c r="R389" s="444"/>
      <c r="S389" s="444"/>
      <c r="T389" s="444"/>
      <c r="U389" s="444"/>
      <c r="V389" s="444"/>
      <c r="W389" s="444"/>
      <c r="X389" s="444"/>
      <c r="Y389" s="444"/>
      <c r="Z389" s="444"/>
      <c r="AA389" s="444"/>
    </row>
    <row r="390" spans="1:27" ht="15.75" customHeight="1">
      <c r="A390" s="444"/>
      <c r="B390" s="444"/>
      <c r="C390" s="444"/>
      <c r="D390" s="444"/>
      <c r="E390" s="444"/>
      <c r="F390" s="444"/>
      <c r="G390" s="444"/>
      <c r="H390" s="444"/>
      <c r="I390" s="444"/>
      <c r="J390" s="444"/>
      <c r="K390" s="444"/>
      <c r="L390" s="444"/>
      <c r="M390" s="444"/>
      <c r="N390" s="444"/>
      <c r="O390" s="444"/>
      <c r="P390" s="444"/>
      <c r="Q390" s="444"/>
      <c r="R390" s="444"/>
      <c r="S390" s="444"/>
      <c r="T390" s="444"/>
      <c r="U390" s="444"/>
      <c r="V390" s="444"/>
      <c r="W390" s="444"/>
      <c r="X390" s="444"/>
      <c r="Y390" s="444"/>
      <c r="Z390" s="444"/>
      <c r="AA390" s="444"/>
    </row>
    <row r="391" spans="1:27" ht="15.75" customHeight="1">
      <c r="A391" s="444"/>
      <c r="B391" s="444"/>
      <c r="C391" s="444"/>
      <c r="D391" s="444"/>
      <c r="E391" s="444"/>
      <c r="F391" s="444"/>
      <c r="G391" s="444"/>
      <c r="H391" s="444"/>
      <c r="I391" s="444"/>
      <c r="J391" s="444"/>
      <c r="K391" s="444"/>
      <c r="L391" s="444"/>
      <c r="M391" s="444"/>
      <c r="N391" s="444"/>
      <c r="O391" s="444"/>
      <c r="P391" s="444"/>
      <c r="Q391" s="444"/>
      <c r="R391" s="444"/>
      <c r="S391" s="444"/>
      <c r="T391" s="444"/>
      <c r="U391" s="444"/>
      <c r="V391" s="444"/>
      <c r="W391" s="444"/>
      <c r="X391" s="444"/>
      <c r="Y391" s="444"/>
      <c r="Z391" s="444"/>
      <c r="AA391" s="444"/>
    </row>
    <row r="392" spans="1:27" ht="15.75" customHeight="1">
      <c r="A392" s="444"/>
      <c r="B392" s="444"/>
      <c r="C392" s="444"/>
      <c r="D392" s="444"/>
      <c r="E392" s="444"/>
      <c r="F392" s="444"/>
      <c r="G392" s="444"/>
      <c r="H392" s="444"/>
      <c r="I392" s="444"/>
      <c r="J392" s="444"/>
      <c r="K392" s="444"/>
      <c r="L392" s="444"/>
      <c r="M392" s="444"/>
      <c r="N392" s="444"/>
      <c r="O392" s="444"/>
      <c r="P392" s="444"/>
      <c r="Q392" s="444"/>
      <c r="R392" s="444"/>
      <c r="S392" s="444"/>
      <c r="T392" s="444"/>
      <c r="U392" s="444"/>
      <c r="V392" s="444"/>
      <c r="W392" s="444"/>
      <c r="X392" s="444"/>
      <c r="Y392" s="444"/>
      <c r="Z392" s="444"/>
      <c r="AA392" s="444"/>
    </row>
    <row r="393" spans="1:27" ht="15.75" customHeight="1">
      <c r="A393" s="444"/>
      <c r="B393" s="444"/>
      <c r="C393" s="444"/>
      <c r="D393" s="444"/>
      <c r="E393" s="444"/>
      <c r="F393" s="444"/>
      <c r="G393" s="444"/>
      <c r="H393" s="444"/>
      <c r="I393" s="444"/>
      <c r="J393" s="444"/>
      <c r="K393" s="444"/>
      <c r="L393" s="444"/>
      <c r="M393" s="444"/>
      <c r="N393" s="444"/>
      <c r="O393" s="444"/>
      <c r="P393" s="444"/>
      <c r="Q393" s="444"/>
      <c r="R393" s="444"/>
      <c r="S393" s="444"/>
      <c r="T393" s="444"/>
      <c r="U393" s="444"/>
      <c r="V393" s="444"/>
      <c r="W393" s="444"/>
      <c r="X393" s="444"/>
      <c r="Y393" s="444"/>
      <c r="Z393" s="444"/>
      <c r="AA393" s="444"/>
    </row>
    <row r="394" spans="1:27" ht="15.75" customHeight="1">
      <c r="A394" s="444"/>
      <c r="B394" s="444"/>
      <c r="C394" s="444"/>
      <c r="D394" s="444"/>
      <c r="E394" s="444"/>
      <c r="F394" s="444"/>
      <c r="G394" s="444"/>
      <c r="H394" s="444"/>
      <c r="I394" s="444"/>
      <c r="J394" s="444"/>
      <c r="K394" s="444"/>
      <c r="L394" s="444"/>
      <c r="M394" s="444"/>
      <c r="N394" s="444"/>
      <c r="O394" s="444"/>
      <c r="P394" s="444"/>
      <c r="Q394" s="444"/>
      <c r="R394" s="444"/>
      <c r="S394" s="444"/>
      <c r="T394" s="444"/>
      <c r="U394" s="444"/>
      <c r="V394" s="444"/>
      <c r="W394" s="444"/>
      <c r="X394" s="444"/>
      <c r="Y394" s="444"/>
      <c r="Z394" s="444"/>
      <c r="AA394" s="444"/>
    </row>
    <row r="395" spans="1:27" ht="15.75" customHeight="1">
      <c r="A395" s="444"/>
      <c r="B395" s="444"/>
      <c r="C395" s="444"/>
      <c r="D395" s="444"/>
      <c r="E395" s="444"/>
      <c r="F395" s="444"/>
      <c r="G395" s="444"/>
      <c r="H395" s="444"/>
      <c r="I395" s="444"/>
      <c r="J395" s="444"/>
      <c r="K395" s="444"/>
      <c r="L395" s="444"/>
      <c r="M395" s="444"/>
      <c r="N395" s="444"/>
      <c r="O395" s="444"/>
      <c r="P395" s="444"/>
      <c r="Q395" s="444"/>
      <c r="R395" s="444"/>
      <c r="S395" s="444"/>
      <c r="T395" s="444"/>
      <c r="U395" s="444"/>
      <c r="V395" s="444"/>
      <c r="W395" s="444"/>
      <c r="X395" s="444"/>
      <c r="Y395" s="444"/>
      <c r="Z395" s="444"/>
      <c r="AA395" s="444"/>
    </row>
    <row r="396" spans="1:27" ht="15.75" customHeight="1">
      <c r="A396" s="444"/>
      <c r="B396" s="444"/>
      <c r="C396" s="444"/>
      <c r="D396" s="444"/>
      <c r="E396" s="444"/>
      <c r="F396" s="444"/>
      <c r="G396" s="444"/>
      <c r="H396" s="444"/>
      <c r="I396" s="444"/>
      <c r="J396" s="444"/>
      <c r="K396" s="444"/>
      <c r="L396" s="444"/>
      <c r="M396" s="444"/>
      <c r="N396" s="444"/>
      <c r="O396" s="444"/>
      <c r="P396" s="444"/>
      <c r="Q396" s="444"/>
      <c r="R396" s="444"/>
      <c r="S396" s="444"/>
      <c r="T396" s="444"/>
      <c r="U396" s="444"/>
      <c r="V396" s="444"/>
      <c r="W396" s="444"/>
      <c r="X396" s="444"/>
      <c r="Y396" s="444"/>
      <c r="Z396" s="444"/>
      <c r="AA396" s="444"/>
    </row>
    <row r="397" spans="1:27" ht="15.75" customHeight="1">
      <c r="A397" s="444"/>
      <c r="B397" s="444"/>
      <c r="C397" s="444"/>
      <c r="D397" s="444"/>
      <c r="E397" s="444"/>
      <c r="F397" s="444"/>
      <c r="G397" s="444"/>
      <c r="H397" s="444"/>
      <c r="I397" s="444"/>
      <c r="J397" s="444"/>
      <c r="K397" s="444"/>
      <c r="L397" s="444"/>
      <c r="M397" s="444"/>
      <c r="N397" s="444"/>
      <c r="O397" s="444"/>
      <c r="P397" s="444"/>
      <c r="Q397" s="444"/>
      <c r="R397" s="444"/>
      <c r="S397" s="444"/>
      <c r="T397" s="444"/>
      <c r="U397" s="444"/>
      <c r="V397" s="444"/>
      <c r="W397" s="444"/>
      <c r="X397" s="444"/>
      <c r="Y397" s="444"/>
      <c r="Z397" s="444"/>
      <c r="AA397" s="444"/>
    </row>
    <row r="398" spans="1:27" ht="15.75" customHeight="1">
      <c r="A398" s="444"/>
      <c r="B398" s="444"/>
      <c r="C398" s="444"/>
      <c r="D398" s="444"/>
      <c r="E398" s="444"/>
      <c r="F398" s="444"/>
      <c r="G398" s="444"/>
      <c r="H398" s="444"/>
      <c r="I398" s="444"/>
      <c r="J398" s="444"/>
      <c r="K398" s="444"/>
      <c r="L398" s="444"/>
      <c r="M398" s="444"/>
      <c r="N398" s="444"/>
      <c r="O398" s="444"/>
      <c r="P398" s="444"/>
      <c r="Q398" s="444"/>
      <c r="R398" s="444"/>
      <c r="S398" s="444"/>
      <c r="T398" s="444"/>
      <c r="U398" s="444"/>
      <c r="V398" s="444"/>
      <c r="W398" s="444"/>
      <c r="X398" s="444"/>
      <c r="Y398" s="444"/>
      <c r="Z398" s="444"/>
      <c r="AA398" s="444"/>
    </row>
    <row r="399" spans="1:27" ht="15.75" customHeight="1">
      <c r="A399" s="444"/>
      <c r="B399" s="444"/>
      <c r="C399" s="444"/>
      <c r="D399" s="444"/>
      <c r="E399" s="444"/>
      <c r="F399" s="444"/>
      <c r="G399" s="444"/>
      <c r="H399" s="444"/>
      <c r="I399" s="444"/>
      <c r="J399" s="444"/>
      <c r="K399" s="444"/>
      <c r="L399" s="444"/>
      <c r="M399" s="444"/>
      <c r="N399" s="444"/>
      <c r="O399" s="444"/>
      <c r="P399" s="444"/>
      <c r="Q399" s="444"/>
      <c r="R399" s="444"/>
      <c r="S399" s="444"/>
      <c r="T399" s="444"/>
      <c r="U399" s="444"/>
      <c r="V399" s="444"/>
      <c r="W399" s="444"/>
      <c r="X399" s="444"/>
      <c r="Y399" s="444"/>
      <c r="Z399" s="444"/>
      <c r="AA399" s="444"/>
    </row>
    <row r="400" spans="1:27" ht="15.75" customHeight="1">
      <c r="A400" s="444"/>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row>
    <row r="401" spans="1:27" ht="15.75" customHeight="1">
      <c r="A401" s="444"/>
      <c r="B401" s="444"/>
      <c r="C401" s="444"/>
      <c r="D401" s="444"/>
      <c r="E401" s="444"/>
      <c r="F401" s="444"/>
      <c r="G401" s="444"/>
      <c r="H401" s="444"/>
      <c r="I401" s="444"/>
      <c r="J401" s="444"/>
      <c r="K401" s="444"/>
      <c r="L401" s="444"/>
      <c r="M401" s="444"/>
      <c r="N401" s="444"/>
      <c r="O401" s="444"/>
      <c r="P401" s="444"/>
      <c r="Q401" s="444"/>
      <c r="R401" s="444"/>
      <c r="S401" s="444"/>
      <c r="T401" s="444"/>
      <c r="U401" s="444"/>
      <c r="V401" s="444"/>
      <c r="W401" s="444"/>
      <c r="X401" s="444"/>
      <c r="Y401" s="444"/>
      <c r="Z401" s="444"/>
      <c r="AA401" s="444"/>
    </row>
    <row r="402" spans="1:27" ht="15.75" customHeight="1">
      <c r="A402" s="444"/>
      <c r="B402" s="444"/>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row>
    <row r="403" spans="1:27" ht="15.75" customHeight="1">
      <c r="A403" s="444"/>
      <c r="B403" s="444"/>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c r="AA403" s="444"/>
    </row>
    <row r="404" spans="1:27" ht="15.75" customHeight="1">
      <c r="A404" s="444"/>
      <c r="B404" s="444"/>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row>
    <row r="405" spans="1:27" ht="15.75" customHeight="1">
      <c r="A405" s="444"/>
      <c r="B405" s="444"/>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row>
    <row r="406" spans="1:27" ht="15.75" customHeight="1">
      <c r="A406" s="444"/>
      <c r="B406" s="444"/>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row>
    <row r="407" spans="1:27" ht="15.75" customHeight="1">
      <c r="A407" s="444"/>
      <c r="B407" s="444"/>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row>
    <row r="408" spans="1:27" ht="15.75" customHeight="1">
      <c r="A408" s="444"/>
      <c r="B408" s="444"/>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row>
    <row r="409" spans="1:27" ht="15.75" customHeight="1">
      <c r="A409" s="444"/>
      <c r="B409" s="444"/>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row>
    <row r="410" spans="1:27" ht="15.75" customHeight="1">
      <c r="A410" s="444"/>
      <c r="B410" s="444"/>
      <c r="C410" s="444"/>
      <c r="D410" s="444"/>
      <c r="E410" s="444"/>
      <c r="F410" s="444"/>
      <c r="G410" s="444"/>
      <c r="H410" s="444"/>
      <c r="I410" s="444"/>
      <c r="J410" s="444"/>
      <c r="K410" s="444"/>
      <c r="L410" s="444"/>
      <c r="M410" s="444"/>
      <c r="N410" s="444"/>
      <c r="O410" s="444"/>
      <c r="P410" s="444"/>
      <c r="Q410" s="444"/>
      <c r="R410" s="444"/>
      <c r="S410" s="444"/>
      <c r="T410" s="444"/>
      <c r="U410" s="444"/>
      <c r="V410" s="444"/>
      <c r="W410" s="444"/>
      <c r="X410" s="444"/>
      <c r="Y410" s="444"/>
      <c r="Z410" s="444"/>
      <c r="AA410" s="444"/>
    </row>
    <row r="411" spans="1:27" ht="15.75" customHeight="1">
      <c r="A411" s="444"/>
      <c r="B411" s="444"/>
      <c r="C411" s="444"/>
      <c r="D411" s="444"/>
      <c r="E411" s="444"/>
      <c r="F411" s="444"/>
      <c r="G411" s="444"/>
      <c r="H411" s="444"/>
      <c r="I411" s="444"/>
      <c r="J411" s="444"/>
      <c r="K411" s="444"/>
      <c r="L411" s="444"/>
      <c r="M411" s="444"/>
      <c r="N411" s="444"/>
      <c r="O411" s="444"/>
      <c r="P411" s="444"/>
      <c r="Q411" s="444"/>
      <c r="R411" s="444"/>
      <c r="S411" s="444"/>
      <c r="T411" s="444"/>
      <c r="U411" s="444"/>
      <c r="V411" s="444"/>
      <c r="W411" s="444"/>
      <c r="X411" s="444"/>
      <c r="Y411" s="444"/>
      <c r="Z411" s="444"/>
      <c r="AA411" s="444"/>
    </row>
    <row r="412" spans="1:27" ht="15.75" customHeight="1">
      <c r="A412" s="444"/>
      <c r="B412" s="444"/>
      <c r="C412" s="444"/>
      <c r="D412" s="444"/>
      <c r="E412" s="444"/>
      <c r="F412" s="444"/>
      <c r="G412" s="444"/>
      <c r="H412" s="444"/>
      <c r="I412" s="444"/>
      <c r="J412" s="444"/>
      <c r="K412" s="444"/>
      <c r="L412" s="444"/>
      <c r="M412" s="444"/>
      <c r="N412" s="444"/>
      <c r="O412" s="444"/>
      <c r="P412" s="444"/>
      <c r="Q412" s="444"/>
      <c r="R412" s="444"/>
      <c r="S412" s="444"/>
      <c r="T412" s="444"/>
      <c r="U412" s="444"/>
      <c r="V412" s="444"/>
      <c r="W412" s="444"/>
      <c r="X412" s="444"/>
      <c r="Y412" s="444"/>
      <c r="Z412" s="444"/>
      <c r="AA412" s="444"/>
    </row>
    <row r="413" spans="1:27" ht="15.75" customHeight="1">
      <c r="A413" s="444"/>
      <c r="B413" s="444"/>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4"/>
      <c r="Z413" s="444"/>
      <c r="AA413" s="444"/>
    </row>
    <row r="414" spans="1:27" ht="15.75" customHeight="1">
      <c r="A414" s="444"/>
      <c r="B414" s="444"/>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row>
    <row r="415" spans="1:27" ht="15.75" customHeight="1">
      <c r="A415" s="444"/>
      <c r="B415" s="444"/>
      <c r="C415" s="444"/>
      <c r="D415" s="444"/>
      <c r="E415" s="444"/>
      <c r="F415" s="444"/>
      <c r="G415" s="444"/>
      <c r="H415" s="444"/>
      <c r="I415" s="444"/>
      <c r="J415" s="444"/>
      <c r="K415" s="444"/>
      <c r="L415" s="444"/>
      <c r="M415" s="444"/>
      <c r="N415" s="444"/>
      <c r="O415" s="444"/>
      <c r="P415" s="444"/>
      <c r="Q415" s="444"/>
      <c r="R415" s="444"/>
      <c r="S415" s="444"/>
      <c r="T415" s="444"/>
      <c r="U415" s="444"/>
      <c r="V415" s="444"/>
      <c r="W415" s="444"/>
      <c r="X415" s="444"/>
      <c r="Y415" s="444"/>
      <c r="Z415" s="444"/>
      <c r="AA415" s="444"/>
    </row>
    <row r="416" spans="1:27" ht="15.75" customHeight="1">
      <c r="A416" s="444"/>
      <c r="B416" s="444"/>
      <c r="C416" s="444"/>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44"/>
      <c r="Z416" s="444"/>
      <c r="AA416" s="444"/>
    </row>
    <row r="417" spans="1:27" ht="15.75" customHeight="1">
      <c r="A417" s="444"/>
      <c r="B417" s="444"/>
      <c r="C417" s="444"/>
      <c r="D417" s="444"/>
      <c r="E417" s="444"/>
      <c r="F417" s="444"/>
      <c r="G417" s="444"/>
      <c r="H417" s="444"/>
      <c r="I417" s="444"/>
      <c r="J417" s="444"/>
      <c r="K417" s="444"/>
      <c r="L417" s="444"/>
      <c r="M417" s="444"/>
      <c r="N417" s="444"/>
      <c r="O417" s="444"/>
      <c r="P417" s="444"/>
      <c r="Q417" s="444"/>
      <c r="R417" s="444"/>
      <c r="S417" s="444"/>
      <c r="T417" s="444"/>
      <c r="U417" s="444"/>
      <c r="V417" s="444"/>
      <c r="W417" s="444"/>
      <c r="X417" s="444"/>
      <c r="Y417" s="444"/>
      <c r="Z417" s="444"/>
      <c r="AA417" s="444"/>
    </row>
    <row r="418" spans="1:27" ht="15.75" customHeight="1">
      <c r="A418" s="444"/>
      <c r="B418" s="444"/>
      <c r="C418" s="444"/>
      <c r="D418" s="444"/>
      <c r="E418" s="444"/>
      <c r="F418" s="444"/>
      <c r="G418" s="444"/>
      <c r="H418" s="444"/>
      <c r="I418" s="444"/>
      <c r="J418" s="444"/>
      <c r="K418" s="444"/>
      <c r="L418" s="444"/>
      <c r="M418" s="444"/>
      <c r="N418" s="444"/>
      <c r="O418" s="444"/>
      <c r="P418" s="444"/>
      <c r="Q418" s="444"/>
      <c r="R418" s="444"/>
      <c r="S418" s="444"/>
      <c r="T418" s="444"/>
      <c r="U418" s="444"/>
      <c r="V418" s="444"/>
      <c r="W418" s="444"/>
      <c r="X418" s="444"/>
      <c r="Y418" s="444"/>
      <c r="Z418" s="444"/>
      <c r="AA418" s="444"/>
    </row>
    <row r="419" spans="1:27" ht="15.75" customHeight="1">
      <c r="A419" s="444"/>
      <c r="B419" s="444"/>
      <c r="C419" s="444"/>
      <c r="D419" s="444"/>
      <c r="E419" s="444"/>
      <c r="F419" s="444"/>
      <c r="G419" s="444"/>
      <c r="H419" s="444"/>
      <c r="I419" s="444"/>
      <c r="J419" s="444"/>
      <c r="K419" s="444"/>
      <c r="L419" s="444"/>
      <c r="M419" s="444"/>
      <c r="N419" s="444"/>
      <c r="O419" s="444"/>
      <c r="P419" s="444"/>
      <c r="Q419" s="444"/>
      <c r="R419" s="444"/>
      <c r="S419" s="444"/>
      <c r="T419" s="444"/>
      <c r="U419" s="444"/>
      <c r="V419" s="444"/>
      <c r="W419" s="444"/>
      <c r="X419" s="444"/>
      <c r="Y419" s="444"/>
      <c r="Z419" s="444"/>
      <c r="AA419" s="444"/>
    </row>
    <row r="420" spans="1:27" ht="15.75" customHeight="1">
      <c r="A420" s="444"/>
      <c r="B420" s="444"/>
      <c r="C420" s="444"/>
      <c r="D420" s="444"/>
      <c r="E420" s="444"/>
      <c r="F420" s="444"/>
      <c r="G420" s="444"/>
      <c r="H420" s="444"/>
      <c r="I420" s="444"/>
      <c r="J420" s="444"/>
      <c r="K420" s="444"/>
      <c r="L420" s="444"/>
      <c r="M420" s="444"/>
      <c r="N420" s="444"/>
      <c r="O420" s="444"/>
      <c r="P420" s="444"/>
      <c r="Q420" s="444"/>
      <c r="R420" s="444"/>
      <c r="S420" s="444"/>
      <c r="T420" s="444"/>
      <c r="U420" s="444"/>
      <c r="V420" s="444"/>
      <c r="W420" s="444"/>
      <c r="X420" s="444"/>
      <c r="Y420" s="444"/>
      <c r="Z420" s="444"/>
      <c r="AA420" s="444"/>
    </row>
    <row r="421" spans="1:27" ht="15.75" customHeight="1">
      <c r="A421" s="444"/>
      <c r="B421" s="444"/>
      <c r="C421" s="444"/>
      <c r="D421" s="444"/>
      <c r="E421" s="444"/>
      <c r="F421" s="444"/>
      <c r="G421" s="444"/>
      <c r="H421" s="444"/>
      <c r="I421" s="444"/>
      <c r="J421" s="444"/>
      <c r="K421" s="444"/>
      <c r="L421" s="444"/>
      <c r="M421" s="444"/>
      <c r="N421" s="444"/>
      <c r="O421" s="444"/>
      <c r="P421" s="444"/>
      <c r="Q421" s="444"/>
      <c r="R421" s="444"/>
      <c r="S421" s="444"/>
      <c r="T421" s="444"/>
      <c r="U421" s="444"/>
      <c r="V421" s="444"/>
      <c r="W421" s="444"/>
      <c r="X421" s="444"/>
      <c r="Y421" s="444"/>
      <c r="Z421" s="444"/>
      <c r="AA421" s="444"/>
    </row>
    <row r="422" spans="1:27" ht="15.75" customHeight="1">
      <c r="A422" s="444"/>
      <c r="B422" s="444"/>
      <c r="C422" s="444"/>
      <c r="D422" s="444"/>
      <c r="E422" s="444"/>
      <c r="F422" s="444"/>
      <c r="G422" s="444"/>
      <c r="H422" s="444"/>
      <c r="I422" s="444"/>
      <c r="J422" s="444"/>
      <c r="K422" s="444"/>
      <c r="L422" s="444"/>
      <c r="M422" s="444"/>
      <c r="N422" s="444"/>
      <c r="O422" s="444"/>
      <c r="P422" s="444"/>
      <c r="Q422" s="444"/>
      <c r="R422" s="444"/>
      <c r="S422" s="444"/>
      <c r="T422" s="444"/>
      <c r="U422" s="444"/>
      <c r="V422" s="444"/>
      <c r="W422" s="444"/>
      <c r="X422" s="444"/>
      <c r="Y422" s="444"/>
      <c r="Z422" s="444"/>
      <c r="AA422" s="444"/>
    </row>
    <row r="423" spans="1:27" ht="15.75" customHeight="1">
      <c r="A423" s="444"/>
      <c r="B423" s="444"/>
      <c r="C423" s="444"/>
      <c r="D423" s="444"/>
      <c r="E423" s="444"/>
      <c r="F423" s="444"/>
      <c r="G423" s="444"/>
      <c r="H423" s="444"/>
      <c r="I423" s="444"/>
      <c r="J423" s="444"/>
      <c r="K423" s="444"/>
      <c r="L423" s="444"/>
      <c r="M423" s="444"/>
      <c r="N423" s="444"/>
      <c r="O423" s="444"/>
      <c r="P423" s="444"/>
      <c r="Q423" s="444"/>
      <c r="R423" s="444"/>
      <c r="S423" s="444"/>
      <c r="T423" s="444"/>
      <c r="U423" s="444"/>
      <c r="V423" s="444"/>
      <c r="W423" s="444"/>
      <c r="X423" s="444"/>
      <c r="Y423" s="444"/>
      <c r="Z423" s="444"/>
      <c r="AA423" s="444"/>
    </row>
    <row r="424" spans="1:27" ht="15.75" customHeight="1">
      <c r="A424" s="444"/>
      <c r="B424" s="444"/>
      <c r="C424" s="444"/>
      <c r="D424" s="444"/>
      <c r="E424" s="444"/>
      <c r="F424" s="444"/>
      <c r="G424" s="444"/>
      <c r="H424" s="444"/>
      <c r="I424" s="444"/>
      <c r="J424" s="444"/>
      <c r="K424" s="444"/>
      <c r="L424" s="444"/>
      <c r="M424" s="444"/>
      <c r="N424" s="444"/>
      <c r="O424" s="444"/>
      <c r="P424" s="444"/>
      <c r="Q424" s="444"/>
      <c r="R424" s="444"/>
      <c r="S424" s="444"/>
      <c r="T424" s="444"/>
      <c r="U424" s="444"/>
      <c r="V424" s="444"/>
      <c r="W424" s="444"/>
      <c r="X424" s="444"/>
      <c r="Y424" s="444"/>
      <c r="Z424" s="444"/>
      <c r="AA424" s="444"/>
    </row>
    <row r="425" spans="1:27" ht="15.75" customHeight="1">
      <c r="A425" s="444"/>
      <c r="B425" s="444"/>
      <c r="C425" s="444"/>
      <c r="D425" s="444"/>
      <c r="E425" s="444"/>
      <c r="F425" s="444"/>
      <c r="G425" s="444"/>
      <c r="H425" s="444"/>
      <c r="I425" s="444"/>
      <c r="J425" s="444"/>
      <c r="K425" s="444"/>
      <c r="L425" s="444"/>
      <c r="M425" s="444"/>
      <c r="N425" s="444"/>
      <c r="O425" s="444"/>
      <c r="P425" s="444"/>
      <c r="Q425" s="444"/>
      <c r="R425" s="444"/>
      <c r="S425" s="444"/>
      <c r="T425" s="444"/>
      <c r="U425" s="444"/>
      <c r="V425" s="444"/>
      <c r="W425" s="444"/>
      <c r="X425" s="444"/>
      <c r="Y425" s="444"/>
      <c r="Z425" s="444"/>
      <c r="AA425" s="444"/>
    </row>
    <row r="426" spans="1:27" ht="15.75" customHeight="1">
      <c r="A426" s="444"/>
      <c r="B426" s="444"/>
      <c r="C426" s="444"/>
      <c r="D426" s="444"/>
      <c r="E426" s="444"/>
      <c r="F426" s="444"/>
      <c r="G426" s="444"/>
      <c r="H426" s="444"/>
      <c r="I426" s="444"/>
      <c r="J426" s="444"/>
      <c r="K426" s="444"/>
      <c r="L426" s="444"/>
      <c r="M426" s="444"/>
      <c r="N426" s="444"/>
      <c r="O426" s="444"/>
      <c r="P426" s="444"/>
      <c r="Q426" s="444"/>
      <c r="R426" s="444"/>
      <c r="S426" s="444"/>
      <c r="T426" s="444"/>
      <c r="U426" s="444"/>
      <c r="V426" s="444"/>
      <c r="W426" s="444"/>
      <c r="X426" s="444"/>
      <c r="Y426" s="444"/>
      <c r="Z426" s="444"/>
      <c r="AA426" s="444"/>
    </row>
    <row r="427" spans="1:27" ht="15.75" customHeight="1">
      <c r="A427" s="444"/>
      <c r="B427" s="444"/>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4"/>
      <c r="Z427" s="444"/>
      <c r="AA427" s="444"/>
    </row>
    <row r="428" spans="1:27" ht="15.75" customHeight="1">
      <c r="A428" s="444"/>
      <c r="B428" s="444"/>
      <c r="C428" s="444"/>
      <c r="D428" s="444"/>
      <c r="E428" s="444"/>
      <c r="F428" s="444"/>
      <c r="G428" s="444"/>
      <c r="H428" s="444"/>
      <c r="I428" s="444"/>
      <c r="J428" s="444"/>
      <c r="K428" s="444"/>
      <c r="L428" s="444"/>
      <c r="M428" s="444"/>
      <c r="N428" s="444"/>
      <c r="O428" s="444"/>
      <c r="P428" s="444"/>
      <c r="Q428" s="444"/>
      <c r="R428" s="444"/>
      <c r="S428" s="444"/>
      <c r="T428" s="444"/>
      <c r="U428" s="444"/>
      <c r="V428" s="444"/>
      <c r="W428" s="444"/>
      <c r="X428" s="444"/>
      <c r="Y428" s="444"/>
      <c r="Z428" s="444"/>
      <c r="AA428" s="444"/>
    </row>
    <row r="429" spans="1:27" ht="15.75" customHeight="1">
      <c r="A429" s="444"/>
      <c r="B429" s="444"/>
      <c r="C429" s="444"/>
      <c r="D429" s="444"/>
      <c r="E429" s="444"/>
      <c r="F429" s="444"/>
      <c r="G429" s="444"/>
      <c r="H429" s="444"/>
      <c r="I429" s="444"/>
      <c r="J429" s="444"/>
      <c r="K429" s="444"/>
      <c r="L429" s="444"/>
      <c r="M429" s="444"/>
      <c r="N429" s="444"/>
      <c r="O429" s="444"/>
      <c r="P429" s="444"/>
      <c r="Q429" s="444"/>
      <c r="R429" s="444"/>
      <c r="S429" s="444"/>
      <c r="T429" s="444"/>
      <c r="U429" s="444"/>
      <c r="V429" s="444"/>
      <c r="W429" s="444"/>
      <c r="X429" s="444"/>
      <c r="Y429" s="444"/>
      <c r="Z429" s="444"/>
      <c r="AA429" s="444"/>
    </row>
    <row r="430" spans="1:27" ht="15.75" customHeight="1">
      <c r="A430" s="444"/>
      <c r="B430" s="444"/>
      <c r="C430" s="444"/>
      <c r="D430" s="444"/>
      <c r="E430" s="444"/>
      <c r="F430" s="444"/>
      <c r="G430" s="444"/>
      <c r="H430" s="444"/>
      <c r="I430" s="444"/>
      <c r="J430" s="444"/>
      <c r="K430" s="444"/>
      <c r="L430" s="444"/>
      <c r="M430" s="444"/>
      <c r="N430" s="444"/>
      <c r="O430" s="444"/>
      <c r="P430" s="444"/>
      <c r="Q430" s="444"/>
      <c r="R430" s="444"/>
      <c r="S430" s="444"/>
      <c r="T430" s="444"/>
      <c r="U430" s="444"/>
      <c r="V430" s="444"/>
      <c r="W430" s="444"/>
      <c r="X430" s="444"/>
      <c r="Y430" s="444"/>
      <c r="Z430" s="444"/>
      <c r="AA430" s="444"/>
    </row>
    <row r="431" spans="1:27" ht="15.75" customHeight="1">
      <c r="A431" s="444"/>
      <c r="B431" s="444"/>
      <c r="C431" s="444"/>
      <c r="D431" s="444"/>
      <c r="E431" s="444"/>
      <c r="F431" s="444"/>
      <c r="G431" s="444"/>
      <c r="H431" s="444"/>
      <c r="I431" s="444"/>
      <c r="J431" s="444"/>
      <c r="K431" s="444"/>
      <c r="L431" s="444"/>
      <c r="M431" s="444"/>
      <c r="N431" s="444"/>
      <c r="O431" s="444"/>
      <c r="P431" s="444"/>
      <c r="Q431" s="444"/>
      <c r="R431" s="444"/>
      <c r="S431" s="444"/>
      <c r="T431" s="444"/>
      <c r="U431" s="444"/>
      <c r="V431" s="444"/>
      <c r="W431" s="444"/>
      <c r="X431" s="444"/>
      <c r="Y431" s="444"/>
      <c r="Z431" s="444"/>
      <c r="AA431" s="444"/>
    </row>
    <row r="432" spans="1:27" ht="15.75" customHeight="1">
      <c r="A432" s="444"/>
      <c r="B432" s="444"/>
      <c r="C432" s="444"/>
      <c r="D432" s="444"/>
      <c r="E432" s="444"/>
      <c r="F432" s="444"/>
      <c r="G432" s="444"/>
      <c r="H432" s="444"/>
      <c r="I432" s="444"/>
      <c r="J432" s="444"/>
      <c r="K432" s="444"/>
      <c r="L432" s="444"/>
      <c r="M432" s="444"/>
      <c r="N432" s="444"/>
      <c r="O432" s="444"/>
      <c r="P432" s="444"/>
      <c r="Q432" s="444"/>
      <c r="R432" s="444"/>
      <c r="S432" s="444"/>
      <c r="T432" s="444"/>
      <c r="U432" s="444"/>
      <c r="V432" s="444"/>
      <c r="W432" s="444"/>
      <c r="X432" s="444"/>
      <c r="Y432" s="444"/>
      <c r="Z432" s="444"/>
      <c r="AA432" s="444"/>
    </row>
    <row r="433" spans="1:27" ht="15.75" customHeight="1">
      <c r="A433" s="444"/>
      <c r="B433" s="444"/>
      <c r="C433" s="444"/>
      <c r="D433" s="444"/>
      <c r="E433" s="444"/>
      <c r="F433" s="444"/>
      <c r="G433" s="444"/>
      <c r="H433" s="444"/>
      <c r="I433" s="444"/>
      <c r="J433" s="444"/>
      <c r="K433" s="444"/>
      <c r="L433" s="444"/>
      <c r="M433" s="444"/>
      <c r="N433" s="444"/>
      <c r="O433" s="444"/>
      <c r="P433" s="444"/>
      <c r="Q433" s="444"/>
      <c r="R433" s="444"/>
      <c r="S433" s="444"/>
      <c r="T433" s="444"/>
      <c r="U433" s="444"/>
      <c r="V433" s="444"/>
      <c r="W433" s="444"/>
      <c r="X433" s="444"/>
      <c r="Y433" s="444"/>
      <c r="Z433" s="444"/>
      <c r="AA433" s="444"/>
    </row>
    <row r="434" spans="1:27" ht="15.75" customHeight="1">
      <c r="A434" s="444"/>
      <c r="B434" s="444"/>
      <c r="C434" s="444"/>
      <c r="D434" s="444"/>
      <c r="E434" s="444"/>
      <c r="F434" s="444"/>
      <c r="G434" s="444"/>
      <c r="H434" s="444"/>
      <c r="I434" s="444"/>
      <c r="J434" s="444"/>
      <c r="K434" s="444"/>
      <c r="L434" s="444"/>
      <c r="M434" s="444"/>
      <c r="N434" s="444"/>
      <c r="O434" s="444"/>
      <c r="P434" s="444"/>
      <c r="Q434" s="444"/>
      <c r="R434" s="444"/>
      <c r="S434" s="444"/>
      <c r="T434" s="444"/>
      <c r="U434" s="444"/>
      <c r="V434" s="444"/>
      <c r="W434" s="444"/>
      <c r="X434" s="444"/>
      <c r="Y434" s="444"/>
      <c r="Z434" s="444"/>
      <c r="AA434" s="444"/>
    </row>
    <row r="435" spans="1:27" ht="15.75" customHeight="1">
      <c r="A435" s="444"/>
      <c r="B435" s="444"/>
      <c r="C435" s="444"/>
      <c r="D435" s="444"/>
      <c r="E435" s="444"/>
      <c r="F435" s="444"/>
      <c r="G435" s="444"/>
      <c r="H435" s="444"/>
      <c r="I435" s="444"/>
      <c r="J435" s="444"/>
      <c r="K435" s="444"/>
      <c r="L435" s="444"/>
      <c r="M435" s="444"/>
      <c r="N435" s="444"/>
      <c r="O435" s="444"/>
      <c r="P435" s="444"/>
      <c r="Q435" s="444"/>
      <c r="R435" s="444"/>
      <c r="S435" s="444"/>
      <c r="T435" s="444"/>
      <c r="U435" s="444"/>
      <c r="V435" s="444"/>
      <c r="W435" s="444"/>
      <c r="X435" s="444"/>
      <c r="Y435" s="444"/>
      <c r="Z435" s="444"/>
      <c r="AA435" s="444"/>
    </row>
    <row r="436" spans="1:27" ht="15.75" customHeight="1">
      <c r="A436" s="444"/>
      <c r="B436" s="444"/>
      <c r="C436" s="444"/>
      <c r="D436" s="444"/>
      <c r="E436" s="444"/>
      <c r="F436" s="444"/>
      <c r="G436" s="444"/>
      <c r="H436" s="444"/>
      <c r="I436" s="444"/>
      <c r="J436" s="444"/>
      <c r="K436" s="444"/>
      <c r="L436" s="444"/>
      <c r="M436" s="444"/>
      <c r="N436" s="444"/>
      <c r="O436" s="444"/>
      <c r="P436" s="444"/>
      <c r="Q436" s="444"/>
      <c r="R436" s="444"/>
      <c r="S436" s="444"/>
      <c r="T436" s="444"/>
      <c r="U436" s="444"/>
      <c r="V436" s="444"/>
      <c r="W436" s="444"/>
      <c r="X436" s="444"/>
      <c r="Y436" s="444"/>
      <c r="Z436" s="444"/>
      <c r="AA436" s="444"/>
    </row>
    <row r="437" spans="1:27" ht="15.75" customHeight="1">
      <c r="A437" s="444"/>
      <c r="B437" s="444"/>
      <c r="C437" s="444"/>
      <c r="D437" s="444"/>
      <c r="E437" s="444"/>
      <c r="F437" s="444"/>
      <c r="G437" s="444"/>
      <c r="H437" s="444"/>
      <c r="I437" s="444"/>
      <c r="J437" s="444"/>
      <c r="K437" s="444"/>
      <c r="L437" s="444"/>
      <c r="M437" s="444"/>
      <c r="N437" s="444"/>
      <c r="O437" s="444"/>
      <c r="P437" s="444"/>
      <c r="Q437" s="444"/>
      <c r="R437" s="444"/>
      <c r="S437" s="444"/>
      <c r="T437" s="444"/>
      <c r="U437" s="444"/>
      <c r="V437" s="444"/>
      <c r="W437" s="444"/>
      <c r="X437" s="444"/>
      <c r="Y437" s="444"/>
      <c r="Z437" s="444"/>
      <c r="AA437" s="444"/>
    </row>
    <row r="438" spans="1:27" ht="15.75" customHeight="1">
      <c r="A438" s="444"/>
      <c r="B438" s="444"/>
      <c r="C438" s="444"/>
      <c r="D438" s="444"/>
      <c r="E438" s="444"/>
      <c r="F438" s="444"/>
      <c r="G438" s="444"/>
      <c r="H438" s="444"/>
      <c r="I438" s="444"/>
      <c r="J438" s="444"/>
      <c r="K438" s="444"/>
      <c r="L438" s="444"/>
      <c r="M438" s="444"/>
      <c r="N438" s="444"/>
      <c r="O438" s="444"/>
      <c r="P438" s="444"/>
      <c r="Q438" s="444"/>
      <c r="R438" s="444"/>
      <c r="S438" s="444"/>
      <c r="T438" s="444"/>
      <c r="U438" s="444"/>
      <c r="V438" s="444"/>
      <c r="W438" s="444"/>
      <c r="X438" s="444"/>
      <c r="Y438" s="444"/>
      <c r="Z438" s="444"/>
      <c r="AA438" s="444"/>
    </row>
    <row r="439" spans="1:27" ht="15.75" customHeight="1">
      <c r="A439" s="444"/>
      <c r="B439" s="444"/>
      <c r="C439" s="444"/>
      <c r="D439" s="444"/>
      <c r="E439" s="444"/>
      <c r="F439" s="444"/>
      <c r="G439" s="444"/>
      <c r="H439" s="444"/>
      <c r="I439" s="444"/>
      <c r="J439" s="444"/>
      <c r="K439" s="444"/>
      <c r="L439" s="444"/>
      <c r="M439" s="444"/>
      <c r="N439" s="444"/>
      <c r="O439" s="444"/>
      <c r="P439" s="444"/>
      <c r="Q439" s="444"/>
      <c r="R439" s="444"/>
      <c r="S439" s="444"/>
      <c r="T439" s="444"/>
      <c r="U439" s="444"/>
      <c r="V439" s="444"/>
      <c r="W439" s="444"/>
      <c r="X439" s="444"/>
      <c r="Y439" s="444"/>
      <c r="Z439" s="444"/>
      <c r="AA439" s="444"/>
    </row>
    <row r="440" spans="1:27" ht="15.75" customHeight="1">
      <c r="A440" s="444"/>
      <c r="B440" s="444"/>
      <c r="C440" s="444"/>
      <c r="D440" s="444"/>
      <c r="E440" s="444"/>
      <c r="F440" s="444"/>
      <c r="G440" s="444"/>
      <c r="H440" s="444"/>
      <c r="I440" s="444"/>
      <c r="J440" s="444"/>
      <c r="K440" s="444"/>
      <c r="L440" s="444"/>
      <c r="M440" s="444"/>
      <c r="N440" s="444"/>
      <c r="O440" s="444"/>
      <c r="P440" s="444"/>
      <c r="Q440" s="444"/>
      <c r="R440" s="444"/>
      <c r="S440" s="444"/>
      <c r="T440" s="444"/>
      <c r="U440" s="444"/>
      <c r="V440" s="444"/>
      <c r="W440" s="444"/>
      <c r="X440" s="444"/>
      <c r="Y440" s="444"/>
      <c r="Z440" s="444"/>
      <c r="AA440" s="444"/>
    </row>
    <row r="441" spans="1:27" ht="15.75" customHeight="1">
      <c r="A441" s="444"/>
      <c r="B441" s="444"/>
      <c r="C441" s="444"/>
      <c r="D441" s="444"/>
      <c r="E441" s="444"/>
      <c r="F441" s="444"/>
      <c r="G441" s="444"/>
      <c r="H441" s="444"/>
      <c r="I441" s="444"/>
      <c r="J441" s="444"/>
      <c r="K441" s="444"/>
      <c r="L441" s="444"/>
      <c r="M441" s="444"/>
      <c r="N441" s="444"/>
      <c r="O441" s="444"/>
      <c r="P441" s="444"/>
      <c r="Q441" s="444"/>
      <c r="R441" s="444"/>
      <c r="S441" s="444"/>
      <c r="T441" s="444"/>
      <c r="U441" s="444"/>
      <c r="V441" s="444"/>
      <c r="W441" s="444"/>
      <c r="X441" s="444"/>
      <c r="Y441" s="444"/>
      <c r="Z441" s="444"/>
      <c r="AA441" s="444"/>
    </row>
    <row r="442" spans="1:27" ht="15.75" customHeight="1">
      <c r="A442" s="444"/>
      <c r="B442" s="444"/>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4"/>
      <c r="Z442" s="444"/>
      <c r="AA442" s="444"/>
    </row>
    <row r="443" spans="1:27" ht="15.75" customHeight="1">
      <c r="A443" s="444"/>
      <c r="B443" s="444"/>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c r="AA443" s="444"/>
    </row>
    <row r="444" spans="1:27" ht="15.75" customHeight="1">
      <c r="A444" s="444"/>
      <c r="B444" s="444"/>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4"/>
      <c r="Z444" s="444"/>
      <c r="AA444" s="444"/>
    </row>
    <row r="445" spans="1:27" ht="15.75" customHeight="1">
      <c r="A445" s="444"/>
      <c r="B445" s="444"/>
      <c r="C445" s="444"/>
      <c r="D445" s="444"/>
      <c r="E445" s="444"/>
      <c r="F445" s="444"/>
      <c r="G445" s="444"/>
      <c r="H445" s="444"/>
      <c r="I445" s="444"/>
      <c r="J445" s="444"/>
      <c r="K445" s="444"/>
      <c r="L445" s="444"/>
      <c r="M445" s="444"/>
      <c r="N445" s="444"/>
      <c r="O445" s="444"/>
      <c r="P445" s="444"/>
      <c r="Q445" s="444"/>
      <c r="R445" s="444"/>
      <c r="S445" s="444"/>
      <c r="T445" s="444"/>
      <c r="U445" s="444"/>
      <c r="V445" s="444"/>
      <c r="W445" s="444"/>
      <c r="X445" s="444"/>
      <c r="Y445" s="444"/>
      <c r="Z445" s="444"/>
      <c r="AA445" s="444"/>
    </row>
    <row r="446" spans="1:27" ht="15.75" customHeight="1">
      <c r="A446" s="444"/>
      <c r="B446" s="444"/>
      <c r="C446" s="444"/>
      <c r="D446" s="444"/>
      <c r="E446" s="444"/>
      <c r="F446" s="444"/>
      <c r="G446" s="444"/>
      <c r="H446" s="444"/>
      <c r="I446" s="444"/>
      <c r="J446" s="444"/>
      <c r="K446" s="444"/>
      <c r="L446" s="444"/>
      <c r="M446" s="444"/>
      <c r="N446" s="444"/>
      <c r="O446" s="444"/>
      <c r="P446" s="444"/>
      <c r="Q446" s="444"/>
      <c r="R446" s="444"/>
      <c r="S446" s="444"/>
      <c r="T446" s="444"/>
      <c r="U446" s="444"/>
      <c r="V446" s="444"/>
      <c r="W446" s="444"/>
      <c r="X446" s="444"/>
      <c r="Y446" s="444"/>
      <c r="Z446" s="444"/>
      <c r="AA446" s="444"/>
    </row>
    <row r="447" spans="1:27" ht="15.75" customHeight="1">
      <c r="A447" s="444"/>
      <c r="B447" s="444"/>
      <c r="C447" s="444"/>
      <c r="D447" s="444"/>
      <c r="E447" s="444"/>
      <c r="F447" s="444"/>
      <c r="G447" s="444"/>
      <c r="H447" s="444"/>
      <c r="I447" s="444"/>
      <c r="J447" s="444"/>
      <c r="K447" s="444"/>
      <c r="L447" s="444"/>
      <c r="M447" s="444"/>
      <c r="N447" s="444"/>
      <c r="O447" s="444"/>
      <c r="P447" s="444"/>
      <c r="Q447" s="444"/>
      <c r="R447" s="444"/>
      <c r="S447" s="444"/>
      <c r="T447" s="444"/>
      <c r="U447" s="444"/>
      <c r="V447" s="444"/>
      <c r="W447" s="444"/>
      <c r="X447" s="444"/>
      <c r="Y447" s="444"/>
      <c r="Z447" s="444"/>
      <c r="AA447" s="444"/>
    </row>
    <row r="448" spans="1:27" ht="15.75" customHeight="1">
      <c r="A448" s="444"/>
      <c r="B448" s="444"/>
      <c r="C448" s="444"/>
      <c r="D448" s="444"/>
      <c r="E448" s="444"/>
      <c r="F448" s="444"/>
      <c r="G448" s="444"/>
      <c r="H448" s="444"/>
      <c r="I448" s="444"/>
      <c r="J448" s="444"/>
      <c r="K448" s="444"/>
      <c r="L448" s="444"/>
      <c r="M448" s="444"/>
      <c r="N448" s="444"/>
      <c r="O448" s="444"/>
      <c r="P448" s="444"/>
      <c r="Q448" s="444"/>
      <c r="R448" s="444"/>
      <c r="S448" s="444"/>
      <c r="T448" s="444"/>
      <c r="U448" s="444"/>
      <c r="V448" s="444"/>
      <c r="W448" s="444"/>
      <c r="X448" s="444"/>
      <c r="Y448" s="444"/>
      <c r="Z448" s="444"/>
      <c r="AA448" s="444"/>
    </row>
    <row r="449" spans="1:27" ht="15.75" customHeight="1">
      <c r="A449" s="444"/>
      <c r="B449" s="444"/>
      <c r="C449" s="444"/>
      <c r="D449" s="444"/>
      <c r="E449" s="444"/>
      <c r="F449" s="444"/>
      <c r="G449" s="444"/>
      <c r="H449" s="444"/>
      <c r="I449" s="444"/>
      <c r="J449" s="444"/>
      <c r="K449" s="444"/>
      <c r="L449" s="444"/>
      <c r="M449" s="444"/>
      <c r="N449" s="444"/>
      <c r="O449" s="444"/>
      <c r="P449" s="444"/>
      <c r="Q449" s="444"/>
      <c r="R449" s="444"/>
      <c r="S449" s="444"/>
      <c r="T449" s="444"/>
      <c r="U449" s="444"/>
      <c r="V449" s="444"/>
      <c r="W449" s="444"/>
      <c r="X449" s="444"/>
      <c r="Y449" s="444"/>
      <c r="Z449" s="444"/>
      <c r="AA449" s="444"/>
    </row>
    <row r="450" spans="1:27" ht="15.75" customHeight="1">
      <c r="A450" s="444"/>
      <c r="B450" s="444"/>
      <c r="C450" s="444"/>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4"/>
      <c r="Z450" s="444"/>
      <c r="AA450" s="444"/>
    </row>
    <row r="451" spans="1:27" ht="15.75" customHeight="1">
      <c r="A451" s="444"/>
      <c r="B451" s="444"/>
      <c r="C451" s="444"/>
      <c r="D451" s="444"/>
      <c r="E451" s="444"/>
      <c r="F451" s="444"/>
      <c r="G451" s="444"/>
      <c r="H451" s="444"/>
      <c r="I451" s="444"/>
      <c r="J451" s="444"/>
      <c r="K451" s="444"/>
      <c r="L451" s="444"/>
      <c r="M451" s="444"/>
      <c r="N451" s="444"/>
      <c r="O451" s="444"/>
      <c r="P451" s="444"/>
      <c r="Q451" s="444"/>
      <c r="R451" s="444"/>
      <c r="S451" s="444"/>
      <c r="T451" s="444"/>
      <c r="U451" s="444"/>
      <c r="V451" s="444"/>
      <c r="W451" s="444"/>
      <c r="X451" s="444"/>
      <c r="Y451" s="444"/>
      <c r="Z451" s="444"/>
      <c r="AA451" s="444"/>
    </row>
    <row r="452" spans="1:27" ht="15.75" customHeight="1">
      <c r="A452" s="444"/>
      <c r="B452" s="444"/>
      <c r="C452" s="444"/>
      <c r="D452" s="444"/>
      <c r="E452" s="444"/>
      <c r="F452" s="444"/>
      <c r="G452" s="444"/>
      <c r="H452" s="444"/>
      <c r="I452" s="444"/>
      <c r="J452" s="444"/>
      <c r="K452" s="444"/>
      <c r="L452" s="444"/>
      <c r="M452" s="444"/>
      <c r="N452" s="444"/>
      <c r="O452" s="444"/>
      <c r="P452" s="444"/>
      <c r="Q452" s="444"/>
      <c r="R452" s="444"/>
      <c r="S452" s="444"/>
      <c r="T452" s="444"/>
      <c r="U452" s="444"/>
      <c r="V452" s="444"/>
      <c r="W452" s="444"/>
      <c r="X452" s="444"/>
      <c r="Y452" s="444"/>
      <c r="Z452" s="444"/>
      <c r="AA452" s="444"/>
    </row>
    <row r="453" spans="1:27" ht="15.75" customHeight="1">
      <c r="A453" s="444"/>
      <c r="B453" s="444"/>
      <c r="C453" s="444"/>
      <c r="D453" s="444"/>
      <c r="E453" s="444"/>
      <c r="F453" s="444"/>
      <c r="G453" s="444"/>
      <c r="H453" s="444"/>
      <c r="I453" s="444"/>
      <c r="J453" s="444"/>
      <c r="K453" s="444"/>
      <c r="L453" s="444"/>
      <c r="M453" s="444"/>
      <c r="N453" s="444"/>
      <c r="O453" s="444"/>
      <c r="P453" s="444"/>
      <c r="Q453" s="444"/>
      <c r="R453" s="444"/>
      <c r="S453" s="444"/>
      <c r="T453" s="444"/>
      <c r="U453" s="444"/>
      <c r="V453" s="444"/>
      <c r="W453" s="444"/>
      <c r="X453" s="444"/>
      <c r="Y453" s="444"/>
      <c r="Z453" s="444"/>
      <c r="AA453" s="444"/>
    </row>
    <row r="454" spans="1:27" ht="15.75" customHeight="1">
      <c r="A454" s="444"/>
      <c r="B454" s="444"/>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4"/>
      <c r="Z454" s="444"/>
      <c r="AA454" s="444"/>
    </row>
    <row r="455" spans="1:27" ht="15.75" customHeight="1">
      <c r="A455" s="444"/>
      <c r="B455" s="444"/>
      <c r="C455" s="444"/>
      <c r="D455" s="444"/>
      <c r="E455" s="444"/>
      <c r="F455" s="444"/>
      <c r="G455" s="444"/>
      <c r="H455" s="444"/>
      <c r="I455" s="444"/>
      <c r="J455" s="444"/>
      <c r="K455" s="444"/>
      <c r="L455" s="444"/>
      <c r="M455" s="444"/>
      <c r="N455" s="444"/>
      <c r="O455" s="444"/>
      <c r="P455" s="444"/>
      <c r="Q455" s="444"/>
      <c r="R455" s="444"/>
      <c r="S455" s="444"/>
      <c r="T455" s="444"/>
      <c r="U455" s="444"/>
      <c r="V455" s="444"/>
      <c r="W455" s="444"/>
      <c r="X455" s="444"/>
      <c r="Y455" s="444"/>
      <c r="Z455" s="444"/>
      <c r="AA455" s="444"/>
    </row>
    <row r="456" spans="1:27" ht="15.75" customHeight="1">
      <c r="A456" s="444"/>
      <c r="B456" s="444"/>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row>
    <row r="457" spans="1:27" ht="15.75" customHeight="1">
      <c r="A457" s="444"/>
      <c r="B457" s="444"/>
      <c r="C457" s="444"/>
      <c r="D457" s="444"/>
      <c r="E457" s="444"/>
      <c r="F457" s="444"/>
      <c r="G457" s="444"/>
      <c r="H457" s="444"/>
      <c r="I457" s="444"/>
      <c r="J457" s="444"/>
      <c r="K457" s="444"/>
      <c r="L457" s="444"/>
      <c r="M457" s="444"/>
      <c r="N457" s="444"/>
      <c r="O457" s="444"/>
      <c r="P457" s="444"/>
      <c r="Q457" s="444"/>
      <c r="R457" s="444"/>
      <c r="S457" s="444"/>
      <c r="T457" s="444"/>
      <c r="U457" s="444"/>
      <c r="V457" s="444"/>
      <c r="W457" s="444"/>
      <c r="X457" s="444"/>
      <c r="Y457" s="444"/>
      <c r="Z457" s="444"/>
      <c r="AA457" s="444"/>
    </row>
    <row r="458" spans="1:27" ht="15.75" customHeight="1">
      <c r="A458" s="444"/>
      <c r="B458" s="444"/>
      <c r="C458" s="444"/>
      <c r="D458" s="444"/>
      <c r="E458" s="444"/>
      <c r="F458" s="444"/>
      <c r="G458" s="444"/>
      <c r="H458" s="444"/>
      <c r="I458" s="444"/>
      <c r="J458" s="444"/>
      <c r="K458" s="444"/>
      <c r="L458" s="444"/>
      <c r="M458" s="444"/>
      <c r="N458" s="444"/>
      <c r="O458" s="444"/>
      <c r="P458" s="444"/>
      <c r="Q458" s="444"/>
      <c r="R458" s="444"/>
      <c r="S458" s="444"/>
      <c r="T458" s="444"/>
      <c r="U458" s="444"/>
      <c r="V458" s="444"/>
      <c r="W458" s="444"/>
      <c r="X458" s="444"/>
      <c r="Y458" s="444"/>
      <c r="Z458" s="444"/>
      <c r="AA458" s="444"/>
    </row>
    <row r="459" spans="1:27" ht="15.75" customHeight="1">
      <c r="A459" s="444"/>
      <c r="B459" s="444"/>
      <c r="C459" s="444"/>
      <c r="D459" s="444"/>
      <c r="E459" s="444"/>
      <c r="F459" s="444"/>
      <c r="G459" s="444"/>
      <c r="H459" s="444"/>
      <c r="I459" s="444"/>
      <c r="J459" s="444"/>
      <c r="K459" s="444"/>
      <c r="L459" s="444"/>
      <c r="M459" s="444"/>
      <c r="N459" s="444"/>
      <c r="O459" s="444"/>
      <c r="P459" s="444"/>
      <c r="Q459" s="444"/>
      <c r="R459" s="444"/>
      <c r="S459" s="444"/>
      <c r="T459" s="444"/>
      <c r="U459" s="444"/>
      <c r="V459" s="444"/>
      <c r="W459" s="444"/>
      <c r="X459" s="444"/>
      <c r="Y459" s="444"/>
      <c r="Z459" s="444"/>
      <c r="AA459" s="444"/>
    </row>
    <row r="460" spans="1:27" ht="15.75" customHeight="1">
      <c r="A460" s="444"/>
      <c r="B460" s="444"/>
      <c r="C460" s="444"/>
      <c r="D460" s="444"/>
      <c r="E460" s="444"/>
      <c r="F460" s="444"/>
      <c r="G460" s="444"/>
      <c r="H460" s="444"/>
      <c r="I460" s="444"/>
      <c r="J460" s="444"/>
      <c r="K460" s="444"/>
      <c r="L460" s="444"/>
      <c r="M460" s="444"/>
      <c r="N460" s="444"/>
      <c r="O460" s="444"/>
      <c r="P460" s="444"/>
      <c r="Q460" s="444"/>
      <c r="R460" s="444"/>
      <c r="S460" s="444"/>
      <c r="T460" s="444"/>
      <c r="U460" s="444"/>
      <c r="V460" s="444"/>
      <c r="W460" s="444"/>
      <c r="X460" s="444"/>
      <c r="Y460" s="444"/>
      <c r="Z460" s="444"/>
      <c r="AA460" s="444"/>
    </row>
    <row r="461" spans="1:27" ht="15.75" customHeight="1">
      <c r="A461" s="444"/>
      <c r="B461" s="444"/>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4"/>
      <c r="Z461" s="444"/>
      <c r="AA461" s="444"/>
    </row>
    <row r="462" spans="1:27" ht="15.75" customHeight="1">
      <c r="A462" s="444"/>
      <c r="B462" s="444"/>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4"/>
      <c r="Z462" s="444"/>
      <c r="AA462" s="444"/>
    </row>
    <row r="463" spans="1:27" ht="15.75" customHeight="1">
      <c r="A463" s="444"/>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row>
    <row r="464" spans="1:27" ht="15.75" customHeight="1">
      <c r="A464" s="444"/>
      <c r="B464" s="444"/>
      <c r="C464" s="444"/>
      <c r="D464" s="444"/>
      <c r="E464" s="444"/>
      <c r="F464" s="444"/>
      <c r="G464" s="444"/>
      <c r="H464" s="444"/>
      <c r="I464" s="444"/>
      <c r="J464" s="444"/>
      <c r="K464" s="444"/>
      <c r="L464" s="444"/>
      <c r="M464" s="444"/>
      <c r="N464" s="444"/>
      <c r="O464" s="444"/>
      <c r="P464" s="444"/>
      <c r="Q464" s="444"/>
      <c r="R464" s="444"/>
      <c r="S464" s="444"/>
      <c r="T464" s="444"/>
      <c r="U464" s="444"/>
      <c r="V464" s="444"/>
      <c r="W464" s="444"/>
      <c r="X464" s="444"/>
      <c r="Y464" s="444"/>
      <c r="Z464" s="444"/>
      <c r="AA464" s="444"/>
    </row>
    <row r="465" spans="1:27" ht="15.75" customHeight="1">
      <c r="A465" s="444"/>
      <c r="B465" s="444"/>
      <c r="C465" s="444"/>
      <c r="D465" s="444"/>
      <c r="E465" s="444"/>
      <c r="F465" s="444"/>
      <c r="G465" s="444"/>
      <c r="H465" s="444"/>
      <c r="I465" s="444"/>
      <c r="J465" s="444"/>
      <c r="K465" s="444"/>
      <c r="L465" s="444"/>
      <c r="M465" s="444"/>
      <c r="N465" s="444"/>
      <c r="O465" s="444"/>
      <c r="P465" s="444"/>
      <c r="Q465" s="444"/>
      <c r="R465" s="444"/>
      <c r="S465" s="444"/>
      <c r="T465" s="444"/>
      <c r="U465" s="444"/>
      <c r="V465" s="444"/>
      <c r="W465" s="444"/>
      <c r="X465" s="444"/>
      <c r="Y465" s="444"/>
      <c r="Z465" s="444"/>
      <c r="AA465" s="444"/>
    </row>
    <row r="466" spans="1:27" ht="15.75" customHeight="1">
      <c r="A466" s="444"/>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c r="AA466" s="444"/>
    </row>
    <row r="467" spans="1:27" ht="15.75" customHeight="1">
      <c r="A467" s="444"/>
      <c r="B467" s="444"/>
      <c r="C467" s="444"/>
      <c r="D467" s="444"/>
      <c r="E467" s="444"/>
      <c r="F467" s="444"/>
      <c r="G467" s="444"/>
      <c r="H467" s="444"/>
      <c r="I467" s="444"/>
      <c r="J467" s="444"/>
      <c r="K467" s="444"/>
      <c r="L467" s="444"/>
      <c r="M467" s="444"/>
      <c r="N467" s="444"/>
      <c r="O467" s="444"/>
      <c r="P467" s="444"/>
      <c r="Q467" s="444"/>
      <c r="R467" s="444"/>
      <c r="S467" s="444"/>
      <c r="T467" s="444"/>
      <c r="U467" s="444"/>
      <c r="V467" s="444"/>
      <c r="W467" s="444"/>
      <c r="X467" s="444"/>
      <c r="Y467" s="444"/>
      <c r="Z467" s="444"/>
      <c r="AA467" s="444"/>
    </row>
    <row r="468" spans="1:27" ht="15.75" customHeight="1">
      <c r="A468" s="444"/>
      <c r="B468" s="444"/>
      <c r="C468" s="444"/>
      <c r="D468" s="444"/>
      <c r="E468" s="444"/>
      <c r="F468" s="444"/>
      <c r="G468" s="444"/>
      <c r="H468" s="444"/>
      <c r="I468" s="444"/>
      <c r="J468" s="444"/>
      <c r="K468" s="444"/>
      <c r="L468" s="444"/>
      <c r="M468" s="444"/>
      <c r="N468" s="444"/>
      <c r="O468" s="444"/>
      <c r="P468" s="444"/>
      <c r="Q468" s="444"/>
      <c r="R468" s="444"/>
      <c r="S468" s="444"/>
      <c r="T468" s="444"/>
      <c r="U468" s="444"/>
      <c r="V468" s="444"/>
      <c r="W468" s="444"/>
      <c r="X468" s="444"/>
      <c r="Y468" s="444"/>
      <c r="Z468" s="444"/>
      <c r="AA468" s="444"/>
    </row>
    <row r="469" spans="1:27" ht="15.75" customHeight="1">
      <c r="A469" s="444"/>
      <c r="B469" s="444"/>
      <c r="C469" s="444"/>
      <c r="D469" s="444"/>
      <c r="E469" s="444"/>
      <c r="F469" s="444"/>
      <c r="G469" s="444"/>
      <c r="H469" s="444"/>
      <c r="I469" s="444"/>
      <c r="J469" s="444"/>
      <c r="K469" s="444"/>
      <c r="L469" s="444"/>
      <c r="M469" s="444"/>
      <c r="N469" s="444"/>
      <c r="O469" s="444"/>
      <c r="P469" s="444"/>
      <c r="Q469" s="444"/>
      <c r="R469" s="444"/>
      <c r="S469" s="444"/>
      <c r="T469" s="444"/>
      <c r="U469" s="444"/>
      <c r="V469" s="444"/>
      <c r="W469" s="444"/>
      <c r="X469" s="444"/>
      <c r="Y469" s="444"/>
      <c r="Z469" s="444"/>
      <c r="AA469" s="444"/>
    </row>
    <row r="470" spans="1:27" ht="15.75" customHeight="1">
      <c r="A470" s="444"/>
      <c r="B470" s="444"/>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4"/>
      <c r="Z470" s="444"/>
      <c r="AA470" s="444"/>
    </row>
    <row r="471" spans="1:27" ht="15.75" customHeight="1">
      <c r="A471" s="444"/>
      <c r="B471" s="444"/>
      <c r="C471" s="444"/>
      <c r="D471" s="444"/>
      <c r="E471" s="444"/>
      <c r="F471" s="444"/>
      <c r="G471" s="444"/>
      <c r="H471" s="444"/>
      <c r="I471" s="444"/>
      <c r="J471" s="444"/>
      <c r="K471" s="444"/>
      <c r="L471" s="444"/>
      <c r="M471" s="444"/>
      <c r="N471" s="444"/>
      <c r="O471" s="444"/>
      <c r="P471" s="444"/>
      <c r="Q471" s="444"/>
      <c r="R471" s="444"/>
      <c r="S471" s="444"/>
      <c r="T471" s="444"/>
      <c r="U471" s="444"/>
      <c r="V471" s="444"/>
      <c r="W471" s="444"/>
      <c r="X471" s="444"/>
      <c r="Y471" s="444"/>
      <c r="Z471" s="444"/>
      <c r="AA471" s="444"/>
    </row>
    <row r="472" spans="1:27" ht="15.75" customHeight="1">
      <c r="A472" s="444"/>
      <c r="B472" s="444"/>
      <c r="C472" s="444"/>
      <c r="D472" s="444"/>
      <c r="E472" s="444"/>
      <c r="F472" s="444"/>
      <c r="G472" s="444"/>
      <c r="H472" s="444"/>
      <c r="I472" s="444"/>
      <c r="J472" s="444"/>
      <c r="K472" s="444"/>
      <c r="L472" s="444"/>
      <c r="M472" s="444"/>
      <c r="N472" s="444"/>
      <c r="O472" s="444"/>
      <c r="P472" s="444"/>
      <c r="Q472" s="444"/>
      <c r="R472" s="444"/>
      <c r="S472" s="444"/>
      <c r="T472" s="444"/>
      <c r="U472" s="444"/>
      <c r="V472" s="444"/>
      <c r="W472" s="444"/>
      <c r="X472" s="444"/>
      <c r="Y472" s="444"/>
      <c r="Z472" s="444"/>
      <c r="AA472" s="444"/>
    </row>
    <row r="473" spans="1:27" ht="15.75" customHeight="1">
      <c r="A473" s="444"/>
      <c r="B473" s="444"/>
      <c r="C473" s="444"/>
      <c r="D473" s="444"/>
      <c r="E473" s="444"/>
      <c r="F473" s="444"/>
      <c r="G473" s="444"/>
      <c r="H473" s="444"/>
      <c r="I473" s="444"/>
      <c r="J473" s="444"/>
      <c r="K473" s="444"/>
      <c r="L473" s="444"/>
      <c r="M473" s="444"/>
      <c r="N473" s="444"/>
      <c r="O473" s="444"/>
      <c r="P473" s="444"/>
      <c r="Q473" s="444"/>
      <c r="R473" s="444"/>
      <c r="S473" s="444"/>
      <c r="T473" s="444"/>
      <c r="U473" s="444"/>
      <c r="V473" s="444"/>
      <c r="W473" s="444"/>
      <c r="X473" s="444"/>
      <c r="Y473" s="444"/>
      <c r="Z473" s="444"/>
      <c r="AA473" s="444"/>
    </row>
    <row r="474" spans="1:27" ht="15.75" customHeight="1">
      <c r="A474" s="444"/>
      <c r="B474" s="444"/>
      <c r="C474" s="444"/>
      <c r="D474" s="444"/>
      <c r="E474" s="444"/>
      <c r="F474" s="444"/>
      <c r="G474" s="444"/>
      <c r="H474" s="444"/>
      <c r="I474" s="444"/>
      <c r="J474" s="444"/>
      <c r="K474" s="444"/>
      <c r="L474" s="444"/>
      <c r="M474" s="444"/>
      <c r="N474" s="444"/>
      <c r="O474" s="444"/>
      <c r="P474" s="444"/>
      <c r="Q474" s="444"/>
      <c r="R474" s="444"/>
      <c r="S474" s="444"/>
      <c r="T474" s="444"/>
      <c r="U474" s="444"/>
      <c r="V474" s="444"/>
      <c r="W474" s="444"/>
      <c r="X474" s="444"/>
      <c r="Y474" s="444"/>
      <c r="Z474" s="444"/>
      <c r="AA474" s="444"/>
    </row>
    <row r="475" spans="1:27" ht="15.75" customHeight="1">
      <c r="A475" s="444"/>
      <c r="B475" s="444"/>
      <c r="C475" s="444"/>
      <c r="D475" s="444"/>
      <c r="E475" s="444"/>
      <c r="F475" s="444"/>
      <c r="G475" s="444"/>
      <c r="H475" s="444"/>
      <c r="I475" s="444"/>
      <c r="J475" s="444"/>
      <c r="K475" s="444"/>
      <c r="L475" s="444"/>
      <c r="M475" s="444"/>
      <c r="N475" s="444"/>
      <c r="O475" s="444"/>
      <c r="P475" s="444"/>
      <c r="Q475" s="444"/>
      <c r="R475" s="444"/>
      <c r="S475" s="444"/>
      <c r="T475" s="444"/>
      <c r="U475" s="444"/>
      <c r="V475" s="444"/>
      <c r="W475" s="444"/>
      <c r="X475" s="444"/>
      <c r="Y475" s="444"/>
      <c r="Z475" s="444"/>
      <c r="AA475" s="444"/>
    </row>
    <row r="476" spans="1:27" ht="15.75" customHeight="1">
      <c r="A476" s="444"/>
      <c r="B476" s="444"/>
      <c r="C476" s="444"/>
      <c r="D476" s="444"/>
      <c r="E476" s="444"/>
      <c r="F476" s="444"/>
      <c r="G476" s="444"/>
      <c r="H476" s="444"/>
      <c r="I476" s="444"/>
      <c r="J476" s="444"/>
      <c r="K476" s="444"/>
      <c r="L476" s="444"/>
      <c r="M476" s="444"/>
      <c r="N476" s="444"/>
      <c r="O476" s="444"/>
      <c r="P476" s="444"/>
      <c r="Q476" s="444"/>
      <c r="R476" s="444"/>
      <c r="S476" s="444"/>
      <c r="T476" s="444"/>
      <c r="U476" s="444"/>
      <c r="V476" s="444"/>
      <c r="W476" s="444"/>
      <c r="X476" s="444"/>
      <c r="Y476" s="444"/>
      <c r="Z476" s="444"/>
      <c r="AA476" s="444"/>
    </row>
    <row r="477" spans="1:27" ht="15.75" customHeight="1">
      <c r="A477" s="444"/>
      <c r="B477" s="444"/>
      <c r="C477" s="444"/>
      <c r="D477" s="444"/>
      <c r="E477" s="444"/>
      <c r="F477" s="444"/>
      <c r="G477" s="444"/>
      <c r="H477" s="444"/>
      <c r="I477" s="444"/>
      <c r="J477" s="444"/>
      <c r="K477" s="444"/>
      <c r="L477" s="444"/>
      <c r="M477" s="444"/>
      <c r="N477" s="444"/>
      <c r="O477" s="444"/>
      <c r="P477" s="444"/>
      <c r="Q477" s="444"/>
      <c r="R477" s="444"/>
      <c r="S477" s="444"/>
      <c r="T477" s="444"/>
      <c r="U477" s="444"/>
      <c r="V477" s="444"/>
      <c r="W477" s="444"/>
      <c r="X477" s="444"/>
      <c r="Y477" s="444"/>
      <c r="Z477" s="444"/>
      <c r="AA477" s="444"/>
    </row>
    <row r="478" spans="1:27" ht="15.75" customHeight="1">
      <c r="A478" s="444"/>
      <c r="B478" s="444"/>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c r="AA478" s="444"/>
    </row>
    <row r="479" spans="1:27" ht="15.75" customHeight="1">
      <c r="A479" s="444"/>
      <c r="B479" s="444"/>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44"/>
      <c r="Z479" s="444"/>
      <c r="AA479" s="444"/>
    </row>
    <row r="480" spans="1:27" ht="15.75" customHeight="1">
      <c r="A480" s="444"/>
      <c r="B480" s="444"/>
      <c r="C480" s="444"/>
      <c r="D480" s="444"/>
      <c r="E480" s="444"/>
      <c r="F480" s="444"/>
      <c r="G480" s="444"/>
      <c r="H480" s="444"/>
      <c r="I480" s="444"/>
      <c r="J480" s="444"/>
      <c r="K480" s="444"/>
      <c r="L480" s="444"/>
      <c r="M480" s="444"/>
      <c r="N480" s="444"/>
      <c r="O480" s="444"/>
      <c r="P480" s="444"/>
      <c r="Q480" s="444"/>
      <c r="R480" s="444"/>
      <c r="S480" s="444"/>
      <c r="T480" s="444"/>
      <c r="U480" s="444"/>
      <c r="V480" s="444"/>
      <c r="W480" s="444"/>
      <c r="X480" s="444"/>
      <c r="Y480" s="444"/>
      <c r="Z480" s="444"/>
      <c r="AA480" s="444"/>
    </row>
    <row r="481" spans="1:27" ht="15.75" customHeight="1">
      <c r="A481" s="444"/>
      <c r="B481" s="444"/>
      <c r="C481" s="444"/>
      <c r="D481" s="444"/>
      <c r="E481" s="444"/>
      <c r="F481" s="444"/>
      <c r="G481" s="444"/>
      <c r="H481" s="444"/>
      <c r="I481" s="444"/>
      <c r="J481" s="444"/>
      <c r="K481" s="444"/>
      <c r="L481" s="444"/>
      <c r="M481" s="444"/>
      <c r="N481" s="444"/>
      <c r="O481" s="444"/>
      <c r="P481" s="444"/>
      <c r="Q481" s="444"/>
      <c r="R481" s="444"/>
      <c r="S481" s="444"/>
      <c r="T481" s="444"/>
      <c r="U481" s="444"/>
      <c r="V481" s="444"/>
      <c r="W481" s="444"/>
      <c r="X481" s="444"/>
      <c r="Y481" s="444"/>
      <c r="Z481" s="444"/>
      <c r="AA481" s="444"/>
    </row>
    <row r="482" spans="1:27" ht="15.75" customHeight="1">
      <c r="A482" s="444"/>
      <c r="B482" s="444"/>
      <c r="C482" s="444"/>
      <c r="D482" s="444"/>
      <c r="E482" s="444"/>
      <c r="F482" s="444"/>
      <c r="G482" s="444"/>
      <c r="H482" s="444"/>
      <c r="I482" s="444"/>
      <c r="J482" s="444"/>
      <c r="K482" s="444"/>
      <c r="L482" s="444"/>
      <c r="M482" s="444"/>
      <c r="N482" s="444"/>
      <c r="O482" s="444"/>
      <c r="P482" s="444"/>
      <c r="Q482" s="444"/>
      <c r="R482" s="444"/>
      <c r="S482" s="444"/>
      <c r="T482" s="444"/>
      <c r="U482" s="444"/>
      <c r="V482" s="444"/>
      <c r="W482" s="444"/>
      <c r="X482" s="444"/>
      <c r="Y482" s="444"/>
      <c r="Z482" s="444"/>
      <c r="AA482" s="444"/>
    </row>
    <row r="483" spans="1:27" ht="15.75" customHeight="1">
      <c r="A483" s="444"/>
      <c r="B483" s="444"/>
      <c r="C483" s="444"/>
      <c r="D483" s="444"/>
      <c r="E483" s="444"/>
      <c r="F483" s="444"/>
      <c r="G483" s="444"/>
      <c r="H483" s="444"/>
      <c r="I483" s="444"/>
      <c r="J483" s="444"/>
      <c r="K483" s="444"/>
      <c r="L483" s="444"/>
      <c r="M483" s="444"/>
      <c r="N483" s="444"/>
      <c r="O483" s="444"/>
      <c r="P483" s="444"/>
      <c r="Q483" s="444"/>
      <c r="R483" s="444"/>
      <c r="S483" s="444"/>
      <c r="T483" s="444"/>
      <c r="U483" s="444"/>
      <c r="V483" s="444"/>
      <c r="W483" s="444"/>
      <c r="X483" s="444"/>
      <c r="Y483" s="444"/>
      <c r="Z483" s="444"/>
      <c r="AA483" s="444"/>
    </row>
    <row r="484" spans="1:27" ht="15.75" customHeight="1">
      <c r="A484" s="444"/>
      <c r="B484" s="444"/>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4"/>
      <c r="Z484" s="444"/>
      <c r="AA484" s="444"/>
    </row>
    <row r="485" spans="1:27" ht="15.75" customHeight="1">
      <c r="A485" s="444"/>
      <c r="B485" s="444"/>
      <c r="C485" s="444"/>
      <c r="D485" s="444"/>
      <c r="E485" s="444"/>
      <c r="F485" s="444"/>
      <c r="G485" s="444"/>
      <c r="H485" s="444"/>
      <c r="I485" s="444"/>
      <c r="J485" s="444"/>
      <c r="K485" s="444"/>
      <c r="L485" s="444"/>
      <c r="M485" s="444"/>
      <c r="N485" s="444"/>
      <c r="O485" s="444"/>
      <c r="P485" s="444"/>
      <c r="Q485" s="444"/>
      <c r="R485" s="444"/>
      <c r="S485" s="444"/>
      <c r="T485" s="444"/>
      <c r="U485" s="444"/>
      <c r="V485" s="444"/>
      <c r="W485" s="444"/>
      <c r="X485" s="444"/>
      <c r="Y485" s="444"/>
      <c r="Z485" s="444"/>
      <c r="AA485" s="444"/>
    </row>
    <row r="486" spans="1:27" ht="15.75" customHeight="1">
      <c r="A486" s="444"/>
      <c r="B486" s="444"/>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4"/>
      <c r="Z486" s="444"/>
      <c r="AA486" s="444"/>
    </row>
    <row r="487" spans="1:27" ht="15.75" customHeight="1">
      <c r="A487" s="444"/>
      <c r="B487" s="444"/>
      <c r="C487" s="444"/>
      <c r="D487" s="444"/>
      <c r="E487" s="444"/>
      <c r="F487" s="444"/>
      <c r="G487" s="444"/>
      <c r="H487" s="444"/>
      <c r="I487" s="444"/>
      <c r="J487" s="444"/>
      <c r="K487" s="444"/>
      <c r="L487" s="444"/>
      <c r="M487" s="444"/>
      <c r="N487" s="444"/>
      <c r="O487" s="444"/>
      <c r="P487" s="444"/>
      <c r="Q487" s="444"/>
      <c r="R487" s="444"/>
      <c r="S487" s="444"/>
      <c r="T487" s="444"/>
      <c r="U487" s="444"/>
      <c r="V487" s="444"/>
      <c r="W487" s="444"/>
      <c r="X487" s="444"/>
      <c r="Y487" s="444"/>
      <c r="Z487" s="444"/>
      <c r="AA487" s="444"/>
    </row>
    <row r="488" spans="1:27" ht="15.75" customHeight="1">
      <c r="A488" s="444"/>
      <c r="B488" s="444"/>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4"/>
      <c r="Z488" s="444"/>
      <c r="AA488" s="444"/>
    </row>
    <row r="489" spans="1:27" ht="15.75" customHeight="1">
      <c r="A489" s="444"/>
      <c r="B489" s="444"/>
      <c r="C489" s="444"/>
      <c r="D489" s="444"/>
      <c r="E489" s="444"/>
      <c r="F489" s="444"/>
      <c r="G489" s="444"/>
      <c r="H489" s="444"/>
      <c r="I489" s="444"/>
      <c r="J489" s="444"/>
      <c r="K489" s="444"/>
      <c r="L489" s="444"/>
      <c r="M489" s="444"/>
      <c r="N489" s="444"/>
      <c r="O489" s="444"/>
      <c r="P489" s="444"/>
      <c r="Q489" s="444"/>
      <c r="R489" s="444"/>
      <c r="S489" s="444"/>
      <c r="T489" s="444"/>
      <c r="U489" s="444"/>
      <c r="V489" s="444"/>
      <c r="W489" s="444"/>
      <c r="X489" s="444"/>
      <c r="Y489" s="444"/>
      <c r="Z489" s="444"/>
      <c r="AA489" s="444"/>
    </row>
    <row r="490" spans="1:27" ht="15.75" customHeight="1">
      <c r="A490" s="444"/>
      <c r="B490" s="444"/>
      <c r="C490" s="444"/>
      <c r="D490" s="444"/>
      <c r="E490" s="444"/>
      <c r="F490" s="444"/>
      <c r="G490" s="444"/>
      <c r="H490" s="444"/>
      <c r="I490" s="444"/>
      <c r="J490" s="444"/>
      <c r="K490" s="444"/>
      <c r="L490" s="444"/>
      <c r="M490" s="444"/>
      <c r="N490" s="444"/>
      <c r="O490" s="444"/>
      <c r="P490" s="444"/>
      <c r="Q490" s="444"/>
      <c r="R490" s="444"/>
      <c r="S490" s="444"/>
      <c r="T490" s="444"/>
      <c r="U490" s="444"/>
      <c r="V490" s="444"/>
      <c r="W490" s="444"/>
      <c r="X490" s="444"/>
      <c r="Y490" s="444"/>
      <c r="Z490" s="444"/>
      <c r="AA490" s="444"/>
    </row>
    <row r="491" spans="1:27" ht="15.75" customHeight="1">
      <c r="A491" s="444"/>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c r="AA491" s="444"/>
    </row>
    <row r="492" spans="1:27" ht="15.75" customHeight="1">
      <c r="A492" s="444"/>
      <c r="B492" s="444"/>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44"/>
      <c r="Z492" s="444"/>
      <c r="AA492" s="444"/>
    </row>
    <row r="493" spans="1:27" ht="15.75" customHeight="1">
      <c r="A493" s="444"/>
      <c r="B493" s="444"/>
      <c r="C493" s="444"/>
      <c r="D493" s="444"/>
      <c r="E493" s="444"/>
      <c r="F493" s="444"/>
      <c r="G493" s="444"/>
      <c r="H493" s="444"/>
      <c r="I493" s="444"/>
      <c r="J493" s="444"/>
      <c r="K493" s="444"/>
      <c r="L493" s="444"/>
      <c r="M493" s="444"/>
      <c r="N493" s="444"/>
      <c r="O493" s="444"/>
      <c r="P493" s="444"/>
      <c r="Q493" s="444"/>
      <c r="R493" s="444"/>
      <c r="S493" s="444"/>
      <c r="T493" s="444"/>
      <c r="U493" s="444"/>
      <c r="V493" s="444"/>
      <c r="W493" s="444"/>
      <c r="X493" s="444"/>
      <c r="Y493" s="444"/>
      <c r="Z493" s="444"/>
      <c r="AA493" s="444"/>
    </row>
    <row r="494" spans="1:27" ht="15.75" customHeight="1">
      <c r="A494" s="444"/>
      <c r="B494" s="444"/>
      <c r="C494" s="444"/>
      <c r="D494" s="444"/>
      <c r="E494" s="444"/>
      <c r="F494" s="444"/>
      <c r="G494" s="444"/>
      <c r="H494" s="444"/>
      <c r="I494" s="444"/>
      <c r="J494" s="444"/>
      <c r="K494" s="444"/>
      <c r="L494" s="444"/>
      <c r="M494" s="444"/>
      <c r="N494" s="444"/>
      <c r="O494" s="444"/>
      <c r="P494" s="444"/>
      <c r="Q494" s="444"/>
      <c r="R494" s="444"/>
      <c r="S494" s="444"/>
      <c r="T494" s="444"/>
      <c r="U494" s="444"/>
      <c r="V494" s="444"/>
      <c r="W494" s="444"/>
      <c r="X494" s="444"/>
      <c r="Y494" s="444"/>
      <c r="Z494" s="444"/>
      <c r="AA494" s="444"/>
    </row>
    <row r="495" spans="1:27" ht="15.75" customHeight="1">
      <c r="A495" s="444"/>
      <c r="B495" s="444"/>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4"/>
      <c r="Z495" s="444"/>
      <c r="AA495" s="444"/>
    </row>
    <row r="496" spans="1:27" ht="15.75" customHeight="1">
      <c r="A496" s="444"/>
      <c r="B496" s="444"/>
      <c r="C496" s="444"/>
      <c r="D496" s="444"/>
      <c r="E496" s="444"/>
      <c r="F496" s="444"/>
      <c r="G496" s="444"/>
      <c r="H496" s="444"/>
      <c r="I496" s="444"/>
      <c r="J496" s="444"/>
      <c r="K496" s="444"/>
      <c r="L496" s="444"/>
      <c r="M496" s="444"/>
      <c r="N496" s="444"/>
      <c r="O496" s="444"/>
      <c r="P496" s="444"/>
      <c r="Q496" s="444"/>
      <c r="R496" s="444"/>
      <c r="S496" s="444"/>
      <c r="T496" s="444"/>
      <c r="U496" s="444"/>
      <c r="V496" s="444"/>
      <c r="W496" s="444"/>
      <c r="X496" s="444"/>
      <c r="Y496" s="444"/>
      <c r="Z496" s="444"/>
      <c r="AA496" s="444"/>
    </row>
    <row r="497" spans="1:27" ht="15.75" customHeight="1">
      <c r="A497" s="444"/>
      <c r="B497" s="444"/>
      <c r="C497" s="444"/>
      <c r="D497" s="444"/>
      <c r="E497" s="444"/>
      <c r="F497" s="444"/>
      <c r="G497" s="444"/>
      <c r="H497" s="444"/>
      <c r="I497" s="444"/>
      <c r="J497" s="444"/>
      <c r="K497" s="444"/>
      <c r="L497" s="444"/>
      <c r="M497" s="444"/>
      <c r="N497" s="444"/>
      <c r="O497" s="444"/>
      <c r="P497" s="444"/>
      <c r="Q497" s="444"/>
      <c r="R497" s="444"/>
      <c r="S497" s="444"/>
      <c r="T497" s="444"/>
      <c r="U497" s="444"/>
      <c r="V497" s="444"/>
      <c r="W497" s="444"/>
      <c r="X497" s="444"/>
      <c r="Y497" s="444"/>
      <c r="Z497" s="444"/>
      <c r="AA497" s="444"/>
    </row>
    <row r="498" spans="1:27" ht="15.75" customHeight="1">
      <c r="A498" s="444"/>
      <c r="B498" s="444"/>
      <c r="C498" s="444"/>
      <c r="D498" s="444"/>
      <c r="E498" s="444"/>
      <c r="F498" s="444"/>
      <c r="G498" s="444"/>
      <c r="H498" s="444"/>
      <c r="I498" s="444"/>
      <c r="J498" s="444"/>
      <c r="K498" s="444"/>
      <c r="L498" s="444"/>
      <c r="M498" s="444"/>
      <c r="N498" s="444"/>
      <c r="O498" s="444"/>
      <c r="P498" s="444"/>
      <c r="Q498" s="444"/>
      <c r="R498" s="444"/>
      <c r="S498" s="444"/>
      <c r="T498" s="444"/>
      <c r="U498" s="444"/>
      <c r="V498" s="444"/>
      <c r="W498" s="444"/>
      <c r="X498" s="444"/>
      <c r="Y498" s="444"/>
      <c r="Z498" s="444"/>
      <c r="AA498" s="444"/>
    </row>
    <row r="499" spans="1:27" ht="15.75" customHeight="1">
      <c r="A499" s="444"/>
      <c r="B499" s="444"/>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44"/>
      <c r="Z499" s="444"/>
      <c r="AA499" s="444"/>
    </row>
    <row r="500" spans="1:27" ht="15.75" customHeight="1">
      <c r="A500" s="444"/>
      <c r="B500" s="444"/>
      <c r="C500" s="444"/>
      <c r="D500" s="444"/>
      <c r="E500" s="444"/>
      <c r="F500" s="444"/>
      <c r="G500" s="444"/>
      <c r="H500" s="444"/>
      <c r="I500" s="444"/>
      <c r="J500" s="444"/>
      <c r="K500" s="444"/>
      <c r="L500" s="444"/>
      <c r="M500" s="444"/>
      <c r="N500" s="444"/>
      <c r="O500" s="444"/>
      <c r="P500" s="444"/>
      <c r="Q500" s="444"/>
      <c r="R500" s="444"/>
      <c r="S500" s="444"/>
      <c r="T500" s="444"/>
      <c r="U500" s="444"/>
      <c r="V500" s="444"/>
      <c r="W500" s="444"/>
      <c r="X500" s="444"/>
      <c r="Y500" s="444"/>
      <c r="Z500" s="444"/>
      <c r="AA500" s="444"/>
    </row>
    <row r="501" spans="1:27" ht="15.75" customHeight="1">
      <c r="A501" s="444"/>
      <c r="B501" s="444"/>
      <c r="C501" s="444"/>
      <c r="D501" s="444"/>
      <c r="E501" s="444"/>
      <c r="F501" s="444"/>
      <c r="G501" s="444"/>
      <c r="H501" s="444"/>
      <c r="I501" s="444"/>
      <c r="J501" s="444"/>
      <c r="K501" s="444"/>
      <c r="L501" s="444"/>
      <c r="M501" s="444"/>
      <c r="N501" s="444"/>
      <c r="O501" s="444"/>
      <c r="P501" s="444"/>
      <c r="Q501" s="444"/>
      <c r="R501" s="444"/>
      <c r="S501" s="444"/>
      <c r="T501" s="444"/>
      <c r="U501" s="444"/>
      <c r="V501" s="444"/>
      <c r="W501" s="444"/>
      <c r="X501" s="444"/>
      <c r="Y501" s="444"/>
      <c r="Z501" s="444"/>
      <c r="AA501" s="444"/>
    </row>
    <row r="502" spans="1:27" ht="15.75" customHeight="1">
      <c r="A502" s="444"/>
      <c r="B502" s="444"/>
      <c r="C502" s="444"/>
      <c r="D502" s="444"/>
      <c r="E502" s="444"/>
      <c r="F502" s="444"/>
      <c r="G502" s="444"/>
      <c r="H502" s="444"/>
      <c r="I502" s="444"/>
      <c r="J502" s="444"/>
      <c r="K502" s="444"/>
      <c r="L502" s="444"/>
      <c r="M502" s="444"/>
      <c r="N502" s="444"/>
      <c r="O502" s="444"/>
      <c r="P502" s="444"/>
      <c r="Q502" s="444"/>
      <c r="R502" s="444"/>
      <c r="S502" s="444"/>
      <c r="T502" s="444"/>
      <c r="U502" s="444"/>
      <c r="V502" s="444"/>
      <c r="W502" s="444"/>
      <c r="X502" s="444"/>
      <c r="Y502" s="444"/>
      <c r="Z502" s="444"/>
      <c r="AA502" s="444"/>
    </row>
    <row r="503" spans="1:27" ht="15.75" customHeight="1">
      <c r="A503" s="444"/>
      <c r="B503" s="444"/>
      <c r="C503" s="444"/>
      <c r="D503" s="444"/>
      <c r="E503" s="444"/>
      <c r="F503" s="444"/>
      <c r="G503" s="444"/>
      <c r="H503" s="444"/>
      <c r="I503" s="444"/>
      <c r="J503" s="444"/>
      <c r="K503" s="444"/>
      <c r="L503" s="444"/>
      <c r="M503" s="444"/>
      <c r="N503" s="444"/>
      <c r="O503" s="444"/>
      <c r="P503" s="444"/>
      <c r="Q503" s="444"/>
      <c r="R503" s="444"/>
      <c r="S503" s="444"/>
      <c r="T503" s="444"/>
      <c r="U503" s="444"/>
      <c r="V503" s="444"/>
      <c r="W503" s="444"/>
      <c r="X503" s="444"/>
      <c r="Y503" s="444"/>
      <c r="Z503" s="444"/>
      <c r="AA503" s="444"/>
    </row>
    <row r="504" spans="1:27" ht="15.75" customHeight="1">
      <c r="A504" s="444"/>
      <c r="B504" s="444"/>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4"/>
      <c r="Z504" s="444"/>
      <c r="AA504" s="444"/>
    </row>
    <row r="505" spans="1:27" ht="15.75" customHeight="1">
      <c r="A505" s="444"/>
      <c r="B505" s="444"/>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4"/>
      <c r="Z505" s="444"/>
      <c r="AA505" s="444"/>
    </row>
    <row r="506" spans="1:27" ht="15.75" customHeight="1">
      <c r="A506" s="444"/>
      <c r="B506" s="444"/>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c r="AA506" s="444"/>
    </row>
    <row r="507" spans="1:27" ht="15.75" customHeight="1">
      <c r="A507" s="444"/>
      <c r="B507" s="444"/>
      <c r="C507" s="444"/>
      <c r="D507" s="444"/>
      <c r="E507" s="444"/>
      <c r="F507" s="444"/>
      <c r="G507" s="444"/>
      <c r="H507" s="444"/>
      <c r="I507" s="444"/>
      <c r="J507" s="444"/>
      <c r="K507" s="444"/>
      <c r="L507" s="444"/>
      <c r="M507" s="444"/>
      <c r="N507" s="444"/>
      <c r="O507" s="444"/>
      <c r="P507" s="444"/>
      <c r="Q507" s="444"/>
      <c r="R507" s="444"/>
      <c r="S507" s="444"/>
      <c r="T507" s="444"/>
      <c r="U507" s="444"/>
      <c r="V507" s="444"/>
      <c r="W507" s="444"/>
      <c r="X507" s="444"/>
      <c r="Y507" s="444"/>
      <c r="Z507" s="444"/>
      <c r="AA507" s="444"/>
    </row>
    <row r="508" spans="1:27" ht="15.75" customHeight="1">
      <c r="A508" s="444"/>
      <c r="B508" s="444"/>
      <c r="C508" s="444"/>
      <c r="D508" s="444"/>
      <c r="E508" s="444"/>
      <c r="F508" s="444"/>
      <c r="G508" s="444"/>
      <c r="H508" s="444"/>
      <c r="I508" s="444"/>
      <c r="J508" s="444"/>
      <c r="K508" s="444"/>
      <c r="L508" s="444"/>
      <c r="M508" s="444"/>
      <c r="N508" s="444"/>
      <c r="O508" s="444"/>
      <c r="P508" s="444"/>
      <c r="Q508" s="444"/>
      <c r="R508" s="444"/>
      <c r="S508" s="444"/>
      <c r="T508" s="444"/>
      <c r="U508" s="444"/>
      <c r="V508" s="444"/>
      <c r="W508" s="444"/>
      <c r="X508" s="444"/>
      <c r="Y508" s="444"/>
      <c r="Z508" s="444"/>
      <c r="AA508" s="444"/>
    </row>
    <row r="509" spans="1:27" ht="15.75" customHeight="1">
      <c r="A509" s="444"/>
      <c r="B509" s="444"/>
      <c r="C509" s="444"/>
      <c r="D509" s="444"/>
      <c r="E509" s="444"/>
      <c r="F509" s="444"/>
      <c r="G509" s="444"/>
      <c r="H509" s="444"/>
      <c r="I509" s="444"/>
      <c r="J509" s="444"/>
      <c r="K509" s="444"/>
      <c r="L509" s="444"/>
      <c r="M509" s="444"/>
      <c r="N509" s="444"/>
      <c r="O509" s="444"/>
      <c r="P509" s="444"/>
      <c r="Q509" s="444"/>
      <c r="R509" s="444"/>
      <c r="S509" s="444"/>
      <c r="T509" s="444"/>
      <c r="U509" s="444"/>
      <c r="V509" s="444"/>
      <c r="W509" s="444"/>
      <c r="X509" s="444"/>
      <c r="Y509" s="444"/>
      <c r="Z509" s="444"/>
      <c r="AA509" s="444"/>
    </row>
    <row r="510" spans="1:27" ht="15.75" customHeight="1">
      <c r="A510" s="444"/>
      <c r="B510" s="444"/>
      <c r="C510" s="444"/>
      <c r="D510" s="444"/>
      <c r="E510" s="444"/>
      <c r="F510" s="444"/>
      <c r="G510" s="444"/>
      <c r="H510" s="444"/>
      <c r="I510" s="444"/>
      <c r="J510" s="444"/>
      <c r="K510" s="444"/>
      <c r="L510" s="444"/>
      <c r="M510" s="444"/>
      <c r="N510" s="444"/>
      <c r="O510" s="444"/>
      <c r="P510" s="444"/>
      <c r="Q510" s="444"/>
      <c r="R510" s="444"/>
      <c r="S510" s="444"/>
      <c r="T510" s="444"/>
      <c r="U510" s="444"/>
      <c r="V510" s="444"/>
      <c r="W510" s="444"/>
      <c r="X510" s="444"/>
      <c r="Y510" s="444"/>
      <c r="Z510" s="444"/>
      <c r="AA510" s="444"/>
    </row>
    <row r="511" spans="1:27" ht="15.75" customHeight="1">
      <c r="A511" s="444"/>
      <c r="B511" s="444"/>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44"/>
      <c r="Z511" s="444"/>
      <c r="AA511" s="444"/>
    </row>
    <row r="512" spans="1:27" ht="15.75" customHeight="1">
      <c r="A512" s="444"/>
      <c r="B512" s="444"/>
      <c r="C512" s="444"/>
      <c r="D512" s="444"/>
      <c r="E512" s="444"/>
      <c r="F512" s="444"/>
      <c r="G512" s="444"/>
      <c r="H512" s="444"/>
      <c r="I512" s="444"/>
      <c r="J512" s="444"/>
      <c r="K512" s="444"/>
      <c r="L512" s="444"/>
      <c r="M512" s="444"/>
      <c r="N512" s="444"/>
      <c r="O512" s="444"/>
      <c r="P512" s="444"/>
      <c r="Q512" s="444"/>
      <c r="R512" s="444"/>
      <c r="S512" s="444"/>
      <c r="T512" s="444"/>
      <c r="U512" s="444"/>
      <c r="V512" s="444"/>
      <c r="W512" s="444"/>
      <c r="X512" s="444"/>
      <c r="Y512" s="444"/>
      <c r="Z512" s="444"/>
      <c r="AA512" s="444"/>
    </row>
    <row r="513" spans="1:27" ht="15.75" customHeight="1">
      <c r="A513" s="444"/>
      <c r="B513" s="444"/>
      <c r="C513" s="444"/>
      <c r="D513" s="444"/>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row>
    <row r="514" spans="1:27" ht="15.75" customHeight="1">
      <c r="A514" s="444"/>
      <c r="B514" s="444"/>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row>
    <row r="515" spans="1:27" ht="15.75" customHeight="1">
      <c r="A515" s="444"/>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c r="AA515" s="444"/>
    </row>
    <row r="516" spans="1:27" ht="15.75" customHeight="1">
      <c r="A516" s="444"/>
      <c r="B516" s="444"/>
      <c r="C516" s="444"/>
      <c r="D516" s="444"/>
      <c r="E516" s="444"/>
      <c r="F516" s="444"/>
      <c r="G516" s="444"/>
      <c r="H516" s="444"/>
      <c r="I516" s="444"/>
      <c r="J516" s="444"/>
      <c r="K516" s="444"/>
      <c r="L516" s="444"/>
      <c r="M516" s="444"/>
      <c r="N516" s="444"/>
      <c r="O516" s="444"/>
      <c r="P516" s="444"/>
      <c r="Q516" s="444"/>
      <c r="R516" s="444"/>
      <c r="S516" s="444"/>
      <c r="T516" s="444"/>
      <c r="U516" s="444"/>
      <c r="V516" s="444"/>
      <c r="W516" s="444"/>
      <c r="X516" s="444"/>
      <c r="Y516" s="444"/>
      <c r="Z516" s="444"/>
      <c r="AA516" s="444"/>
    </row>
    <row r="517" spans="1:27" ht="15.75" customHeight="1">
      <c r="A517" s="444"/>
      <c r="B517" s="444"/>
      <c r="C517" s="444"/>
      <c r="D517" s="444"/>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row>
    <row r="518" spans="1:27" ht="15.75" customHeight="1">
      <c r="A518" s="444"/>
      <c r="B518" s="444"/>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44"/>
      <c r="Z518" s="444"/>
      <c r="AA518" s="444"/>
    </row>
    <row r="519" spans="1:27" ht="15.75" customHeight="1">
      <c r="A519" s="444"/>
      <c r="B519" s="444"/>
      <c r="C519" s="444"/>
      <c r="D519" s="444"/>
      <c r="E519" s="444"/>
      <c r="F519" s="444"/>
      <c r="G519" s="444"/>
      <c r="H519" s="444"/>
      <c r="I519" s="444"/>
      <c r="J519" s="444"/>
      <c r="K519" s="444"/>
      <c r="L519" s="444"/>
      <c r="M519" s="444"/>
      <c r="N519" s="444"/>
      <c r="O519" s="444"/>
      <c r="P519" s="444"/>
      <c r="Q519" s="444"/>
      <c r="R519" s="444"/>
      <c r="S519" s="444"/>
      <c r="T519" s="444"/>
      <c r="U519" s="444"/>
      <c r="V519" s="444"/>
      <c r="W519" s="444"/>
      <c r="X519" s="444"/>
      <c r="Y519" s="444"/>
      <c r="Z519" s="444"/>
      <c r="AA519" s="444"/>
    </row>
    <row r="520" spans="1:27" ht="15.75" customHeight="1">
      <c r="A520" s="444"/>
      <c r="B520" s="444"/>
      <c r="C520" s="444"/>
      <c r="D520" s="444"/>
      <c r="E520" s="444"/>
      <c r="F520" s="444"/>
      <c r="G520" s="444"/>
      <c r="H520" s="444"/>
      <c r="I520" s="444"/>
      <c r="J520" s="444"/>
      <c r="K520" s="444"/>
      <c r="L520" s="444"/>
      <c r="M520" s="444"/>
      <c r="N520" s="444"/>
      <c r="O520" s="444"/>
      <c r="P520" s="444"/>
      <c r="Q520" s="444"/>
      <c r="R520" s="444"/>
      <c r="S520" s="444"/>
      <c r="T520" s="444"/>
      <c r="U520" s="444"/>
      <c r="V520" s="444"/>
      <c r="W520" s="444"/>
      <c r="X520" s="444"/>
      <c r="Y520" s="444"/>
      <c r="Z520" s="444"/>
      <c r="AA520" s="444"/>
    </row>
    <row r="521" spans="1:27" ht="15.75" customHeight="1">
      <c r="A521" s="444"/>
      <c r="B521" s="444"/>
      <c r="C521" s="444"/>
      <c r="D521" s="444"/>
      <c r="E521" s="444"/>
      <c r="F521" s="444"/>
      <c r="G521" s="444"/>
      <c r="H521" s="444"/>
      <c r="I521" s="444"/>
      <c r="J521" s="444"/>
      <c r="K521" s="444"/>
      <c r="L521" s="444"/>
      <c r="M521" s="444"/>
      <c r="N521" s="444"/>
      <c r="O521" s="444"/>
      <c r="P521" s="444"/>
      <c r="Q521" s="444"/>
      <c r="R521" s="444"/>
      <c r="S521" s="444"/>
      <c r="T521" s="444"/>
      <c r="U521" s="444"/>
      <c r="V521" s="444"/>
      <c r="W521" s="444"/>
      <c r="X521" s="444"/>
      <c r="Y521" s="444"/>
      <c r="Z521" s="444"/>
      <c r="AA521" s="444"/>
    </row>
    <row r="522" spans="1:27" ht="15.75" customHeight="1">
      <c r="A522" s="444"/>
      <c r="B522" s="444"/>
      <c r="C522" s="444"/>
      <c r="D522" s="444"/>
      <c r="E522" s="444"/>
      <c r="F522" s="444"/>
      <c r="G522" s="444"/>
      <c r="H522" s="444"/>
      <c r="I522" s="444"/>
      <c r="J522" s="444"/>
      <c r="K522" s="444"/>
      <c r="L522" s="444"/>
      <c r="M522" s="444"/>
      <c r="N522" s="444"/>
      <c r="O522" s="444"/>
      <c r="P522" s="444"/>
      <c r="Q522" s="444"/>
      <c r="R522" s="444"/>
      <c r="S522" s="444"/>
      <c r="T522" s="444"/>
      <c r="U522" s="444"/>
      <c r="V522" s="444"/>
      <c r="W522" s="444"/>
      <c r="X522" s="444"/>
      <c r="Y522" s="444"/>
      <c r="Z522" s="444"/>
      <c r="AA522" s="444"/>
    </row>
    <row r="523" spans="1:27" ht="15.75" customHeight="1">
      <c r="A523" s="444"/>
      <c r="B523" s="444"/>
      <c r="C523" s="444"/>
      <c r="D523" s="444"/>
      <c r="E523" s="444"/>
      <c r="F523" s="444"/>
      <c r="G523" s="444"/>
      <c r="H523" s="444"/>
      <c r="I523" s="444"/>
      <c r="J523" s="444"/>
      <c r="K523" s="444"/>
      <c r="L523" s="444"/>
      <c r="M523" s="444"/>
      <c r="N523" s="444"/>
      <c r="O523" s="444"/>
      <c r="P523" s="444"/>
      <c r="Q523" s="444"/>
      <c r="R523" s="444"/>
      <c r="S523" s="444"/>
      <c r="T523" s="444"/>
      <c r="U523" s="444"/>
      <c r="V523" s="444"/>
      <c r="W523" s="444"/>
      <c r="X523" s="444"/>
      <c r="Y523" s="444"/>
      <c r="Z523" s="444"/>
      <c r="AA523" s="444"/>
    </row>
    <row r="524" spans="1:27" ht="15.75" customHeight="1">
      <c r="A524" s="444"/>
      <c r="B524" s="444"/>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44"/>
      <c r="Z524" s="444"/>
      <c r="AA524" s="444"/>
    </row>
    <row r="525" spans="1:27" ht="15.75" customHeight="1">
      <c r="A525" s="444"/>
      <c r="B525" s="444"/>
      <c r="C525" s="444"/>
      <c r="D525" s="444"/>
      <c r="E525" s="444"/>
      <c r="F525" s="444"/>
      <c r="G525" s="444"/>
      <c r="H525" s="444"/>
      <c r="I525" s="444"/>
      <c r="J525" s="444"/>
      <c r="K525" s="444"/>
      <c r="L525" s="444"/>
      <c r="M525" s="444"/>
      <c r="N525" s="444"/>
      <c r="O525" s="444"/>
      <c r="P525" s="444"/>
      <c r="Q525" s="444"/>
      <c r="R525" s="444"/>
      <c r="S525" s="444"/>
      <c r="T525" s="444"/>
      <c r="U525" s="444"/>
      <c r="V525" s="444"/>
      <c r="W525" s="444"/>
      <c r="X525" s="444"/>
      <c r="Y525" s="444"/>
      <c r="Z525" s="444"/>
      <c r="AA525" s="444"/>
    </row>
    <row r="526" spans="1:27" ht="15.75" customHeight="1">
      <c r="A526" s="444"/>
      <c r="B526" s="444"/>
      <c r="C526" s="444"/>
      <c r="D526" s="444"/>
      <c r="E526" s="444"/>
      <c r="F526" s="444"/>
      <c r="G526" s="444"/>
      <c r="H526" s="444"/>
      <c r="I526" s="444"/>
      <c r="J526" s="444"/>
      <c r="K526" s="444"/>
      <c r="L526" s="444"/>
      <c r="M526" s="444"/>
      <c r="N526" s="444"/>
      <c r="O526" s="444"/>
      <c r="P526" s="444"/>
      <c r="Q526" s="444"/>
      <c r="R526" s="444"/>
      <c r="S526" s="444"/>
      <c r="T526" s="444"/>
      <c r="U526" s="444"/>
      <c r="V526" s="444"/>
      <c r="W526" s="444"/>
      <c r="X526" s="444"/>
      <c r="Y526" s="444"/>
      <c r="Z526" s="444"/>
      <c r="AA526" s="444"/>
    </row>
    <row r="527" spans="1:27" ht="15.75" customHeight="1">
      <c r="A527" s="444"/>
      <c r="B527" s="444"/>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44"/>
      <c r="Z527" s="444"/>
      <c r="AA527" s="444"/>
    </row>
    <row r="528" spans="1:27" ht="15.75" customHeight="1">
      <c r="A528" s="444"/>
      <c r="B528" s="444"/>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44"/>
      <c r="Z528" s="444"/>
      <c r="AA528" s="444"/>
    </row>
    <row r="529" spans="1:27" ht="15.75" customHeight="1">
      <c r="A529" s="444"/>
      <c r="B529" s="444"/>
      <c r="C529" s="444"/>
      <c r="D529" s="444"/>
      <c r="E529" s="444"/>
      <c r="F529" s="444"/>
      <c r="G529" s="444"/>
      <c r="H529" s="444"/>
      <c r="I529" s="444"/>
      <c r="J529" s="444"/>
      <c r="K529" s="444"/>
      <c r="L529" s="444"/>
      <c r="M529" s="444"/>
      <c r="N529" s="444"/>
      <c r="O529" s="444"/>
      <c r="P529" s="444"/>
      <c r="Q529" s="444"/>
      <c r="R529" s="444"/>
      <c r="S529" s="444"/>
      <c r="T529" s="444"/>
      <c r="U529" s="444"/>
      <c r="V529" s="444"/>
      <c r="W529" s="444"/>
      <c r="X529" s="444"/>
      <c r="Y529" s="444"/>
      <c r="Z529" s="444"/>
      <c r="AA529" s="444"/>
    </row>
    <row r="530" spans="1:27" ht="15.75" customHeight="1">
      <c r="A530" s="444"/>
      <c r="B530" s="444"/>
      <c r="C530" s="444"/>
      <c r="D530" s="444"/>
      <c r="E530" s="444"/>
      <c r="F530" s="444"/>
      <c r="G530" s="444"/>
      <c r="H530" s="444"/>
      <c r="I530" s="444"/>
      <c r="J530" s="444"/>
      <c r="K530" s="444"/>
      <c r="L530" s="444"/>
      <c r="M530" s="444"/>
      <c r="N530" s="444"/>
      <c r="O530" s="444"/>
      <c r="P530" s="444"/>
      <c r="Q530" s="444"/>
      <c r="R530" s="444"/>
      <c r="S530" s="444"/>
      <c r="T530" s="444"/>
      <c r="U530" s="444"/>
      <c r="V530" s="444"/>
      <c r="W530" s="444"/>
      <c r="X530" s="444"/>
      <c r="Y530" s="444"/>
      <c r="Z530" s="444"/>
      <c r="AA530" s="444"/>
    </row>
    <row r="531" spans="1:27" ht="15.75" customHeight="1">
      <c r="A531" s="444"/>
      <c r="B531" s="444"/>
      <c r="C531" s="444"/>
      <c r="D531" s="444"/>
      <c r="E531" s="444"/>
      <c r="F531" s="444"/>
      <c r="G531" s="444"/>
      <c r="H531" s="444"/>
      <c r="I531" s="444"/>
      <c r="J531" s="444"/>
      <c r="K531" s="444"/>
      <c r="L531" s="444"/>
      <c r="M531" s="444"/>
      <c r="N531" s="444"/>
      <c r="O531" s="444"/>
      <c r="P531" s="444"/>
      <c r="Q531" s="444"/>
      <c r="R531" s="444"/>
      <c r="S531" s="444"/>
      <c r="T531" s="444"/>
      <c r="U531" s="444"/>
      <c r="V531" s="444"/>
      <c r="W531" s="444"/>
      <c r="X531" s="444"/>
      <c r="Y531" s="444"/>
      <c r="Z531" s="444"/>
      <c r="AA531" s="444"/>
    </row>
    <row r="532" spans="1:27" ht="15.75" customHeight="1">
      <c r="A532" s="444"/>
      <c r="B532" s="444"/>
      <c r="C532" s="444"/>
      <c r="D532" s="444"/>
      <c r="E532" s="444"/>
      <c r="F532" s="444"/>
      <c r="G532" s="444"/>
      <c r="H532" s="444"/>
      <c r="I532" s="444"/>
      <c r="J532" s="444"/>
      <c r="K532" s="444"/>
      <c r="L532" s="444"/>
      <c r="M532" s="444"/>
      <c r="N532" s="444"/>
      <c r="O532" s="444"/>
      <c r="P532" s="444"/>
      <c r="Q532" s="444"/>
      <c r="R532" s="444"/>
      <c r="S532" s="444"/>
      <c r="T532" s="444"/>
      <c r="U532" s="444"/>
      <c r="V532" s="444"/>
      <c r="W532" s="444"/>
      <c r="X532" s="444"/>
      <c r="Y532" s="444"/>
      <c r="Z532" s="444"/>
      <c r="AA532" s="444"/>
    </row>
    <row r="533" spans="1:27" ht="15.75" customHeight="1">
      <c r="A533" s="444"/>
      <c r="B533" s="444"/>
      <c r="C533" s="444"/>
      <c r="D533" s="444"/>
      <c r="E533" s="444"/>
      <c r="F533" s="444"/>
      <c r="G533" s="444"/>
      <c r="H533" s="444"/>
      <c r="I533" s="444"/>
      <c r="J533" s="444"/>
      <c r="K533" s="444"/>
      <c r="L533" s="444"/>
      <c r="M533" s="444"/>
      <c r="N533" s="444"/>
      <c r="O533" s="444"/>
      <c r="P533" s="444"/>
      <c r="Q533" s="444"/>
      <c r="R533" s="444"/>
      <c r="S533" s="444"/>
      <c r="T533" s="444"/>
      <c r="U533" s="444"/>
      <c r="V533" s="444"/>
      <c r="W533" s="444"/>
      <c r="X533" s="444"/>
      <c r="Y533" s="444"/>
      <c r="Z533" s="444"/>
      <c r="AA533" s="444"/>
    </row>
    <row r="534" spans="1:27" ht="15.75" customHeight="1">
      <c r="A534" s="444"/>
      <c r="B534" s="444"/>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44"/>
      <c r="Z534" s="444"/>
      <c r="AA534" s="444"/>
    </row>
    <row r="535" spans="1:27" ht="15.75" customHeight="1">
      <c r="A535" s="444"/>
      <c r="B535" s="444"/>
      <c r="C535" s="444"/>
      <c r="D535" s="444"/>
      <c r="E535" s="444"/>
      <c r="F535" s="444"/>
      <c r="G535" s="444"/>
      <c r="H535" s="444"/>
      <c r="I535" s="444"/>
      <c r="J535" s="444"/>
      <c r="K535" s="444"/>
      <c r="L535" s="444"/>
      <c r="M535" s="444"/>
      <c r="N535" s="444"/>
      <c r="O535" s="444"/>
      <c r="P535" s="444"/>
      <c r="Q535" s="444"/>
      <c r="R535" s="444"/>
      <c r="S535" s="444"/>
      <c r="T535" s="444"/>
      <c r="U535" s="444"/>
      <c r="V535" s="444"/>
      <c r="W535" s="444"/>
      <c r="X535" s="444"/>
      <c r="Y535" s="444"/>
      <c r="Z535" s="444"/>
      <c r="AA535" s="444"/>
    </row>
    <row r="536" spans="1:27" ht="15.75" customHeight="1">
      <c r="A536" s="444"/>
      <c r="B536" s="444"/>
      <c r="C536" s="444"/>
      <c r="D536" s="444"/>
      <c r="E536" s="444"/>
      <c r="F536" s="444"/>
      <c r="G536" s="444"/>
      <c r="H536" s="444"/>
      <c r="I536" s="444"/>
      <c r="J536" s="444"/>
      <c r="K536" s="444"/>
      <c r="L536" s="444"/>
      <c r="M536" s="444"/>
      <c r="N536" s="444"/>
      <c r="O536" s="444"/>
      <c r="P536" s="444"/>
      <c r="Q536" s="444"/>
      <c r="R536" s="444"/>
      <c r="S536" s="444"/>
      <c r="T536" s="444"/>
      <c r="U536" s="444"/>
      <c r="V536" s="444"/>
      <c r="W536" s="444"/>
      <c r="X536" s="444"/>
      <c r="Y536" s="444"/>
      <c r="Z536" s="444"/>
      <c r="AA536" s="444"/>
    </row>
    <row r="537" spans="1:27" ht="15.75" customHeight="1">
      <c r="A537" s="444"/>
      <c r="B537" s="444"/>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44"/>
      <c r="Z537" s="444"/>
      <c r="AA537" s="444"/>
    </row>
    <row r="538" spans="1:27" ht="15.75" customHeight="1">
      <c r="A538" s="444"/>
      <c r="B538" s="444"/>
      <c r="C538" s="444"/>
      <c r="D538" s="444"/>
      <c r="E538" s="444"/>
      <c r="F538" s="444"/>
      <c r="G538" s="444"/>
      <c r="H538" s="444"/>
      <c r="I538" s="444"/>
      <c r="J538" s="444"/>
      <c r="K538" s="444"/>
      <c r="L538" s="444"/>
      <c r="M538" s="444"/>
      <c r="N538" s="444"/>
      <c r="O538" s="444"/>
      <c r="P538" s="444"/>
      <c r="Q538" s="444"/>
      <c r="R538" s="444"/>
      <c r="S538" s="444"/>
      <c r="T538" s="444"/>
      <c r="U538" s="444"/>
      <c r="V538" s="444"/>
      <c r="W538" s="444"/>
      <c r="X538" s="444"/>
      <c r="Y538" s="444"/>
      <c r="Z538" s="444"/>
      <c r="AA538" s="444"/>
    </row>
    <row r="539" spans="1:27" ht="15.75" customHeight="1">
      <c r="A539" s="444"/>
      <c r="B539" s="444"/>
      <c r="C539" s="444"/>
      <c r="D539" s="444"/>
      <c r="E539" s="444"/>
      <c r="F539" s="444"/>
      <c r="G539" s="444"/>
      <c r="H539" s="444"/>
      <c r="I539" s="444"/>
      <c r="J539" s="444"/>
      <c r="K539" s="444"/>
      <c r="L539" s="444"/>
      <c r="M539" s="444"/>
      <c r="N539" s="444"/>
      <c r="O539" s="444"/>
      <c r="P539" s="444"/>
      <c r="Q539" s="444"/>
      <c r="R539" s="444"/>
      <c r="S539" s="444"/>
      <c r="T539" s="444"/>
      <c r="U539" s="444"/>
      <c r="V539" s="444"/>
      <c r="W539" s="444"/>
      <c r="X539" s="444"/>
      <c r="Y539" s="444"/>
      <c r="Z539" s="444"/>
      <c r="AA539" s="444"/>
    </row>
    <row r="540" spans="1:27" ht="15.75" customHeight="1">
      <c r="A540" s="444"/>
      <c r="B540" s="444"/>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44"/>
      <c r="Z540" s="444"/>
      <c r="AA540" s="444"/>
    </row>
    <row r="541" spans="1:27" ht="15.75" customHeight="1">
      <c r="A541" s="444"/>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row>
    <row r="542" spans="1:27" ht="15.75" customHeight="1">
      <c r="A542" s="444"/>
      <c r="B542" s="444"/>
      <c r="C542" s="444"/>
      <c r="D542" s="444"/>
      <c r="E542" s="444"/>
      <c r="F542" s="444"/>
      <c r="G542" s="444"/>
      <c r="H542" s="444"/>
      <c r="I542" s="444"/>
      <c r="J542" s="444"/>
      <c r="K542" s="444"/>
      <c r="L542" s="444"/>
      <c r="M542" s="444"/>
      <c r="N542" s="444"/>
      <c r="O542" s="444"/>
      <c r="P542" s="444"/>
      <c r="Q542" s="444"/>
      <c r="R542" s="444"/>
      <c r="S542" s="444"/>
      <c r="T542" s="444"/>
      <c r="U542" s="444"/>
      <c r="V542" s="444"/>
      <c r="W542" s="444"/>
      <c r="X542" s="444"/>
      <c r="Y542" s="444"/>
      <c r="Z542" s="444"/>
      <c r="AA542" s="444"/>
    </row>
    <row r="543" spans="1:27" ht="15.75" customHeight="1">
      <c r="A543" s="444"/>
      <c r="B543" s="444"/>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44"/>
      <c r="Z543" s="444"/>
      <c r="AA543" s="444"/>
    </row>
    <row r="544" spans="1:27" ht="15.75" customHeight="1">
      <c r="A544" s="444"/>
      <c r="B544" s="444"/>
      <c r="C544" s="444"/>
      <c r="D544" s="444"/>
      <c r="E544" s="444"/>
      <c r="F544" s="444"/>
      <c r="G544" s="444"/>
      <c r="H544" s="444"/>
      <c r="I544" s="444"/>
      <c r="J544" s="444"/>
      <c r="K544" s="444"/>
      <c r="L544" s="444"/>
      <c r="M544" s="444"/>
      <c r="N544" s="444"/>
      <c r="O544" s="444"/>
      <c r="P544" s="444"/>
      <c r="Q544" s="444"/>
      <c r="R544" s="444"/>
      <c r="S544" s="444"/>
      <c r="T544" s="444"/>
      <c r="U544" s="444"/>
      <c r="V544" s="444"/>
      <c r="W544" s="444"/>
      <c r="X544" s="444"/>
      <c r="Y544" s="444"/>
      <c r="Z544" s="444"/>
      <c r="AA544" s="444"/>
    </row>
    <row r="545" spans="1:27" ht="15.75" customHeight="1">
      <c r="A545" s="444"/>
      <c r="B545" s="444"/>
      <c r="C545" s="444"/>
      <c r="D545" s="444"/>
      <c r="E545" s="444"/>
      <c r="F545" s="444"/>
      <c r="G545" s="444"/>
      <c r="H545" s="444"/>
      <c r="I545" s="444"/>
      <c r="J545" s="444"/>
      <c r="K545" s="444"/>
      <c r="L545" s="444"/>
      <c r="M545" s="444"/>
      <c r="N545" s="444"/>
      <c r="O545" s="444"/>
      <c r="P545" s="444"/>
      <c r="Q545" s="444"/>
      <c r="R545" s="444"/>
      <c r="S545" s="444"/>
      <c r="T545" s="444"/>
      <c r="U545" s="444"/>
      <c r="V545" s="444"/>
      <c r="W545" s="444"/>
      <c r="X545" s="444"/>
      <c r="Y545" s="444"/>
      <c r="Z545" s="444"/>
      <c r="AA545" s="444"/>
    </row>
    <row r="546" spans="1:27" ht="15.75" customHeight="1">
      <c r="A546" s="444"/>
      <c r="B546" s="444"/>
      <c r="C546" s="444"/>
      <c r="D546" s="444"/>
      <c r="E546" s="444"/>
      <c r="F546" s="444"/>
      <c r="G546" s="444"/>
      <c r="H546" s="444"/>
      <c r="I546" s="444"/>
      <c r="J546" s="444"/>
      <c r="K546" s="444"/>
      <c r="L546" s="444"/>
      <c r="M546" s="444"/>
      <c r="N546" s="444"/>
      <c r="O546" s="444"/>
      <c r="P546" s="444"/>
      <c r="Q546" s="444"/>
      <c r="R546" s="444"/>
      <c r="S546" s="444"/>
      <c r="T546" s="444"/>
      <c r="U546" s="444"/>
      <c r="V546" s="444"/>
      <c r="W546" s="444"/>
      <c r="X546" s="444"/>
      <c r="Y546" s="444"/>
      <c r="Z546" s="444"/>
      <c r="AA546" s="444"/>
    </row>
    <row r="547" spans="1:27" ht="15.75" customHeight="1">
      <c r="A547" s="444"/>
      <c r="B547" s="444"/>
      <c r="C547" s="444"/>
      <c r="D547" s="444"/>
      <c r="E547" s="444"/>
      <c r="F547" s="444"/>
      <c r="G547" s="444"/>
      <c r="H547" s="444"/>
      <c r="I547" s="444"/>
      <c r="J547" s="444"/>
      <c r="K547" s="444"/>
      <c r="L547" s="444"/>
      <c r="M547" s="444"/>
      <c r="N547" s="444"/>
      <c r="O547" s="444"/>
      <c r="P547" s="444"/>
      <c r="Q547" s="444"/>
      <c r="R547" s="444"/>
      <c r="S547" s="444"/>
      <c r="T547" s="444"/>
      <c r="U547" s="444"/>
      <c r="V547" s="444"/>
      <c r="W547" s="444"/>
      <c r="X547" s="444"/>
      <c r="Y547" s="444"/>
      <c r="Z547" s="444"/>
      <c r="AA547" s="444"/>
    </row>
    <row r="548" spans="1:27" ht="15.75" customHeight="1">
      <c r="A548" s="444"/>
      <c r="B548" s="444"/>
      <c r="C548" s="444"/>
      <c r="D548" s="444"/>
      <c r="E548" s="444"/>
      <c r="F548" s="444"/>
      <c r="G548" s="444"/>
      <c r="H548" s="444"/>
      <c r="I548" s="444"/>
      <c r="J548" s="444"/>
      <c r="K548" s="444"/>
      <c r="L548" s="444"/>
      <c r="M548" s="444"/>
      <c r="N548" s="444"/>
      <c r="O548" s="444"/>
      <c r="P548" s="444"/>
      <c r="Q548" s="444"/>
      <c r="R548" s="444"/>
      <c r="S548" s="444"/>
      <c r="T548" s="444"/>
      <c r="U548" s="444"/>
      <c r="V548" s="444"/>
      <c r="W548" s="444"/>
      <c r="X548" s="444"/>
      <c r="Y548" s="444"/>
      <c r="Z548" s="444"/>
      <c r="AA548" s="444"/>
    </row>
    <row r="549" spans="1:27" ht="15.75" customHeight="1">
      <c r="A549" s="444"/>
      <c r="B549" s="444"/>
      <c r="C549" s="444"/>
      <c r="D549" s="444"/>
      <c r="E549" s="444"/>
      <c r="F549" s="444"/>
      <c r="G549" s="444"/>
      <c r="H549" s="444"/>
      <c r="I549" s="444"/>
      <c r="J549" s="444"/>
      <c r="K549" s="444"/>
      <c r="L549" s="444"/>
      <c r="M549" s="444"/>
      <c r="N549" s="444"/>
      <c r="O549" s="444"/>
      <c r="P549" s="444"/>
      <c r="Q549" s="444"/>
      <c r="R549" s="444"/>
      <c r="S549" s="444"/>
      <c r="T549" s="444"/>
      <c r="U549" s="444"/>
      <c r="V549" s="444"/>
      <c r="W549" s="444"/>
      <c r="X549" s="444"/>
      <c r="Y549" s="444"/>
      <c r="Z549" s="444"/>
      <c r="AA549" s="444"/>
    </row>
    <row r="550" spans="1:27" ht="15.75" customHeight="1">
      <c r="A550" s="444"/>
      <c r="B550" s="444"/>
      <c r="C550" s="444"/>
      <c r="D550" s="444"/>
      <c r="E550" s="444"/>
      <c r="F550" s="444"/>
      <c r="G550" s="444"/>
      <c r="H550" s="444"/>
      <c r="I550" s="444"/>
      <c r="J550" s="444"/>
      <c r="K550" s="444"/>
      <c r="L550" s="444"/>
      <c r="M550" s="444"/>
      <c r="N550" s="444"/>
      <c r="O550" s="444"/>
      <c r="P550" s="444"/>
      <c r="Q550" s="444"/>
      <c r="R550" s="444"/>
      <c r="S550" s="444"/>
      <c r="T550" s="444"/>
      <c r="U550" s="444"/>
      <c r="V550" s="444"/>
      <c r="W550" s="444"/>
      <c r="X550" s="444"/>
      <c r="Y550" s="444"/>
      <c r="Z550" s="444"/>
      <c r="AA550" s="444"/>
    </row>
    <row r="551" spans="1:27" ht="15.75" customHeight="1">
      <c r="A551" s="444"/>
      <c r="B551" s="444"/>
      <c r="C551" s="444"/>
      <c r="D551" s="444"/>
      <c r="E551" s="444"/>
      <c r="F551" s="444"/>
      <c r="G551" s="444"/>
      <c r="H551" s="444"/>
      <c r="I551" s="444"/>
      <c r="J551" s="444"/>
      <c r="K551" s="444"/>
      <c r="L551" s="444"/>
      <c r="M551" s="444"/>
      <c r="N551" s="444"/>
      <c r="O551" s="444"/>
      <c r="P551" s="444"/>
      <c r="Q551" s="444"/>
      <c r="R551" s="444"/>
      <c r="S551" s="444"/>
      <c r="T551" s="444"/>
      <c r="U551" s="444"/>
      <c r="V551" s="444"/>
      <c r="W551" s="444"/>
      <c r="X551" s="444"/>
      <c r="Y551" s="444"/>
      <c r="Z551" s="444"/>
      <c r="AA551" s="444"/>
    </row>
    <row r="552" spans="1:27" ht="15.75" customHeight="1">
      <c r="A552" s="444"/>
      <c r="B552" s="444"/>
      <c r="C552" s="444"/>
      <c r="D552" s="444"/>
      <c r="E552" s="444"/>
      <c r="F552" s="444"/>
      <c r="G552" s="444"/>
      <c r="H552" s="444"/>
      <c r="I552" s="444"/>
      <c r="J552" s="444"/>
      <c r="K552" s="444"/>
      <c r="L552" s="444"/>
      <c r="M552" s="444"/>
      <c r="N552" s="444"/>
      <c r="O552" s="444"/>
      <c r="P552" s="444"/>
      <c r="Q552" s="444"/>
      <c r="R552" s="444"/>
      <c r="S552" s="444"/>
      <c r="T552" s="444"/>
      <c r="U552" s="444"/>
      <c r="V552" s="444"/>
      <c r="W552" s="444"/>
      <c r="X552" s="444"/>
      <c r="Y552" s="444"/>
      <c r="Z552" s="444"/>
      <c r="AA552" s="444"/>
    </row>
    <row r="553" spans="1:27" ht="15.75" customHeight="1">
      <c r="A553" s="444"/>
      <c r="B553" s="444"/>
      <c r="C553" s="444"/>
      <c r="D553" s="444"/>
      <c r="E553" s="444"/>
      <c r="F553" s="444"/>
      <c r="G553" s="444"/>
      <c r="H553" s="444"/>
      <c r="I553" s="444"/>
      <c r="J553" s="444"/>
      <c r="K553" s="444"/>
      <c r="L553" s="444"/>
      <c r="M553" s="444"/>
      <c r="N553" s="444"/>
      <c r="O553" s="444"/>
      <c r="P553" s="444"/>
      <c r="Q553" s="444"/>
      <c r="R553" s="444"/>
      <c r="S553" s="444"/>
      <c r="T553" s="444"/>
      <c r="U553" s="444"/>
      <c r="V553" s="444"/>
      <c r="W553" s="444"/>
      <c r="X553" s="444"/>
      <c r="Y553" s="444"/>
      <c r="Z553" s="444"/>
      <c r="AA553" s="444"/>
    </row>
    <row r="554" spans="1:27" ht="15.75" customHeight="1">
      <c r="A554" s="444"/>
      <c r="B554" s="444"/>
      <c r="C554" s="444"/>
      <c r="D554" s="444"/>
      <c r="E554" s="444"/>
      <c r="F554" s="444"/>
      <c r="G554" s="444"/>
      <c r="H554" s="444"/>
      <c r="I554" s="444"/>
      <c r="J554" s="444"/>
      <c r="K554" s="444"/>
      <c r="L554" s="444"/>
      <c r="M554" s="444"/>
      <c r="N554" s="444"/>
      <c r="O554" s="444"/>
      <c r="P554" s="444"/>
      <c r="Q554" s="444"/>
      <c r="R554" s="444"/>
      <c r="S554" s="444"/>
      <c r="T554" s="444"/>
      <c r="U554" s="444"/>
      <c r="V554" s="444"/>
      <c r="W554" s="444"/>
      <c r="X554" s="444"/>
      <c r="Y554" s="444"/>
      <c r="Z554" s="444"/>
      <c r="AA554" s="444"/>
    </row>
    <row r="555" spans="1:27" ht="15.75" customHeight="1">
      <c r="A555" s="444"/>
      <c r="B555" s="444"/>
      <c r="C555" s="444"/>
      <c r="D555" s="444"/>
      <c r="E555" s="444"/>
      <c r="F555" s="444"/>
      <c r="G555" s="444"/>
      <c r="H555" s="444"/>
      <c r="I555" s="444"/>
      <c r="J555" s="444"/>
      <c r="K555" s="444"/>
      <c r="L555" s="444"/>
      <c r="M555" s="444"/>
      <c r="N555" s="444"/>
      <c r="O555" s="444"/>
      <c r="P555" s="444"/>
      <c r="Q555" s="444"/>
      <c r="R555" s="444"/>
      <c r="S555" s="444"/>
      <c r="T555" s="444"/>
      <c r="U555" s="444"/>
      <c r="V555" s="444"/>
      <c r="W555" s="444"/>
      <c r="X555" s="444"/>
      <c r="Y555" s="444"/>
      <c r="Z555" s="444"/>
      <c r="AA555" s="444"/>
    </row>
    <row r="556" spans="1:27" ht="15.75" customHeight="1">
      <c r="A556" s="444"/>
      <c r="B556" s="444"/>
      <c r="C556" s="444"/>
      <c r="D556" s="444"/>
      <c r="E556" s="444"/>
      <c r="F556" s="444"/>
      <c r="G556" s="444"/>
      <c r="H556" s="444"/>
      <c r="I556" s="444"/>
      <c r="J556" s="444"/>
      <c r="K556" s="444"/>
      <c r="L556" s="444"/>
      <c r="M556" s="444"/>
      <c r="N556" s="444"/>
      <c r="O556" s="444"/>
      <c r="P556" s="444"/>
      <c r="Q556" s="444"/>
      <c r="R556" s="444"/>
      <c r="S556" s="444"/>
      <c r="T556" s="444"/>
      <c r="U556" s="444"/>
      <c r="V556" s="444"/>
      <c r="W556" s="444"/>
      <c r="X556" s="444"/>
      <c r="Y556" s="444"/>
      <c r="Z556" s="444"/>
      <c r="AA556" s="444"/>
    </row>
    <row r="557" spans="1:27" ht="15.75" customHeight="1">
      <c r="A557" s="444"/>
      <c r="B557" s="444"/>
      <c r="C557" s="444"/>
      <c r="D557" s="444"/>
      <c r="E557" s="444"/>
      <c r="F557" s="444"/>
      <c r="G557" s="444"/>
      <c r="H557" s="444"/>
      <c r="I557" s="444"/>
      <c r="J557" s="444"/>
      <c r="K557" s="444"/>
      <c r="L557" s="444"/>
      <c r="M557" s="444"/>
      <c r="N557" s="444"/>
      <c r="O557" s="444"/>
      <c r="P557" s="444"/>
      <c r="Q557" s="444"/>
      <c r="R557" s="444"/>
      <c r="S557" s="444"/>
      <c r="T557" s="444"/>
      <c r="U557" s="444"/>
      <c r="V557" s="444"/>
      <c r="W557" s="444"/>
      <c r="X557" s="444"/>
      <c r="Y557" s="444"/>
      <c r="Z557" s="444"/>
      <c r="AA557" s="444"/>
    </row>
    <row r="558" spans="1:27" ht="15.75" customHeight="1">
      <c r="A558" s="444"/>
      <c r="B558" s="444"/>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44"/>
      <c r="Z558" s="444"/>
      <c r="AA558" s="444"/>
    </row>
    <row r="559" spans="1:27" ht="15.75" customHeight="1">
      <c r="A559" s="444"/>
      <c r="B559" s="444"/>
      <c r="C559" s="444"/>
      <c r="D559" s="444"/>
      <c r="E559" s="444"/>
      <c r="F559" s="444"/>
      <c r="G559" s="444"/>
      <c r="H559" s="444"/>
      <c r="I559" s="444"/>
      <c r="J559" s="444"/>
      <c r="K559" s="444"/>
      <c r="L559" s="444"/>
      <c r="M559" s="444"/>
      <c r="N559" s="444"/>
      <c r="O559" s="444"/>
      <c r="P559" s="444"/>
      <c r="Q559" s="444"/>
      <c r="R559" s="444"/>
      <c r="S559" s="444"/>
      <c r="T559" s="444"/>
      <c r="U559" s="444"/>
      <c r="V559" s="444"/>
      <c r="W559" s="444"/>
      <c r="X559" s="444"/>
      <c r="Y559" s="444"/>
      <c r="Z559" s="444"/>
      <c r="AA559" s="444"/>
    </row>
    <row r="560" spans="1:27" ht="15.75" customHeight="1">
      <c r="A560" s="444"/>
      <c r="B560" s="444"/>
      <c r="C560" s="444"/>
      <c r="D560" s="444"/>
      <c r="E560" s="444"/>
      <c r="F560" s="444"/>
      <c r="G560" s="444"/>
      <c r="H560" s="444"/>
      <c r="I560" s="444"/>
      <c r="J560" s="444"/>
      <c r="K560" s="444"/>
      <c r="L560" s="444"/>
      <c r="M560" s="444"/>
      <c r="N560" s="444"/>
      <c r="O560" s="444"/>
      <c r="P560" s="444"/>
      <c r="Q560" s="444"/>
      <c r="R560" s="444"/>
      <c r="S560" s="444"/>
      <c r="T560" s="444"/>
      <c r="U560" s="444"/>
      <c r="V560" s="444"/>
      <c r="W560" s="444"/>
      <c r="X560" s="444"/>
      <c r="Y560" s="444"/>
      <c r="Z560" s="444"/>
      <c r="AA560" s="444"/>
    </row>
    <row r="561" spans="1:27" ht="15.75" customHeight="1">
      <c r="A561" s="444"/>
      <c r="B561" s="444"/>
      <c r="C561" s="444"/>
      <c r="D561" s="444"/>
      <c r="E561" s="444"/>
      <c r="F561" s="444"/>
      <c r="G561" s="444"/>
      <c r="H561" s="444"/>
      <c r="I561" s="444"/>
      <c r="J561" s="444"/>
      <c r="K561" s="444"/>
      <c r="L561" s="444"/>
      <c r="M561" s="444"/>
      <c r="N561" s="444"/>
      <c r="O561" s="444"/>
      <c r="P561" s="444"/>
      <c r="Q561" s="444"/>
      <c r="R561" s="444"/>
      <c r="S561" s="444"/>
      <c r="T561" s="444"/>
      <c r="U561" s="444"/>
      <c r="V561" s="444"/>
      <c r="W561" s="444"/>
      <c r="X561" s="444"/>
      <c r="Y561" s="444"/>
      <c r="Z561" s="444"/>
      <c r="AA561" s="444"/>
    </row>
    <row r="562" spans="1:27" ht="15.75" customHeight="1">
      <c r="A562" s="444"/>
      <c r="B562" s="444"/>
      <c r="C562" s="444"/>
      <c r="D562" s="444"/>
      <c r="E562" s="444"/>
      <c r="F562" s="444"/>
      <c r="G562" s="444"/>
      <c r="H562" s="444"/>
      <c r="I562" s="444"/>
      <c r="J562" s="444"/>
      <c r="K562" s="444"/>
      <c r="L562" s="444"/>
      <c r="M562" s="444"/>
      <c r="N562" s="444"/>
      <c r="O562" s="444"/>
      <c r="P562" s="444"/>
      <c r="Q562" s="444"/>
      <c r="R562" s="444"/>
      <c r="S562" s="444"/>
      <c r="T562" s="444"/>
      <c r="U562" s="444"/>
      <c r="V562" s="444"/>
      <c r="W562" s="444"/>
      <c r="X562" s="444"/>
      <c r="Y562" s="444"/>
      <c r="Z562" s="444"/>
      <c r="AA562" s="444"/>
    </row>
    <row r="563" spans="1:27" ht="15.75" customHeight="1">
      <c r="A563" s="444"/>
      <c r="B563" s="444"/>
      <c r="C563" s="444"/>
      <c r="D563" s="444"/>
      <c r="E563" s="444"/>
      <c r="F563" s="444"/>
      <c r="G563" s="444"/>
      <c r="H563" s="444"/>
      <c r="I563" s="444"/>
      <c r="J563" s="444"/>
      <c r="K563" s="444"/>
      <c r="L563" s="444"/>
      <c r="M563" s="444"/>
      <c r="N563" s="444"/>
      <c r="O563" s="444"/>
      <c r="P563" s="444"/>
      <c r="Q563" s="444"/>
      <c r="R563" s="444"/>
      <c r="S563" s="444"/>
      <c r="T563" s="444"/>
      <c r="U563" s="444"/>
      <c r="V563" s="444"/>
      <c r="W563" s="444"/>
      <c r="X563" s="444"/>
      <c r="Y563" s="444"/>
      <c r="Z563" s="444"/>
      <c r="AA563" s="444"/>
    </row>
    <row r="564" spans="1:27" ht="15.75" customHeight="1">
      <c r="A564" s="444"/>
      <c r="B564" s="444"/>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44"/>
      <c r="Z564" s="444"/>
      <c r="AA564" s="444"/>
    </row>
    <row r="565" spans="1:27" ht="15.75" customHeight="1">
      <c r="A565" s="444"/>
      <c r="B565" s="444"/>
      <c r="C565" s="444"/>
      <c r="D565" s="444"/>
      <c r="E565" s="444"/>
      <c r="F565" s="444"/>
      <c r="G565" s="444"/>
      <c r="H565" s="444"/>
      <c r="I565" s="444"/>
      <c r="J565" s="444"/>
      <c r="K565" s="444"/>
      <c r="L565" s="444"/>
      <c r="M565" s="444"/>
      <c r="N565" s="444"/>
      <c r="O565" s="444"/>
      <c r="P565" s="444"/>
      <c r="Q565" s="444"/>
      <c r="R565" s="444"/>
      <c r="S565" s="444"/>
      <c r="T565" s="444"/>
      <c r="U565" s="444"/>
      <c r="V565" s="444"/>
      <c r="W565" s="444"/>
      <c r="X565" s="444"/>
      <c r="Y565" s="444"/>
      <c r="Z565" s="444"/>
      <c r="AA565" s="444"/>
    </row>
    <row r="566" spans="1:27" ht="15.75" customHeight="1">
      <c r="A566" s="444"/>
      <c r="B566" s="444"/>
      <c r="C566" s="444"/>
      <c r="D566" s="444"/>
      <c r="E566" s="444"/>
      <c r="F566" s="444"/>
      <c r="G566" s="444"/>
      <c r="H566" s="444"/>
      <c r="I566" s="444"/>
      <c r="J566" s="444"/>
      <c r="K566" s="444"/>
      <c r="L566" s="444"/>
      <c r="M566" s="444"/>
      <c r="N566" s="444"/>
      <c r="O566" s="444"/>
      <c r="P566" s="444"/>
      <c r="Q566" s="444"/>
      <c r="R566" s="444"/>
      <c r="S566" s="444"/>
      <c r="T566" s="444"/>
      <c r="U566" s="444"/>
      <c r="V566" s="444"/>
      <c r="W566" s="444"/>
      <c r="X566" s="444"/>
      <c r="Y566" s="444"/>
      <c r="Z566" s="444"/>
      <c r="AA566" s="444"/>
    </row>
    <row r="567" spans="1:27" ht="15.75" customHeight="1">
      <c r="A567" s="444"/>
      <c r="B567" s="444"/>
      <c r="C567" s="444"/>
      <c r="D567" s="444"/>
      <c r="E567" s="444"/>
      <c r="F567" s="444"/>
      <c r="G567" s="444"/>
      <c r="H567" s="444"/>
      <c r="I567" s="444"/>
      <c r="J567" s="444"/>
      <c r="K567" s="444"/>
      <c r="L567" s="444"/>
      <c r="M567" s="444"/>
      <c r="N567" s="444"/>
      <c r="O567" s="444"/>
      <c r="P567" s="444"/>
      <c r="Q567" s="444"/>
      <c r="R567" s="444"/>
      <c r="S567" s="444"/>
      <c r="T567" s="444"/>
      <c r="U567" s="444"/>
      <c r="V567" s="444"/>
      <c r="W567" s="444"/>
      <c r="X567" s="444"/>
      <c r="Y567" s="444"/>
      <c r="Z567" s="444"/>
      <c r="AA567" s="444"/>
    </row>
    <row r="568" spans="1:27" ht="15.75" customHeight="1">
      <c r="A568" s="444"/>
      <c r="B568" s="444"/>
      <c r="C568" s="444"/>
      <c r="D568" s="444"/>
      <c r="E568" s="444"/>
      <c r="F568" s="444"/>
      <c r="G568" s="444"/>
      <c r="H568" s="444"/>
      <c r="I568" s="444"/>
      <c r="J568" s="444"/>
      <c r="K568" s="444"/>
      <c r="L568" s="444"/>
      <c r="M568" s="444"/>
      <c r="N568" s="444"/>
      <c r="O568" s="444"/>
      <c r="P568" s="444"/>
      <c r="Q568" s="444"/>
      <c r="R568" s="444"/>
      <c r="S568" s="444"/>
      <c r="T568" s="444"/>
      <c r="U568" s="444"/>
      <c r="V568" s="444"/>
      <c r="W568" s="444"/>
      <c r="X568" s="444"/>
      <c r="Y568" s="444"/>
      <c r="Z568" s="444"/>
      <c r="AA568" s="444"/>
    </row>
    <row r="569" spans="1:27" ht="15.75" customHeight="1">
      <c r="A569" s="444"/>
      <c r="B569" s="444"/>
      <c r="C569" s="444"/>
      <c r="D569" s="444"/>
      <c r="E569" s="444"/>
      <c r="F569" s="444"/>
      <c r="G569" s="444"/>
      <c r="H569" s="444"/>
      <c r="I569" s="444"/>
      <c r="J569" s="444"/>
      <c r="K569" s="444"/>
      <c r="L569" s="444"/>
      <c r="M569" s="444"/>
      <c r="N569" s="444"/>
      <c r="O569" s="444"/>
      <c r="P569" s="444"/>
      <c r="Q569" s="444"/>
      <c r="R569" s="444"/>
      <c r="S569" s="444"/>
      <c r="T569" s="444"/>
      <c r="U569" s="444"/>
      <c r="V569" s="444"/>
      <c r="W569" s="444"/>
      <c r="X569" s="444"/>
      <c r="Y569" s="444"/>
      <c r="Z569" s="444"/>
      <c r="AA569" s="444"/>
    </row>
    <row r="570" spans="1:27" ht="15.75" customHeight="1">
      <c r="A570" s="444"/>
      <c r="B570" s="444"/>
      <c r="C570" s="444"/>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44"/>
      <c r="Z570" s="444"/>
      <c r="AA570" s="444"/>
    </row>
    <row r="571" spans="1:27" ht="15.75" customHeight="1">
      <c r="A571" s="444"/>
      <c r="B571" s="444"/>
      <c r="C571" s="444"/>
      <c r="D571" s="444"/>
      <c r="E571" s="444"/>
      <c r="F571" s="444"/>
      <c r="G571" s="444"/>
      <c r="H571" s="444"/>
      <c r="I571" s="444"/>
      <c r="J571" s="444"/>
      <c r="K571" s="444"/>
      <c r="L571" s="444"/>
      <c r="M571" s="444"/>
      <c r="N571" s="444"/>
      <c r="O571" s="444"/>
      <c r="P571" s="444"/>
      <c r="Q571" s="444"/>
      <c r="R571" s="444"/>
      <c r="S571" s="444"/>
      <c r="T571" s="444"/>
      <c r="U571" s="444"/>
      <c r="V571" s="444"/>
      <c r="W571" s="444"/>
      <c r="X571" s="444"/>
      <c r="Y571" s="444"/>
      <c r="Z571" s="444"/>
      <c r="AA571" s="444"/>
    </row>
    <row r="572" spans="1:27" ht="15.75" customHeight="1">
      <c r="A572" s="444"/>
      <c r="B572" s="444"/>
      <c r="C572" s="444"/>
      <c r="D572" s="444"/>
      <c r="E572" s="444"/>
      <c r="F572" s="444"/>
      <c r="G572" s="444"/>
      <c r="H572" s="444"/>
      <c r="I572" s="444"/>
      <c r="J572" s="444"/>
      <c r="K572" s="444"/>
      <c r="L572" s="444"/>
      <c r="M572" s="444"/>
      <c r="N572" s="444"/>
      <c r="O572" s="444"/>
      <c r="P572" s="444"/>
      <c r="Q572" s="444"/>
      <c r="R572" s="444"/>
      <c r="S572" s="444"/>
      <c r="T572" s="444"/>
      <c r="U572" s="444"/>
      <c r="V572" s="444"/>
      <c r="W572" s="444"/>
      <c r="X572" s="444"/>
      <c r="Y572" s="444"/>
      <c r="Z572" s="444"/>
      <c r="AA572" s="444"/>
    </row>
    <row r="573" spans="1:27" ht="15.75" customHeight="1">
      <c r="A573" s="444"/>
      <c r="B573" s="444"/>
      <c r="C573" s="444"/>
      <c r="D573" s="444"/>
      <c r="E573" s="444"/>
      <c r="F573" s="444"/>
      <c r="G573" s="444"/>
      <c r="H573" s="444"/>
      <c r="I573" s="444"/>
      <c r="J573" s="444"/>
      <c r="K573" s="444"/>
      <c r="L573" s="444"/>
      <c r="M573" s="444"/>
      <c r="N573" s="444"/>
      <c r="O573" s="444"/>
      <c r="P573" s="444"/>
      <c r="Q573" s="444"/>
      <c r="R573" s="444"/>
      <c r="S573" s="444"/>
      <c r="T573" s="444"/>
      <c r="U573" s="444"/>
      <c r="V573" s="444"/>
      <c r="W573" s="444"/>
      <c r="X573" s="444"/>
      <c r="Y573" s="444"/>
      <c r="Z573" s="444"/>
      <c r="AA573" s="444"/>
    </row>
    <row r="574" spans="1:27" ht="15.75" customHeight="1">
      <c r="A574" s="444"/>
      <c r="B574" s="444"/>
      <c r="C574" s="444"/>
      <c r="D574" s="444"/>
      <c r="E574" s="444"/>
      <c r="F574" s="444"/>
      <c r="G574" s="444"/>
      <c r="H574" s="444"/>
      <c r="I574" s="444"/>
      <c r="J574" s="444"/>
      <c r="K574" s="444"/>
      <c r="L574" s="444"/>
      <c r="M574" s="444"/>
      <c r="N574" s="444"/>
      <c r="O574" s="444"/>
      <c r="P574" s="444"/>
      <c r="Q574" s="444"/>
      <c r="R574" s="444"/>
      <c r="S574" s="444"/>
      <c r="T574" s="444"/>
      <c r="U574" s="444"/>
      <c r="V574" s="444"/>
      <c r="W574" s="444"/>
      <c r="X574" s="444"/>
      <c r="Y574" s="444"/>
      <c r="Z574" s="444"/>
      <c r="AA574" s="444"/>
    </row>
    <row r="575" spans="1:27" ht="15.75" customHeight="1">
      <c r="A575" s="444"/>
      <c r="B575" s="444"/>
      <c r="C575" s="444"/>
      <c r="D575" s="444"/>
      <c r="E575" s="444"/>
      <c r="F575" s="444"/>
      <c r="G575" s="444"/>
      <c r="H575" s="444"/>
      <c r="I575" s="444"/>
      <c r="J575" s="444"/>
      <c r="K575" s="444"/>
      <c r="L575" s="444"/>
      <c r="M575" s="444"/>
      <c r="N575" s="444"/>
      <c r="O575" s="444"/>
      <c r="P575" s="444"/>
      <c r="Q575" s="444"/>
      <c r="R575" s="444"/>
      <c r="S575" s="444"/>
      <c r="T575" s="444"/>
      <c r="U575" s="444"/>
      <c r="V575" s="444"/>
      <c r="W575" s="444"/>
      <c r="X575" s="444"/>
      <c r="Y575" s="444"/>
      <c r="Z575" s="444"/>
      <c r="AA575" s="444"/>
    </row>
    <row r="576" spans="1:27" ht="15.75" customHeight="1">
      <c r="A576" s="444"/>
      <c r="B576" s="444"/>
      <c r="C576" s="444"/>
      <c r="D576" s="444"/>
      <c r="E576" s="444"/>
      <c r="F576" s="444"/>
      <c r="G576" s="444"/>
      <c r="H576" s="444"/>
      <c r="I576" s="444"/>
      <c r="J576" s="444"/>
      <c r="K576" s="444"/>
      <c r="L576" s="444"/>
      <c r="M576" s="444"/>
      <c r="N576" s="444"/>
      <c r="O576" s="444"/>
      <c r="P576" s="444"/>
      <c r="Q576" s="444"/>
      <c r="R576" s="444"/>
      <c r="S576" s="444"/>
      <c r="T576" s="444"/>
      <c r="U576" s="444"/>
      <c r="V576" s="444"/>
      <c r="W576" s="444"/>
      <c r="X576" s="444"/>
      <c r="Y576" s="444"/>
      <c r="Z576" s="444"/>
      <c r="AA576" s="444"/>
    </row>
    <row r="577" spans="1:27" ht="15.75" customHeight="1">
      <c r="A577" s="444"/>
      <c r="B577" s="444"/>
      <c r="C577" s="444"/>
      <c r="D577" s="444"/>
      <c r="E577" s="444"/>
      <c r="F577" s="444"/>
      <c r="G577" s="444"/>
      <c r="H577" s="444"/>
      <c r="I577" s="444"/>
      <c r="J577" s="444"/>
      <c r="K577" s="444"/>
      <c r="L577" s="444"/>
      <c r="M577" s="444"/>
      <c r="N577" s="444"/>
      <c r="O577" s="444"/>
      <c r="P577" s="444"/>
      <c r="Q577" s="444"/>
      <c r="R577" s="444"/>
      <c r="S577" s="444"/>
      <c r="T577" s="444"/>
      <c r="U577" s="444"/>
      <c r="V577" s="444"/>
      <c r="W577" s="444"/>
      <c r="X577" s="444"/>
      <c r="Y577" s="444"/>
      <c r="Z577" s="444"/>
      <c r="AA577" s="444"/>
    </row>
    <row r="578" spans="1:27" ht="15.75" customHeight="1">
      <c r="A578" s="444"/>
      <c r="B578" s="444"/>
      <c r="C578" s="444"/>
      <c r="D578" s="444"/>
      <c r="E578" s="444"/>
      <c r="F578" s="444"/>
      <c r="G578" s="444"/>
      <c r="H578" s="444"/>
      <c r="I578" s="444"/>
      <c r="J578" s="444"/>
      <c r="K578" s="444"/>
      <c r="L578" s="444"/>
      <c r="M578" s="444"/>
      <c r="N578" s="444"/>
      <c r="O578" s="444"/>
      <c r="P578" s="444"/>
      <c r="Q578" s="444"/>
      <c r="R578" s="444"/>
      <c r="S578" s="444"/>
      <c r="T578" s="444"/>
      <c r="U578" s="444"/>
      <c r="V578" s="444"/>
      <c r="W578" s="444"/>
      <c r="X578" s="444"/>
      <c r="Y578" s="444"/>
      <c r="Z578" s="444"/>
      <c r="AA578" s="444"/>
    </row>
    <row r="579" spans="1:27" ht="15.75" customHeight="1">
      <c r="A579" s="444"/>
      <c r="B579" s="444"/>
      <c r="C579" s="444"/>
      <c r="D579" s="444"/>
      <c r="E579" s="444"/>
      <c r="F579" s="444"/>
      <c r="G579" s="444"/>
      <c r="H579" s="444"/>
      <c r="I579" s="444"/>
      <c r="J579" s="444"/>
      <c r="K579" s="444"/>
      <c r="L579" s="444"/>
      <c r="M579" s="444"/>
      <c r="N579" s="444"/>
      <c r="O579" s="444"/>
      <c r="P579" s="444"/>
      <c r="Q579" s="444"/>
      <c r="R579" s="444"/>
      <c r="S579" s="444"/>
      <c r="T579" s="444"/>
      <c r="U579" s="444"/>
      <c r="V579" s="444"/>
      <c r="W579" s="444"/>
      <c r="X579" s="444"/>
      <c r="Y579" s="444"/>
      <c r="Z579" s="444"/>
      <c r="AA579" s="444"/>
    </row>
    <row r="580" spans="1:27" ht="15.75" customHeight="1">
      <c r="A580" s="444"/>
      <c r="B580" s="444"/>
      <c r="C580" s="444"/>
      <c r="D580" s="444"/>
      <c r="E580" s="444"/>
      <c r="F580" s="444"/>
      <c r="G580" s="444"/>
      <c r="H580" s="444"/>
      <c r="I580" s="444"/>
      <c r="J580" s="444"/>
      <c r="K580" s="444"/>
      <c r="L580" s="444"/>
      <c r="M580" s="444"/>
      <c r="N580" s="444"/>
      <c r="O580" s="444"/>
      <c r="P580" s="444"/>
      <c r="Q580" s="444"/>
      <c r="R580" s="444"/>
      <c r="S580" s="444"/>
      <c r="T580" s="444"/>
      <c r="U580" s="444"/>
      <c r="V580" s="444"/>
      <c r="W580" s="444"/>
      <c r="X580" s="444"/>
      <c r="Y580" s="444"/>
      <c r="Z580" s="444"/>
      <c r="AA580" s="444"/>
    </row>
    <row r="581" spans="1:27" ht="15.75" customHeight="1">
      <c r="A581" s="444"/>
      <c r="B581" s="444"/>
      <c r="C581" s="444"/>
      <c r="D581" s="444"/>
      <c r="E581" s="444"/>
      <c r="F581" s="444"/>
      <c r="G581" s="444"/>
      <c r="H581" s="444"/>
      <c r="I581" s="444"/>
      <c r="J581" s="444"/>
      <c r="K581" s="444"/>
      <c r="L581" s="444"/>
      <c r="M581" s="444"/>
      <c r="N581" s="444"/>
      <c r="O581" s="444"/>
      <c r="P581" s="444"/>
      <c r="Q581" s="444"/>
      <c r="R581" s="444"/>
      <c r="S581" s="444"/>
      <c r="T581" s="444"/>
      <c r="U581" s="444"/>
      <c r="V581" s="444"/>
      <c r="W581" s="444"/>
      <c r="X581" s="444"/>
      <c r="Y581" s="444"/>
      <c r="Z581" s="444"/>
      <c r="AA581" s="444"/>
    </row>
    <row r="582" spans="1:27" ht="15.75" customHeight="1">
      <c r="A582" s="444"/>
      <c r="B582" s="444"/>
      <c r="C582" s="444"/>
      <c r="D582" s="444"/>
      <c r="E582" s="444"/>
      <c r="F582" s="444"/>
      <c r="G582" s="444"/>
      <c r="H582" s="444"/>
      <c r="I582" s="444"/>
      <c r="J582" s="444"/>
      <c r="K582" s="444"/>
      <c r="L582" s="444"/>
      <c r="M582" s="444"/>
      <c r="N582" s="444"/>
      <c r="O582" s="444"/>
      <c r="P582" s="444"/>
      <c r="Q582" s="444"/>
      <c r="R582" s="444"/>
      <c r="S582" s="444"/>
      <c r="T582" s="444"/>
      <c r="U582" s="444"/>
      <c r="V582" s="444"/>
      <c r="W582" s="444"/>
      <c r="X582" s="444"/>
      <c r="Y582" s="444"/>
      <c r="Z582" s="444"/>
      <c r="AA582" s="444"/>
    </row>
    <row r="583" spans="1:27" ht="15.75" customHeight="1">
      <c r="A583" s="444"/>
      <c r="B583" s="444"/>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4"/>
      <c r="Z583" s="444"/>
      <c r="AA583" s="444"/>
    </row>
    <row r="584" spans="1:27" ht="15.75" customHeight="1">
      <c r="A584" s="444"/>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c r="AA584" s="444"/>
    </row>
    <row r="585" spans="1:27" ht="15.75" customHeight="1">
      <c r="A585" s="444"/>
      <c r="B585" s="444"/>
      <c r="C585" s="444"/>
      <c r="D585" s="444"/>
      <c r="E585" s="444"/>
      <c r="F585" s="444"/>
      <c r="G585" s="444"/>
      <c r="H585" s="444"/>
      <c r="I585" s="444"/>
      <c r="J585" s="444"/>
      <c r="K585" s="444"/>
      <c r="L585" s="444"/>
      <c r="M585" s="444"/>
      <c r="N585" s="444"/>
      <c r="O585" s="444"/>
      <c r="P585" s="444"/>
      <c r="Q585" s="444"/>
      <c r="R585" s="444"/>
      <c r="S585" s="444"/>
      <c r="T585" s="444"/>
      <c r="U585" s="444"/>
      <c r="V585" s="444"/>
      <c r="W585" s="444"/>
      <c r="X585" s="444"/>
      <c r="Y585" s="444"/>
      <c r="Z585" s="444"/>
      <c r="AA585" s="444"/>
    </row>
    <row r="586" spans="1:27" ht="15.75" customHeight="1">
      <c r="A586" s="444"/>
      <c r="B586" s="444"/>
      <c r="C586" s="444"/>
      <c r="D586" s="444"/>
      <c r="E586" s="444"/>
      <c r="F586" s="444"/>
      <c r="G586" s="444"/>
      <c r="H586" s="444"/>
      <c r="I586" s="444"/>
      <c r="J586" s="444"/>
      <c r="K586" s="444"/>
      <c r="L586" s="444"/>
      <c r="M586" s="444"/>
      <c r="N586" s="444"/>
      <c r="O586" s="444"/>
      <c r="P586" s="444"/>
      <c r="Q586" s="444"/>
      <c r="R586" s="444"/>
      <c r="S586" s="444"/>
      <c r="T586" s="444"/>
      <c r="U586" s="444"/>
      <c r="V586" s="444"/>
      <c r="W586" s="444"/>
      <c r="X586" s="444"/>
      <c r="Y586" s="444"/>
      <c r="Z586" s="444"/>
      <c r="AA586" s="444"/>
    </row>
    <row r="587" spans="1:27" ht="15.75" customHeight="1">
      <c r="A587" s="444"/>
      <c r="B587" s="444"/>
      <c r="C587" s="444"/>
      <c r="D587" s="444"/>
      <c r="E587" s="444"/>
      <c r="F587" s="444"/>
      <c r="G587" s="444"/>
      <c r="H587" s="444"/>
      <c r="I587" s="444"/>
      <c r="J587" s="444"/>
      <c r="K587" s="444"/>
      <c r="L587" s="444"/>
      <c r="M587" s="444"/>
      <c r="N587" s="444"/>
      <c r="O587" s="444"/>
      <c r="P587" s="444"/>
      <c r="Q587" s="444"/>
      <c r="R587" s="444"/>
      <c r="S587" s="444"/>
      <c r="T587" s="444"/>
      <c r="U587" s="444"/>
      <c r="V587" s="444"/>
      <c r="W587" s="444"/>
      <c r="X587" s="444"/>
      <c r="Y587" s="444"/>
      <c r="Z587" s="444"/>
      <c r="AA587" s="444"/>
    </row>
    <row r="588" spans="1:27" ht="15.75" customHeight="1">
      <c r="A588" s="444"/>
      <c r="B588" s="444"/>
      <c r="C588" s="444"/>
      <c r="D588" s="444"/>
      <c r="E588" s="444"/>
      <c r="F588" s="444"/>
      <c r="G588" s="444"/>
      <c r="H588" s="444"/>
      <c r="I588" s="444"/>
      <c r="J588" s="444"/>
      <c r="K588" s="444"/>
      <c r="L588" s="444"/>
      <c r="M588" s="444"/>
      <c r="N588" s="444"/>
      <c r="O588" s="444"/>
      <c r="P588" s="444"/>
      <c r="Q588" s="444"/>
      <c r="R588" s="444"/>
      <c r="S588" s="444"/>
      <c r="T588" s="444"/>
      <c r="U588" s="444"/>
      <c r="V588" s="444"/>
      <c r="W588" s="444"/>
      <c r="X588" s="444"/>
      <c r="Y588" s="444"/>
      <c r="Z588" s="444"/>
      <c r="AA588" s="444"/>
    </row>
    <row r="589" spans="1:27" ht="15.75" customHeight="1">
      <c r="A589" s="444"/>
      <c r="B589" s="444"/>
      <c r="C589" s="444"/>
      <c r="D589" s="444"/>
      <c r="E589" s="444"/>
      <c r="F589" s="444"/>
      <c r="G589" s="444"/>
      <c r="H589" s="444"/>
      <c r="I589" s="444"/>
      <c r="J589" s="444"/>
      <c r="K589" s="444"/>
      <c r="L589" s="444"/>
      <c r="M589" s="444"/>
      <c r="N589" s="444"/>
      <c r="O589" s="444"/>
      <c r="P589" s="444"/>
      <c r="Q589" s="444"/>
      <c r="R589" s="444"/>
      <c r="S589" s="444"/>
      <c r="T589" s="444"/>
      <c r="U589" s="444"/>
      <c r="V589" s="444"/>
      <c r="W589" s="444"/>
      <c r="X589" s="444"/>
      <c r="Y589" s="444"/>
      <c r="Z589" s="444"/>
      <c r="AA589" s="444"/>
    </row>
    <row r="590" spans="1:27" ht="15.75" customHeight="1">
      <c r="A590" s="444"/>
      <c r="B590" s="444"/>
      <c r="C590" s="444"/>
      <c r="D590" s="444"/>
      <c r="E590" s="444"/>
      <c r="F590" s="444"/>
      <c r="G590" s="444"/>
      <c r="H590" s="444"/>
      <c r="I590" s="444"/>
      <c r="J590" s="444"/>
      <c r="K590" s="444"/>
      <c r="L590" s="444"/>
      <c r="M590" s="444"/>
      <c r="N590" s="444"/>
      <c r="O590" s="444"/>
      <c r="P590" s="444"/>
      <c r="Q590" s="444"/>
      <c r="R590" s="444"/>
      <c r="S590" s="444"/>
      <c r="T590" s="444"/>
      <c r="U590" s="444"/>
      <c r="V590" s="444"/>
      <c r="W590" s="444"/>
      <c r="X590" s="444"/>
      <c r="Y590" s="444"/>
      <c r="Z590" s="444"/>
      <c r="AA590" s="444"/>
    </row>
    <row r="591" spans="1:27" ht="15.75" customHeight="1">
      <c r="A591" s="444"/>
      <c r="B591" s="444"/>
      <c r="C591" s="444"/>
      <c r="D591" s="444"/>
      <c r="E591" s="444"/>
      <c r="F591" s="444"/>
      <c r="G591" s="444"/>
      <c r="H591" s="444"/>
      <c r="I591" s="444"/>
      <c r="J591" s="444"/>
      <c r="K591" s="444"/>
      <c r="L591" s="444"/>
      <c r="M591" s="444"/>
      <c r="N591" s="444"/>
      <c r="O591" s="444"/>
      <c r="P591" s="444"/>
      <c r="Q591" s="444"/>
      <c r="R591" s="444"/>
      <c r="S591" s="444"/>
      <c r="T591" s="444"/>
      <c r="U591" s="444"/>
      <c r="V591" s="444"/>
      <c r="W591" s="444"/>
      <c r="X591" s="444"/>
      <c r="Y591" s="444"/>
      <c r="Z591" s="444"/>
      <c r="AA591" s="444"/>
    </row>
    <row r="592" spans="1:27" ht="15.75" customHeight="1">
      <c r="A592" s="444"/>
      <c r="B592" s="444"/>
      <c r="C592" s="444"/>
      <c r="D592" s="444"/>
      <c r="E592" s="444"/>
      <c r="F592" s="444"/>
      <c r="G592" s="444"/>
      <c r="H592" s="444"/>
      <c r="I592" s="444"/>
      <c r="J592" s="444"/>
      <c r="K592" s="444"/>
      <c r="L592" s="444"/>
      <c r="M592" s="444"/>
      <c r="N592" s="444"/>
      <c r="O592" s="444"/>
      <c r="P592" s="444"/>
      <c r="Q592" s="444"/>
      <c r="R592" s="444"/>
      <c r="S592" s="444"/>
      <c r="T592" s="444"/>
      <c r="U592" s="444"/>
      <c r="V592" s="444"/>
      <c r="W592" s="444"/>
      <c r="X592" s="444"/>
      <c r="Y592" s="444"/>
      <c r="Z592" s="444"/>
      <c r="AA592" s="444"/>
    </row>
    <row r="593" spans="1:27" ht="15.75" customHeight="1">
      <c r="A593" s="444"/>
      <c r="B593" s="444"/>
      <c r="C593" s="444"/>
      <c r="D593" s="444"/>
      <c r="E593" s="444"/>
      <c r="F593" s="444"/>
      <c r="G593" s="444"/>
      <c r="H593" s="444"/>
      <c r="I593" s="444"/>
      <c r="J593" s="444"/>
      <c r="K593" s="444"/>
      <c r="L593" s="444"/>
      <c r="M593" s="444"/>
      <c r="N593" s="444"/>
      <c r="O593" s="444"/>
      <c r="P593" s="444"/>
      <c r="Q593" s="444"/>
      <c r="R593" s="444"/>
      <c r="S593" s="444"/>
      <c r="T593" s="444"/>
      <c r="U593" s="444"/>
      <c r="V593" s="444"/>
      <c r="W593" s="444"/>
      <c r="X593" s="444"/>
      <c r="Y593" s="444"/>
      <c r="Z593" s="444"/>
      <c r="AA593" s="444"/>
    </row>
    <row r="594" spans="1:27" ht="15.75" customHeight="1">
      <c r="A594" s="444"/>
      <c r="B594" s="444"/>
      <c r="C594" s="444"/>
      <c r="D594" s="444"/>
      <c r="E594" s="444"/>
      <c r="F594" s="444"/>
      <c r="G594" s="444"/>
      <c r="H594" s="444"/>
      <c r="I594" s="444"/>
      <c r="J594" s="444"/>
      <c r="K594" s="444"/>
      <c r="L594" s="444"/>
      <c r="M594" s="444"/>
      <c r="N594" s="444"/>
      <c r="O594" s="444"/>
      <c r="P594" s="444"/>
      <c r="Q594" s="444"/>
      <c r="R594" s="444"/>
      <c r="S594" s="444"/>
      <c r="T594" s="444"/>
      <c r="U594" s="444"/>
      <c r="V594" s="444"/>
      <c r="W594" s="444"/>
      <c r="X594" s="444"/>
      <c r="Y594" s="444"/>
      <c r="Z594" s="444"/>
      <c r="AA594" s="444"/>
    </row>
    <row r="595" spans="1:27" ht="15.75" customHeight="1">
      <c r="A595" s="444"/>
      <c r="B595" s="444"/>
      <c r="C595" s="444"/>
      <c r="D595" s="444"/>
      <c r="E595" s="444"/>
      <c r="F595" s="444"/>
      <c r="G595" s="444"/>
      <c r="H595" s="444"/>
      <c r="I595" s="444"/>
      <c r="J595" s="444"/>
      <c r="K595" s="444"/>
      <c r="L595" s="444"/>
      <c r="M595" s="444"/>
      <c r="N595" s="444"/>
      <c r="O595" s="444"/>
      <c r="P595" s="444"/>
      <c r="Q595" s="444"/>
      <c r="R595" s="444"/>
      <c r="S595" s="444"/>
      <c r="T595" s="444"/>
      <c r="U595" s="444"/>
      <c r="V595" s="444"/>
      <c r="W595" s="444"/>
      <c r="X595" s="444"/>
      <c r="Y595" s="444"/>
      <c r="Z595" s="444"/>
      <c r="AA595" s="444"/>
    </row>
    <row r="596" spans="1:27" ht="15.75" customHeight="1">
      <c r="A596" s="444"/>
      <c r="B596" s="444"/>
      <c r="C596" s="444"/>
      <c r="D596" s="444"/>
      <c r="E596" s="444"/>
      <c r="F596" s="444"/>
      <c r="G596" s="444"/>
      <c r="H596" s="444"/>
      <c r="I596" s="444"/>
      <c r="J596" s="444"/>
      <c r="K596" s="444"/>
      <c r="L596" s="444"/>
      <c r="M596" s="444"/>
      <c r="N596" s="444"/>
      <c r="O596" s="444"/>
      <c r="P596" s="444"/>
      <c r="Q596" s="444"/>
      <c r="R596" s="444"/>
      <c r="S596" s="444"/>
      <c r="T596" s="444"/>
      <c r="U596" s="444"/>
      <c r="V596" s="444"/>
      <c r="W596" s="444"/>
      <c r="X596" s="444"/>
      <c r="Y596" s="444"/>
      <c r="Z596" s="444"/>
      <c r="AA596" s="444"/>
    </row>
    <row r="597" spans="1:27" ht="15.75" customHeight="1">
      <c r="A597" s="444"/>
      <c r="B597" s="444"/>
      <c r="C597" s="444"/>
      <c r="D597" s="444"/>
      <c r="E597" s="444"/>
      <c r="F597" s="444"/>
      <c r="G597" s="444"/>
      <c r="H597" s="444"/>
      <c r="I597" s="444"/>
      <c r="J597" s="444"/>
      <c r="K597" s="444"/>
      <c r="L597" s="444"/>
      <c r="M597" s="444"/>
      <c r="N597" s="444"/>
      <c r="O597" s="444"/>
      <c r="P597" s="444"/>
      <c r="Q597" s="444"/>
      <c r="R597" s="444"/>
      <c r="S597" s="444"/>
      <c r="T597" s="444"/>
      <c r="U597" s="444"/>
      <c r="V597" s="444"/>
      <c r="W597" s="444"/>
      <c r="X597" s="444"/>
      <c r="Y597" s="444"/>
      <c r="Z597" s="444"/>
      <c r="AA597" s="444"/>
    </row>
    <row r="598" spans="1:27" ht="15.75" customHeight="1">
      <c r="A598" s="444"/>
      <c r="B598" s="444"/>
      <c r="C598" s="444"/>
      <c r="D598" s="444"/>
      <c r="E598" s="444"/>
      <c r="F598" s="444"/>
      <c r="G598" s="444"/>
      <c r="H598" s="444"/>
      <c r="I598" s="444"/>
      <c r="J598" s="444"/>
      <c r="K598" s="444"/>
      <c r="L598" s="444"/>
      <c r="M598" s="444"/>
      <c r="N598" s="444"/>
      <c r="O598" s="444"/>
      <c r="P598" s="444"/>
      <c r="Q598" s="444"/>
      <c r="R598" s="444"/>
      <c r="S598" s="444"/>
      <c r="T598" s="444"/>
      <c r="U598" s="444"/>
      <c r="V598" s="444"/>
      <c r="W598" s="444"/>
      <c r="X598" s="444"/>
      <c r="Y598" s="444"/>
      <c r="Z598" s="444"/>
      <c r="AA598" s="444"/>
    </row>
    <row r="599" spans="1:27" ht="15.75" customHeight="1">
      <c r="A599" s="444"/>
      <c r="B599" s="444"/>
      <c r="C599" s="444"/>
      <c r="D599" s="444"/>
      <c r="E599" s="444"/>
      <c r="F599" s="444"/>
      <c r="G599" s="444"/>
      <c r="H599" s="444"/>
      <c r="I599" s="444"/>
      <c r="J599" s="444"/>
      <c r="K599" s="444"/>
      <c r="L599" s="444"/>
      <c r="M599" s="444"/>
      <c r="N599" s="444"/>
      <c r="O599" s="444"/>
      <c r="P599" s="444"/>
      <c r="Q599" s="444"/>
      <c r="R599" s="444"/>
      <c r="S599" s="444"/>
      <c r="T599" s="444"/>
      <c r="U599" s="444"/>
      <c r="V599" s="444"/>
      <c r="W599" s="444"/>
      <c r="X599" s="444"/>
      <c r="Y599" s="444"/>
      <c r="Z599" s="444"/>
      <c r="AA599" s="444"/>
    </row>
    <row r="600" spans="1:27" ht="15.75" customHeight="1">
      <c r="A600" s="444"/>
      <c r="B600" s="444"/>
      <c r="C600" s="444"/>
      <c r="D600" s="444"/>
      <c r="E600" s="444"/>
      <c r="F600" s="444"/>
      <c r="G600" s="444"/>
      <c r="H600" s="444"/>
      <c r="I600" s="444"/>
      <c r="J600" s="444"/>
      <c r="K600" s="444"/>
      <c r="L600" s="444"/>
      <c r="M600" s="444"/>
      <c r="N600" s="444"/>
      <c r="O600" s="444"/>
      <c r="P600" s="444"/>
      <c r="Q600" s="444"/>
      <c r="R600" s="444"/>
      <c r="S600" s="444"/>
      <c r="T600" s="444"/>
      <c r="U600" s="444"/>
      <c r="V600" s="444"/>
      <c r="W600" s="444"/>
      <c r="X600" s="444"/>
      <c r="Y600" s="444"/>
      <c r="Z600" s="444"/>
      <c r="AA600" s="444"/>
    </row>
    <row r="601" spans="1:27" ht="15.75" customHeight="1">
      <c r="A601" s="444"/>
      <c r="B601" s="444"/>
      <c r="C601" s="444"/>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4"/>
      <c r="Z601" s="444"/>
      <c r="AA601" s="444"/>
    </row>
    <row r="602" spans="1:27" ht="15.75" customHeight="1">
      <c r="A602" s="444"/>
      <c r="B602" s="444"/>
      <c r="C602" s="444"/>
      <c r="D602" s="444"/>
      <c r="E602" s="444"/>
      <c r="F602" s="444"/>
      <c r="G602" s="444"/>
      <c r="H602" s="444"/>
      <c r="I602" s="444"/>
      <c r="J602" s="444"/>
      <c r="K602" s="444"/>
      <c r="L602" s="444"/>
      <c r="M602" s="444"/>
      <c r="N602" s="444"/>
      <c r="O602" s="444"/>
      <c r="P602" s="444"/>
      <c r="Q602" s="444"/>
      <c r="R602" s="444"/>
      <c r="S602" s="444"/>
      <c r="T602" s="444"/>
      <c r="U602" s="444"/>
      <c r="V602" s="444"/>
      <c r="W602" s="444"/>
      <c r="X602" s="444"/>
      <c r="Y602" s="444"/>
      <c r="Z602" s="444"/>
      <c r="AA602" s="444"/>
    </row>
    <row r="603" spans="1:27" ht="15.75" customHeight="1">
      <c r="A603" s="444"/>
      <c r="B603" s="444"/>
      <c r="C603" s="444"/>
      <c r="D603" s="444"/>
      <c r="E603" s="444"/>
      <c r="F603" s="444"/>
      <c r="G603" s="444"/>
      <c r="H603" s="444"/>
      <c r="I603" s="444"/>
      <c r="J603" s="444"/>
      <c r="K603" s="444"/>
      <c r="L603" s="444"/>
      <c r="M603" s="444"/>
      <c r="N603" s="444"/>
      <c r="O603" s="444"/>
      <c r="P603" s="444"/>
      <c r="Q603" s="444"/>
      <c r="R603" s="444"/>
      <c r="S603" s="444"/>
      <c r="T603" s="444"/>
      <c r="U603" s="444"/>
      <c r="V603" s="444"/>
      <c r="W603" s="444"/>
      <c r="X603" s="444"/>
      <c r="Y603" s="444"/>
      <c r="Z603" s="444"/>
      <c r="AA603" s="444"/>
    </row>
    <row r="604" spans="1:27" ht="15.75" customHeight="1">
      <c r="A604" s="444"/>
      <c r="B604" s="444"/>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c r="AA604" s="444"/>
    </row>
    <row r="605" spans="1:27" ht="15.75" customHeight="1">
      <c r="A605" s="444"/>
      <c r="B605" s="444"/>
      <c r="C605" s="444"/>
      <c r="D605" s="444"/>
      <c r="E605" s="444"/>
      <c r="F605" s="444"/>
      <c r="G605" s="444"/>
      <c r="H605" s="444"/>
      <c r="I605" s="444"/>
      <c r="J605" s="444"/>
      <c r="K605" s="444"/>
      <c r="L605" s="444"/>
      <c r="M605" s="444"/>
      <c r="N605" s="444"/>
      <c r="O605" s="444"/>
      <c r="P605" s="444"/>
      <c r="Q605" s="444"/>
      <c r="R605" s="444"/>
      <c r="S605" s="444"/>
      <c r="T605" s="444"/>
      <c r="U605" s="444"/>
      <c r="V605" s="444"/>
      <c r="W605" s="444"/>
      <c r="X605" s="444"/>
      <c r="Y605" s="444"/>
      <c r="Z605" s="444"/>
      <c r="AA605" s="444"/>
    </row>
    <row r="606" spans="1:27" ht="15.75" customHeight="1">
      <c r="A606" s="444"/>
      <c r="B606" s="444"/>
      <c r="C606" s="444"/>
      <c r="D606" s="444"/>
      <c r="E606" s="444"/>
      <c r="F606" s="444"/>
      <c r="G606" s="444"/>
      <c r="H606" s="444"/>
      <c r="I606" s="444"/>
      <c r="J606" s="444"/>
      <c r="K606" s="444"/>
      <c r="L606" s="444"/>
      <c r="M606" s="444"/>
      <c r="N606" s="444"/>
      <c r="O606" s="444"/>
      <c r="P606" s="444"/>
      <c r="Q606" s="444"/>
      <c r="R606" s="444"/>
      <c r="S606" s="444"/>
      <c r="T606" s="444"/>
      <c r="U606" s="444"/>
      <c r="V606" s="444"/>
      <c r="W606" s="444"/>
      <c r="X606" s="444"/>
      <c r="Y606" s="444"/>
      <c r="Z606" s="444"/>
      <c r="AA606" s="444"/>
    </row>
    <row r="607" spans="1:27" ht="15.75" customHeight="1">
      <c r="A607" s="444"/>
      <c r="B607" s="444"/>
      <c r="C607" s="444"/>
      <c r="D607" s="444"/>
      <c r="E607" s="444"/>
      <c r="F607" s="444"/>
      <c r="G607" s="444"/>
      <c r="H607" s="444"/>
      <c r="I607" s="444"/>
      <c r="J607" s="444"/>
      <c r="K607" s="444"/>
      <c r="L607" s="444"/>
      <c r="M607" s="444"/>
      <c r="N607" s="444"/>
      <c r="O607" s="444"/>
      <c r="P607" s="444"/>
      <c r="Q607" s="444"/>
      <c r="R607" s="444"/>
      <c r="S607" s="444"/>
      <c r="T607" s="444"/>
      <c r="U607" s="444"/>
      <c r="V607" s="444"/>
      <c r="W607" s="444"/>
      <c r="X607" s="444"/>
      <c r="Y607" s="444"/>
      <c r="Z607" s="444"/>
      <c r="AA607" s="444"/>
    </row>
    <row r="608" spans="1:27" ht="15.75" customHeight="1">
      <c r="A608" s="444"/>
      <c r="B608" s="444"/>
      <c r="C608" s="444"/>
      <c r="D608" s="444"/>
      <c r="E608" s="444"/>
      <c r="F608" s="444"/>
      <c r="G608" s="444"/>
      <c r="H608" s="444"/>
      <c r="I608" s="444"/>
      <c r="J608" s="444"/>
      <c r="K608" s="444"/>
      <c r="L608" s="444"/>
      <c r="M608" s="444"/>
      <c r="N608" s="444"/>
      <c r="O608" s="444"/>
      <c r="P608" s="444"/>
      <c r="Q608" s="444"/>
      <c r="R608" s="444"/>
      <c r="S608" s="444"/>
      <c r="T608" s="444"/>
      <c r="U608" s="444"/>
      <c r="V608" s="444"/>
      <c r="W608" s="444"/>
      <c r="X608" s="444"/>
      <c r="Y608" s="444"/>
      <c r="Z608" s="444"/>
      <c r="AA608" s="444"/>
    </row>
    <row r="609" spans="1:27" ht="15.75" customHeight="1">
      <c r="A609" s="444"/>
      <c r="B609" s="444"/>
      <c r="C609" s="444"/>
      <c r="D609" s="444"/>
      <c r="E609" s="444"/>
      <c r="F609" s="444"/>
      <c r="G609" s="444"/>
      <c r="H609" s="444"/>
      <c r="I609" s="444"/>
      <c r="J609" s="444"/>
      <c r="K609" s="444"/>
      <c r="L609" s="444"/>
      <c r="M609" s="444"/>
      <c r="N609" s="444"/>
      <c r="O609" s="444"/>
      <c r="P609" s="444"/>
      <c r="Q609" s="444"/>
      <c r="R609" s="444"/>
      <c r="S609" s="444"/>
      <c r="T609" s="444"/>
      <c r="U609" s="444"/>
      <c r="V609" s="444"/>
      <c r="W609" s="444"/>
      <c r="X609" s="444"/>
      <c r="Y609" s="444"/>
      <c r="Z609" s="444"/>
      <c r="AA609" s="444"/>
    </row>
    <row r="610" spans="1:27" ht="15.75" customHeight="1">
      <c r="A610" s="444"/>
      <c r="B610" s="444"/>
      <c r="C610" s="444"/>
      <c r="D610" s="444"/>
      <c r="E610" s="444"/>
      <c r="F610" s="444"/>
      <c r="G610" s="444"/>
      <c r="H610" s="444"/>
      <c r="I610" s="444"/>
      <c r="J610" s="444"/>
      <c r="K610" s="444"/>
      <c r="L610" s="444"/>
      <c r="M610" s="444"/>
      <c r="N610" s="444"/>
      <c r="O610" s="444"/>
      <c r="P610" s="444"/>
      <c r="Q610" s="444"/>
      <c r="R610" s="444"/>
      <c r="S610" s="444"/>
      <c r="T610" s="444"/>
      <c r="U610" s="444"/>
      <c r="V610" s="444"/>
      <c r="W610" s="444"/>
      <c r="X610" s="444"/>
      <c r="Y610" s="444"/>
      <c r="Z610" s="444"/>
      <c r="AA610" s="444"/>
    </row>
    <row r="611" spans="1:27" ht="15.75" customHeight="1">
      <c r="A611" s="444"/>
      <c r="B611" s="444"/>
      <c r="C611" s="444"/>
      <c r="D611" s="444"/>
      <c r="E611" s="444"/>
      <c r="F611" s="444"/>
      <c r="G611" s="444"/>
      <c r="H611" s="444"/>
      <c r="I611" s="444"/>
      <c r="J611" s="444"/>
      <c r="K611" s="444"/>
      <c r="L611" s="444"/>
      <c r="M611" s="444"/>
      <c r="N611" s="444"/>
      <c r="O611" s="444"/>
      <c r="P611" s="444"/>
      <c r="Q611" s="444"/>
      <c r="R611" s="444"/>
      <c r="S611" s="444"/>
      <c r="T611" s="444"/>
      <c r="U611" s="444"/>
      <c r="V611" s="444"/>
      <c r="W611" s="444"/>
      <c r="X611" s="444"/>
      <c r="Y611" s="444"/>
      <c r="Z611" s="444"/>
      <c r="AA611" s="444"/>
    </row>
    <row r="612" spans="1:27" ht="15.75" customHeight="1">
      <c r="A612" s="444"/>
      <c r="B612" s="444"/>
      <c r="C612" s="444"/>
      <c r="D612" s="444"/>
      <c r="E612" s="444"/>
      <c r="F612" s="444"/>
      <c r="G612" s="444"/>
      <c r="H612" s="444"/>
      <c r="I612" s="444"/>
      <c r="J612" s="444"/>
      <c r="K612" s="444"/>
      <c r="L612" s="444"/>
      <c r="M612" s="444"/>
      <c r="N612" s="444"/>
      <c r="O612" s="444"/>
      <c r="P612" s="444"/>
      <c r="Q612" s="444"/>
      <c r="R612" s="444"/>
      <c r="S612" s="444"/>
      <c r="T612" s="444"/>
      <c r="U612" s="444"/>
      <c r="V612" s="444"/>
      <c r="W612" s="444"/>
      <c r="X612" s="444"/>
      <c r="Y612" s="444"/>
      <c r="Z612" s="444"/>
      <c r="AA612" s="444"/>
    </row>
    <row r="613" spans="1:27" ht="15.75" customHeight="1">
      <c r="A613" s="444"/>
      <c r="B613" s="444"/>
      <c r="C613" s="444"/>
      <c r="D613" s="444"/>
      <c r="E613" s="444"/>
      <c r="F613" s="444"/>
      <c r="G613" s="444"/>
      <c r="H613" s="444"/>
      <c r="I613" s="444"/>
      <c r="J613" s="444"/>
      <c r="K613" s="444"/>
      <c r="L613" s="444"/>
      <c r="M613" s="444"/>
      <c r="N613" s="444"/>
      <c r="O613" s="444"/>
      <c r="P613" s="444"/>
      <c r="Q613" s="444"/>
      <c r="R613" s="444"/>
      <c r="S613" s="444"/>
      <c r="T613" s="444"/>
      <c r="U613" s="444"/>
      <c r="V613" s="444"/>
      <c r="W613" s="444"/>
      <c r="X613" s="444"/>
      <c r="Y613" s="444"/>
      <c r="Z613" s="444"/>
      <c r="AA613" s="444"/>
    </row>
    <row r="614" spans="1:27" ht="15.75" customHeight="1">
      <c r="A614" s="444"/>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c r="AA614" s="444"/>
    </row>
    <row r="615" spans="1:27" ht="15.75" customHeight="1">
      <c r="A615" s="444"/>
      <c r="B615" s="444"/>
      <c r="C615" s="444"/>
      <c r="D615" s="444"/>
      <c r="E615" s="444"/>
      <c r="F615" s="444"/>
      <c r="G615" s="444"/>
      <c r="H615" s="444"/>
      <c r="I615" s="444"/>
      <c r="J615" s="444"/>
      <c r="K615" s="444"/>
      <c r="L615" s="444"/>
      <c r="M615" s="444"/>
      <c r="N615" s="444"/>
      <c r="O615" s="444"/>
      <c r="P615" s="444"/>
      <c r="Q615" s="444"/>
      <c r="R615" s="444"/>
      <c r="S615" s="444"/>
      <c r="T615" s="444"/>
      <c r="U615" s="444"/>
      <c r="V615" s="444"/>
      <c r="W615" s="444"/>
      <c r="X615" s="444"/>
      <c r="Y615" s="444"/>
      <c r="Z615" s="444"/>
      <c r="AA615" s="444"/>
    </row>
    <row r="616" spans="1:27" ht="15.75" customHeight="1">
      <c r="A616" s="444"/>
      <c r="B616" s="444"/>
      <c r="C616" s="444"/>
      <c r="D616" s="444"/>
      <c r="E616" s="444"/>
      <c r="F616" s="444"/>
      <c r="G616" s="444"/>
      <c r="H616" s="444"/>
      <c r="I616" s="444"/>
      <c r="J616" s="444"/>
      <c r="K616" s="444"/>
      <c r="L616" s="444"/>
      <c r="M616" s="444"/>
      <c r="N616" s="444"/>
      <c r="O616" s="444"/>
      <c r="P616" s="444"/>
      <c r="Q616" s="444"/>
      <c r="R616" s="444"/>
      <c r="S616" s="444"/>
      <c r="T616" s="444"/>
      <c r="U616" s="444"/>
      <c r="V616" s="444"/>
      <c r="W616" s="444"/>
      <c r="X616" s="444"/>
      <c r="Y616" s="444"/>
      <c r="Z616" s="444"/>
      <c r="AA616" s="444"/>
    </row>
    <row r="617" spans="1:27" ht="15.75" customHeight="1">
      <c r="A617" s="444"/>
      <c r="B617" s="444"/>
      <c r="C617" s="444"/>
      <c r="D617" s="444"/>
      <c r="E617" s="444"/>
      <c r="F617" s="444"/>
      <c r="G617" s="444"/>
      <c r="H617" s="444"/>
      <c r="I617" s="444"/>
      <c r="J617" s="444"/>
      <c r="K617" s="444"/>
      <c r="L617" s="444"/>
      <c r="M617" s="444"/>
      <c r="N617" s="444"/>
      <c r="O617" s="444"/>
      <c r="P617" s="444"/>
      <c r="Q617" s="444"/>
      <c r="R617" s="444"/>
      <c r="S617" s="444"/>
      <c r="T617" s="444"/>
      <c r="U617" s="444"/>
      <c r="V617" s="444"/>
      <c r="W617" s="444"/>
      <c r="X617" s="444"/>
      <c r="Y617" s="444"/>
      <c r="Z617" s="444"/>
      <c r="AA617" s="444"/>
    </row>
    <row r="618" spans="1:27" ht="15.75" customHeight="1">
      <c r="A618" s="444"/>
      <c r="B618" s="444"/>
      <c r="C618" s="444"/>
      <c r="D618" s="444"/>
      <c r="E618" s="444"/>
      <c r="F618" s="444"/>
      <c r="G618" s="444"/>
      <c r="H618" s="444"/>
      <c r="I618" s="444"/>
      <c r="J618" s="444"/>
      <c r="K618" s="444"/>
      <c r="L618" s="444"/>
      <c r="M618" s="444"/>
      <c r="N618" s="444"/>
      <c r="O618" s="444"/>
      <c r="P618" s="444"/>
      <c r="Q618" s="444"/>
      <c r="R618" s="444"/>
      <c r="S618" s="444"/>
      <c r="T618" s="444"/>
      <c r="U618" s="444"/>
      <c r="V618" s="444"/>
      <c r="W618" s="444"/>
      <c r="X618" s="444"/>
      <c r="Y618" s="444"/>
      <c r="Z618" s="444"/>
      <c r="AA618" s="444"/>
    </row>
    <row r="619" spans="1:27" ht="15.75" customHeight="1">
      <c r="A619" s="444"/>
      <c r="B619" s="444"/>
      <c r="C619" s="444"/>
      <c r="D619" s="444"/>
      <c r="E619" s="444"/>
      <c r="F619" s="444"/>
      <c r="G619" s="444"/>
      <c r="H619" s="444"/>
      <c r="I619" s="444"/>
      <c r="J619" s="444"/>
      <c r="K619" s="444"/>
      <c r="L619" s="444"/>
      <c r="M619" s="444"/>
      <c r="N619" s="444"/>
      <c r="O619" s="444"/>
      <c r="P619" s="444"/>
      <c r="Q619" s="444"/>
      <c r="R619" s="444"/>
      <c r="S619" s="444"/>
      <c r="T619" s="444"/>
      <c r="U619" s="444"/>
      <c r="V619" s="444"/>
      <c r="W619" s="444"/>
      <c r="X619" s="444"/>
      <c r="Y619" s="444"/>
      <c r="Z619" s="444"/>
      <c r="AA619" s="444"/>
    </row>
    <row r="620" spans="1:27" ht="15.75" customHeight="1">
      <c r="A620" s="444"/>
      <c r="B620" s="444"/>
      <c r="C620" s="444"/>
      <c r="D620" s="444"/>
      <c r="E620" s="444"/>
      <c r="F620" s="444"/>
      <c r="G620" s="444"/>
      <c r="H620" s="444"/>
      <c r="I620" s="444"/>
      <c r="J620" s="444"/>
      <c r="K620" s="444"/>
      <c r="L620" s="444"/>
      <c r="M620" s="444"/>
      <c r="N620" s="444"/>
      <c r="O620" s="444"/>
      <c r="P620" s="444"/>
      <c r="Q620" s="444"/>
      <c r="R620" s="444"/>
      <c r="S620" s="444"/>
      <c r="T620" s="444"/>
      <c r="U620" s="444"/>
      <c r="V620" s="444"/>
      <c r="W620" s="444"/>
      <c r="X620" s="444"/>
      <c r="Y620" s="444"/>
      <c r="Z620" s="444"/>
      <c r="AA620" s="444"/>
    </row>
    <row r="621" spans="1:27" ht="15.75" customHeight="1">
      <c r="A621" s="444"/>
      <c r="B621" s="444"/>
      <c r="C621" s="444"/>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44"/>
      <c r="Z621" s="444"/>
      <c r="AA621" s="444"/>
    </row>
    <row r="622" spans="1:27" ht="15.75" customHeight="1">
      <c r="A622" s="444"/>
      <c r="B622" s="444"/>
      <c r="C622" s="444"/>
      <c r="D622" s="444"/>
      <c r="E622" s="444"/>
      <c r="F622" s="444"/>
      <c r="G622" s="444"/>
      <c r="H622" s="444"/>
      <c r="I622" s="444"/>
      <c r="J622" s="444"/>
      <c r="K622" s="444"/>
      <c r="L622" s="444"/>
      <c r="M622" s="444"/>
      <c r="N622" s="444"/>
      <c r="O622" s="444"/>
      <c r="P622" s="444"/>
      <c r="Q622" s="444"/>
      <c r="R622" s="444"/>
      <c r="S622" s="444"/>
      <c r="T622" s="444"/>
      <c r="U622" s="444"/>
      <c r="V622" s="444"/>
      <c r="W622" s="444"/>
      <c r="X622" s="444"/>
      <c r="Y622" s="444"/>
      <c r="Z622" s="444"/>
      <c r="AA622" s="444"/>
    </row>
    <row r="623" spans="1:27" ht="15.75" customHeight="1">
      <c r="A623" s="444"/>
      <c r="B623" s="444"/>
      <c r="C623" s="444"/>
      <c r="D623" s="444"/>
      <c r="E623" s="444"/>
      <c r="F623" s="444"/>
      <c r="G623" s="444"/>
      <c r="H623" s="444"/>
      <c r="I623" s="444"/>
      <c r="J623" s="444"/>
      <c r="K623" s="444"/>
      <c r="L623" s="444"/>
      <c r="M623" s="444"/>
      <c r="N623" s="444"/>
      <c r="O623" s="444"/>
      <c r="P623" s="444"/>
      <c r="Q623" s="444"/>
      <c r="R623" s="444"/>
      <c r="S623" s="444"/>
      <c r="T623" s="444"/>
      <c r="U623" s="444"/>
      <c r="V623" s="444"/>
      <c r="W623" s="444"/>
      <c r="X623" s="444"/>
      <c r="Y623" s="444"/>
      <c r="Z623" s="444"/>
      <c r="AA623" s="444"/>
    </row>
    <row r="624" spans="1:27" ht="15.75" customHeight="1">
      <c r="A624" s="444"/>
      <c r="B624" s="444"/>
      <c r="C624" s="444"/>
      <c r="D624" s="444"/>
      <c r="E624" s="444"/>
      <c r="F624" s="444"/>
      <c r="G624" s="444"/>
      <c r="H624" s="444"/>
      <c r="I624" s="444"/>
      <c r="J624" s="444"/>
      <c r="K624" s="444"/>
      <c r="L624" s="444"/>
      <c r="M624" s="444"/>
      <c r="N624" s="444"/>
      <c r="O624" s="444"/>
      <c r="P624" s="444"/>
      <c r="Q624" s="444"/>
      <c r="R624" s="444"/>
      <c r="S624" s="444"/>
      <c r="T624" s="444"/>
      <c r="U624" s="444"/>
      <c r="V624" s="444"/>
      <c r="W624" s="444"/>
      <c r="X624" s="444"/>
      <c r="Y624" s="444"/>
      <c r="Z624" s="444"/>
      <c r="AA624" s="444"/>
    </row>
    <row r="625" spans="1:27" ht="15.75" customHeight="1">
      <c r="A625" s="444"/>
      <c r="B625" s="444"/>
      <c r="C625" s="444"/>
      <c r="D625" s="444"/>
      <c r="E625" s="444"/>
      <c r="F625" s="444"/>
      <c r="G625" s="444"/>
      <c r="H625" s="444"/>
      <c r="I625" s="444"/>
      <c r="J625" s="444"/>
      <c r="K625" s="444"/>
      <c r="L625" s="444"/>
      <c r="M625" s="444"/>
      <c r="N625" s="444"/>
      <c r="O625" s="444"/>
      <c r="P625" s="444"/>
      <c r="Q625" s="444"/>
      <c r="R625" s="444"/>
      <c r="S625" s="444"/>
      <c r="T625" s="444"/>
      <c r="U625" s="444"/>
      <c r="V625" s="444"/>
      <c r="W625" s="444"/>
      <c r="X625" s="444"/>
      <c r="Y625" s="444"/>
      <c r="Z625" s="444"/>
      <c r="AA625" s="444"/>
    </row>
    <row r="626" spans="1:27" ht="15.75" customHeight="1">
      <c r="A626" s="444"/>
      <c r="B626" s="444"/>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4"/>
      <c r="Z626" s="444"/>
      <c r="AA626" s="444"/>
    </row>
    <row r="627" spans="1:27" ht="15.75" customHeight="1">
      <c r="A627" s="444"/>
      <c r="B627" s="444"/>
      <c r="C627" s="444"/>
      <c r="D627" s="444"/>
      <c r="E627" s="444"/>
      <c r="F627" s="444"/>
      <c r="G627" s="444"/>
      <c r="H627" s="444"/>
      <c r="I627" s="444"/>
      <c r="J627" s="444"/>
      <c r="K627" s="444"/>
      <c r="L627" s="444"/>
      <c r="M627" s="444"/>
      <c r="N627" s="444"/>
      <c r="O627" s="444"/>
      <c r="P627" s="444"/>
      <c r="Q627" s="444"/>
      <c r="R627" s="444"/>
      <c r="S627" s="444"/>
      <c r="T627" s="444"/>
      <c r="U627" s="444"/>
      <c r="V627" s="444"/>
      <c r="W627" s="444"/>
      <c r="X627" s="444"/>
      <c r="Y627" s="444"/>
      <c r="Z627" s="444"/>
      <c r="AA627" s="444"/>
    </row>
    <row r="628" spans="1:27" ht="15.75" customHeight="1">
      <c r="A628" s="444"/>
      <c r="B628" s="444"/>
      <c r="C628" s="444"/>
      <c r="D628" s="444"/>
      <c r="E628" s="444"/>
      <c r="F628" s="444"/>
      <c r="G628" s="444"/>
      <c r="H628" s="444"/>
      <c r="I628" s="444"/>
      <c r="J628" s="444"/>
      <c r="K628" s="444"/>
      <c r="L628" s="444"/>
      <c r="M628" s="444"/>
      <c r="N628" s="444"/>
      <c r="O628" s="444"/>
      <c r="P628" s="444"/>
      <c r="Q628" s="444"/>
      <c r="R628" s="444"/>
      <c r="S628" s="444"/>
      <c r="T628" s="444"/>
      <c r="U628" s="444"/>
      <c r="V628" s="444"/>
      <c r="W628" s="444"/>
      <c r="X628" s="444"/>
      <c r="Y628" s="444"/>
      <c r="Z628" s="444"/>
      <c r="AA628" s="444"/>
    </row>
    <row r="629" spans="1:27" ht="15.75" customHeight="1">
      <c r="A629" s="444"/>
      <c r="B629" s="444"/>
      <c r="C629" s="444"/>
      <c r="D629" s="444"/>
      <c r="E629" s="444"/>
      <c r="F629" s="444"/>
      <c r="G629" s="444"/>
      <c r="H629" s="444"/>
      <c r="I629" s="444"/>
      <c r="J629" s="444"/>
      <c r="K629" s="444"/>
      <c r="L629" s="444"/>
      <c r="M629" s="444"/>
      <c r="N629" s="444"/>
      <c r="O629" s="444"/>
      <c r="P629" s="444"/>
      <c r="Q629" s="444"/>
      <c r="R629" s="444"/>
      <c r="S629" s="444"/>
      <c r="T629" s="444"/>
      <c r="U629" s="444"/>
      <c r="V629" s="444"/>
      <c r="W629" s="444"/>
      <c r="X629" s="444"/>
      <c r="Y629" s="444"/>
      <c r="Z629" s="444"/>
      <c r="AA629" s="444"/>
    </row>
    <row r="630" spans="1:27" ht="15.75" customHeight="1">
      <c r="A630" s="444"/>
      <c r="B630" s="444"/>
      <c r="C630" s="444"/>
      <c r="D630" s="444"/>
      <c r="E630" s="444"/>
      <c r="F630" s="444"/>
      <c r="G630" s="444"/>
      <c r="H630" s="444"/>
      <c r="I630" s="444"/>
      <c r="J630" s="444"/>
      <c r="K630" s="444"/>
      <c r="L630" s="444"/>
      <c r="M630" s="444"/>
      <c r="N630" s="444"/>
      <c r="O630" s="444"/>
      <c r="P630" s="444"/>
      <c r="Q630" s="444"/>
      <c r="R630" s="444"/>
      <c r="S630" s="444"/>
      <c r="T630" s="444"/>
      <c r="U630" s="444"/>
      <c r="V630" s="444"/>
      <c r="W630" s="444"/>
      <c r="X630" s="444"/>
      <c r="Y630" s="444"/>
      <c r="Z630" s="444"/>
      <c r="AA630" s="444"/>
    </row>
    <row r="631" spans="1:27" ht="15.75" customHeight="1">
      <c r="A631" s="444"/>
      <c r="B631" s="444"/>
      <c r="C631" s="444"/>
      <c r="D631" s="444"/>
      <c r="E631" s="444"/>
      <c r="F631" s="444"/>
      <c r="G631" s="444"/>
      <c r="H631" s="444"/>
      <c r="I631" s="444"/>
      <c r="J631" s="444"/>
      <c r="K631" s="444"/>
      <c r="L631" s="444"/>
      <c r="M631" s="444"/>
      <c r="N631" s="444"/>
      <c r="O631" s="444"/>
      <c r="P631" s="444"/>
      <c r="Q631" s="444"/>
      <c r="R631" s="444"/>
      <c r="S631" s="444"/>
      <c r="T631" s="444"/>
      <c r="U631" s="444"/>
      <c r="V631" s="444"/>
      <c r="W631" s="444"/>
      <c r="X631" s="444"/>
      <c r="Y631" s="444"/>
      <c r="Z631" s="444"/>
      <c r="AA631" s="444"/>
    </row>
    <row r="632" spans="1:27" ht="15.75" customHeight="1">
      <c r="A632" s="444"/>
      <c r="B632" s="444"/>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4"/>
      <c r="Z632" s="444"/>
      <c r="AA632" s="444"/>
    </row>
    <row r="633" spans="1:27" ht="15.75" customHeight="1">
      <c r="A633" s="444"/>
      <c r="B633" s="444"/>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4"/>
      <c r="Z633" s="444"/>
      <c r="AA633" s="444"/>
    </row>
    <row r="634" spans="1:27" ht="15.75" customHeight="1">
      <c r="A634" s="444"/>
      <c r="B634" s="444"/>
      <c r="C634" s="444"/>
      <c r="D634" s="444"/>
      <c r="E634" s="444"/>
      <c r="F634" s="444"/>
      <c r="G634" s="444"/>
      <c r="H634" s="444"/>
      <c r="I634" s="444"/>
      <c r="J634" s="444"/>
      <c r="K634" s="444"/>
      <c r="L634" s="444"/>
      <c r="M634" s="444"/>
      <c r="N634" s="444"/>
      <c r="O634" s="444"/>
      <c r="P634" s="444"/>
      <c r="Q634" s="444"/>
      <c r="R634" s="444"/>
      <c r="S634" s="444"/>
      <c r="T634" s="444"/>
      <c r="U634" s="444"/>
      <c r="V634" s="444"/>
      <c r="W634" s="444"/>
      <c r="X634" s="444"/>
      <c r="Y634" s="444"/>
      <c r="Z634" s="444"/>
      <c r="AA634" s="444"/>
    </row>
    <row r="635" spans="1:27" ht="15.75" customHeight="1">
      <c r="A635" s="444"/>
      <c r="B635" s="444"/>
      <c r="C635" s="444"/>
      <c r="D635" s="444"/>
      <c r="E635" s="444"/>
      <c r="F635" s="444"/>
      <c r="G635" s="444"/>
      <c r="H635" s="444"/>
      <c r="I635" s="444"/>
      <c r="J635" s="444"/>
      <c r="K635" s="444"/>
      <c r="L635" s="444"/>
      <c r="M635" s="444"/>
      <c r="N635" s="444"/>
      <c r="O635" s="444"/>
      <c r="P635" s="444"/>
      <c r="Q635" s="444"/>
      <c r="R635" s="444"/>
      <c r="S635" s="444"/>
      <c r="T635" s="444"/>
      <c r="U635" s="444"/>
      <c r="V635" s="444"/>
      <c r="W635" s="444"/>
      <c r="X635" s="444"/>
      <c r="Y635" s="444"/>
      <c r="Z635" s="444"/>
      <c r="AA635" s="444"/>
    </row>
    <row r="636" spans="1:27" ht="15.75" customHeight="1">
      <c r="A636" s="444"/>
      <c r="B636" s="444"/>
      <c r="C636" s="444"/>
      <c r="D636" s="444"/>
      <c r="E636" s="444"/>
      <c r="F636" s="444"/>
      <c r="G636" s="444"/>
      <c r="H636" s="444"/>
      <c r="I636" s="444"/>
      <c r="J636" s="444"/>
      <c r="K636" s="444"/>
      <c r="L636" s="444"/>
      <c r="M636" s="444"/>
      <c r="N636" s="444"/>
      <c r="O636" s="444"/>
      <c r="P636" s="444"/>
      <c r="Q636" s="444"/>
      <c r="R636" s="444"/>
      <c r="S636" s="444"/>
      <c r="T636" s="444"/>
      <c r="U636" s="444"/>
      <c r="V636" s="444"/>
      <c r="W636" s="444"/>
      <c r="X636" s="444"/>
      <c r="Y636" s="444"/>
      <c r="Z636" s="444"/>
      <c r="AA636" s="444"/>
    </row>
    <row r="637" spans="1:27" ht="15.75" customHeight="1">
      <c r="A637" s="444"/>
      <c r="B637" s="444"/>
      <c r="C637" s="444"/>
      <c r="D637" s="444"/>
      <c r="E637" s="444"/>
      <c r="F637" s="444"/>
      <c r="G637" s="444"/>
      <c r="H637" s="444"/>
      <c r="I637" s="444"/>
      <c r="J637" s="444"/>
      <c r="K637" s="444"/>
      <c r="L637" s="444"/>
      <c r="M637" s="444"/>
      <c r="N637" s="444"/>
      <c r="O637" s="444"/>
      <c r="P637" s="444"/>
      <c r="Q637" s="444"/>
      <c r="R637" s="444"/>
      <c r="S637" s="444"/>
      <c r="T637" s="444"/>
      <c r="U637" s="444"/>
      <c r="V637" s="444"/>
      <c r="W637" s="444"/>
      <c r="X637" s="444"/>
      <c r="Y637" s="444"/>
      <c r="Z637" s="444"/>
      <c r="AA637" s="444"/>
    </row>
    <row r="638" spans="1:27" ht="15.75" customHeight="1">
      <c r="A638" s="444"/>
      <c r="B638" s="444"/>
      <c r="C638" s="444"/>
      <c r="D638" s="444"/>
      <c r="E638" s="444"/>
      <c r="F638" s="444"/>
      <c r="G638" s="444"/>
      <c r="H638" s="444"/>
      <c r="I638" s="444"/>
      <c r="J638" s="444"/>
      <c r="K638" s="444"/>
      <c r="L638" s="444"/>
      <c r="M638" s="444"/>
      <c r="N638" s="444"/>
      <c r="O638" s="444"/>
      <c r="P638" s="444"/>
      <c r="Q638" s="444"/>
      <c r="R638" s="444"/>
      <c r="S638" s="444"/>
      <c r="T638" s="444"/>
      <c r="U638" s="444"/>
      <c r="V638" s="444"/>
      <c r="W638" s="444"/>
      <c r="X638" s="444"/>
      <c r="Y638" s="444"/>
      <c r="Z638" s="444"/>
      <c r="AA638" s="444"/>
    </row>
    <row r="639" spans="1:27" ht="15.75" customHeight="1">
      <c r="A639" s="444"/>
      <c r="B639" s="444"/>
      <c r="C639" s="444"/>
      <c r="D639" s="444"/>
      <c r="E639" s="444"/>
      <c r="F639" s="444"/>
      <c r="G639" s="444"/>
      <c r="H639" s="444"/>
      <c r="I639" s="444"/>
      <c r="J639" s="444"/>
      <c r="K639" s="444"/>
      <c r="L639" s="444"/>
      <c r="M639" s="444"/>
      <c r="N639" s="444"/>
      <c r="O639" s="444"/>
      <c r="P639" s="444"/>
      <c r="Q639" s="444"/>
      <c r="R639" s="444"/>
      <c r="S639" s="444"/>
      <c r="T639" s="444"/>
      <c r="U639" s="444"/>
      <c r="V639" s="444"/>
      <c r="W639" s="444"/>
      <c r="X639" s="444"/>
      <c r="Y639" s="444"/>
      <c r="Z639" s="444"/>
      <c r="AA639" s="444"/>
    </row>
    <row r="640" spans="1:27" ht="15.75" customHeight="1">
      <c r="A640" s="444"/>
      <c r="B640" s="444"/>
      <c r="C640" s="444"/>
      <c r="D640" s="444"/>
      <c r="E640" s="444"/>
      <c r="F640" s="444"/>
      <c r="G640" s="444"/>
      <c r="H640" s="444"/>
      <c r="I640" s="444"/>
      <c r="J640" s="444"/>
      <c r="K640" s="444"/>
      <c r="L640" s="444"/>
      <c r="M640" s="444"/>
      <c r="N640" s="444"/>
      <c r="O640" s="444"/>
      <c r="P640" s="444"/>
      <c r="Q640" s="444"/>
      <c r="R640" s="444"/>
      <c r="S640" s="444"/>
      <c r="T640" s="444"/>
      <c r="U640" s="444"/>
      <c r="V640" s="444"/>
      <c r="W640" s="444"/>
      <c r="X640" s="444"/>
      <c r="Y640" s="444"/>
      <c r="Z640" s="444"/>
      <c r="AA640" s="444"/>
    </row>
    <row r="641" spans="1:27" ht="15.75" customHeight="1">
      <c r="A641" s="444"/>
      <c r="B641" s="444"/>
      <c r="C641" s="444"/>
      <c r="D641" s="444"/>
      <c r="E641" s="444"/>
      <c r="F641" s="444"/>
      <c r="G641" s="444"/>
      <c r="H641" s="444"/>
      <c r="I641" s="444"/>
      <c r="J641" s="444"/>
      <c r="K641" s="444"/>
      <c r="L641" s="444"/>
      <c r="M641" s="444"/>
      <c r="N641" s="444"/>
      <c r="O641" s="444"/>
      <c r="P641" s="444"/>
      <c r="Q641" s="444"/>
      <c r="R641" s="444"/>
      <c r="S641" s="444"/>
      <c r="T641" s="444"/>
      <c r="U641" s="444"/>
      <c r="V641" s="444"/>
      <c r="W641" s="444"/>
      <c r="X641" s="444"/>
      <c r="Y641" s="444"/>
      <c r="Z641" s="444"/>
      <c r="AA641" s="444"/>
    </row>
    <row r="642" spans="1:27" ht="15.75" customHeight="1">
      <c r="A642" s="444"/>
      <c r="B642" s="444"/>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c r="AA642" s="444"/>
    </row>
    <row r="643" spans="1:27" ht="15.75" customHeight="1">
      <c r="A643" s="444"/>
      <c r="B643" s="444"/>
      <c r="C643" s="444"/>
      <c r="D643" s="444"/>
      <c r="E643" s="444"/>
      <c r="F643" s="444"/>
      <c r="G643" s="444"/>
      <c r="H643" s="444"/>
      <c r="I643" s="444"/>
      <c r="J643" s="444"/>
      <c r="K643" s="444"/>
      <c r="L643" s="444"/>
      <c r="M643" s="444"/>
      <c r="N643" s="444"/>
      <c r="O643" s="444"/>
      <c r="P643" s="444"/>
      <c r="Q643" s="444"/>
      <c r="R643" s="444"/>
      <c r="S643" s="444"/>
      <c r="T643" s="444"/>
      <c r="U643" s="444"/>
      <c r="V643" s="444"/>
      <c r="W643" s="444"/>
      <c r="X643" s="444"/>
      <c r="Y643" s="444"/>
      <c r="Z643" s="444"/>
      <c r="AA643" s="444"/>
    </row>
    <row r="644" spans="1:27" ht="15.75" customHeight="1">
      <c r="A644" s="444"/>
      <c r="B644" s="444"/>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4"/>
      <c r="Z644" s="444"/>
      <c r="AA644" s="444"/>
    </row>
    <row r="645" spans="1:27" ht="15.75" customHeight="1">
      <c r="A645" s="444"/>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row>
    <row r="646" spans="1:27" ht="15.75" customHeight="1">
      <c r="A646" s="444"/>
      <c r="B646" s="444"/>
      <c r="C646" s="444"/>
      <c r="D646" s="444"/>
      <c r="E646" s="444"/>
      <c r="F646" s="444"/>
      <c r="G646" s="444"/>
      <c r="H646" s="444"/>
      <c r="I646" s="444"/>
      <c r="J646" s="444"/>
      <c r="K646" s="444"/>
      <c r="L646" s="444"/>
      <c r="M646" s="444"/>
      <c r="N646" s="444"/>
      <c r="O646" s="444"/>
      <c r="P646" s="444"/>
      <c r="Q646" s="444"/>
      <c r="R646" s="444"/>
      <c r="S646" s="444"/>
      <c r="T646" s="444"/>
      <c r="U646" s="444"/>
      <c r="V646" s="444"/>
      <c r="W646" s="444"/>
      <c r="X646" s="444"/>
      <c r="Y646" s="444"/>
      <c r="Z646" s="444"/>
      <c r="AA646" s="444"/>
    </row>
    <row r="647" spans="1:27" ht="15.75" customHeight="1">
      <c r="A647" s="444"/>
      <c r="B647" s="444"/>
      <c r="C647" s="444"/>
      <c r="D647" s="444"/>
      <c r="E647" s="444"/>
      <c r="F647" s="444"/>
      <c r="G647" s="444"/>
      <c r="H647" s="444"/>
      <c r="I647" s="444"/>
      <c r="J647" s="444"/>
      <c r="K647" s="444"/>
      <c r="L647" s="444"/>
      <c r="M647" s="444"/>
      <c r="N647" s="444"/>
      <c r="O647" s="444"/>
      <c r="P647" s="444"/>
      <c r="Q647" s="444"/>
      <c r="R647" s="444"/>
      <c r="S647" s="444"/>
      <c r="T647" s="444"/>
      <c r="U647" s="444"/>
      <c r="V647" s="444"/>
      <c r="W647" s="444"/>
      <c r="X647" s="444"/>
      <c r="Y647" s="444"/>
      <c r="Z647" s="444"/>
      <c r="AA647" s="444"/>
    </row>
    <row r="648" spans="1:27" ht="15.75" customHeight="1">
      <c r="A648" s="444"/>
      <c r="B648" s="444"/>
      <c r="C648" s="444"/>
      <c r="D648" s="444"/>
      <c r="E648" s="444"/>
      <c r="F648" s="444"/>
      <c r="G648" s="444"/>
      <c r="H648" s="444"/>
      <c r="I648" s="444"/>
      <c r="J648" s="444"/>
      <c r="K648" s="444"/>
      <c r="L648" s="444"/>
      <c r="M648" s="444"/>
      <c r="N648" s="444"/>
      <c r="O648" s="444"/>
      <c r="P648" s="444"/>
      <c r="Q648" s="444"/>
      <c r="R648" s="444"/>
      <c r="S648" s="444"/>
      <c r="T648" s="444"/>
      <c r="U648" s="444"/>
      <c r="V648" s="444"/>
      <c r="W648" s="444"/>
      <c r="X648" s="444"/>
      <c r="Y648" s="444"/>
      <c r="Z648" s="444"/>
      <c r="AA648" s="444"/>
    </row>
    <row r="649" spans="1:27" ht="15.75" customHeight="1">
      <c r="A649" s="444"/>
      <c r="B649" s="444"/>
      <c r="C649" s="444"/>
      <c r="D649" s="444"/>
      <c r="E649" s="444"/>
      <c r="F649" s="444"/>
      <c r="G649" s="444"/>
      <c r="H649" s="444"/>
      <c r="I649" s="444"/>
      <c r="J649" s="444"/>
      <c r="K649" s="444"/>
      <c r="L649" s="444"/>
      <c r="M649" s="444"/>
      <c r="N649" s="444"/>
      <c r="O649" s="444"/>
      <c r="P649" s="444"/>
      <c r="Q649" s="444"/>
      <c r="R649" s="444"/>
      <c r="S649" s="444"/>
      <c r="T649" s="444"/>
      <c r="U649" s="444"/>
      <c r="V649" s="444"/>
      <c r="W649" s="444"/>
      <c r="X649" s="444"/>
      <c r="Y649" s="444"/>
      <c r="Z649" s="444"/>
      <c r="AA649" s="444"/>
    </row>
    <row r="650" spans="1:27" ht="15.75" customHeight="1">
      <c r="A650" s="444"/>
      <c r="B650" s="444"/>
      <c r="C650" s="444"/>
      <c r="D650" s="444"/>
      <c r="E650" s="444"/>
      <c r="F650" s="444"/>
      <c r="G650" s="444"/>
      <c r="H650" s="444"/>
      <c r="I650" s="444"/>
      <c r="J650" s="444"/>
      <c r="K650" s="444"/>
      <c r="L650" s="444"/>
      <c r="M650" s="444"/>
      <c r="N650" s="444"/>
      <c r="O650" s="444"/>
      <c r="P650" s="444"/>
      <c r="Q650" s="444"/>
      <c r="R650" s="444"/>
      <c r="S650" s="444"/>
      <c r="T650" s="444"/>
      <c r="U650" s="444"/>
      <c r="V650" s="444"/>
      <c r="W650" s="444"/>
      <c r="X650" s="444"/>
      <c r="Y650" s="444"/>
      <c r="Z650" s="444"/>
      <c r="AA650" s="444"/>
    </row>
    <row r="651" spans="1:27" ht="15.75" customHeight="1">
      <c r="A651" s="444"/>
      <c r="B651" s="444"/>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4"/>
      <c r="Z651" s="444"/>
      <c r="AA651" s="444"/>
    </row>
    <row r="652" spans="1:27" ht="15.75" customHeight="1">
      <c r="A652" s="444"/>
      <c r="B652" s="444"/>
      <c r="C652" s="444"/>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4"/>
      <c r="Z652" s="444"/>
      <c r="AA652" s="444"/>
    </row>
    <row r="653" spans="1:27" ht="15.75" customHeight="1">
      <c r="A653" s="444"/>
      <c r="B653" s="444"/>
      <c r="C653" s="444"/>
      <c r="D653" s="444"/>
      <c r="E653" s="444"/>
      <c r="F653" s="444"/>
      <c r="G653" s="444"/>
      <c r="H653" s="444"/>
      <c r="I653" s="444"/>
      <c r="J653" s="444"/>
      <c r="K653" s="444"/>
      <c r="L653" s="444"/>
      <c r="M653" s="444"/>
      <c r="N653" s="444"/>
      <c r="O653" s="444"/>
      <c r="P653" s="444"/>
      <c r="Q653" s="444"/>
      <c r="R653" s="444"/>
      <c r="S653" s="444"/>
      <c r="T653" s="444"/>
      <c r="U653" s="444"/>
      <c r="V653" s="444"/>
      <c r="W653" s="444"/>
      <c r="X653" s="444"/>
      <c r="Y653" s="444"/>
      <c r="Z653" s="444"/>
      <c r="AA653" s="444"/>
    </row>
    <row r="654" spans="1:27" ht="15.75" customHeight="1">
      <c r="A654" s="444"/>
      <c r="B654" s="444"/>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44"/>
      <c r="Z654" s="444"/>
      <c r="AA654" s="444"/>
    </row>
    <row r="655" spans="1:27" ht="15.75" customHeight="1">
      <c r="A655" s="444"/>
      <c r="B655" s="444"/>
      <c r="C655" s="444"/>
      <c r="D655" s="444"/>
      <c r="E655" s="444"/>
      <c r="F655" s="444"/>
      <c r="G655" s="444"/>
      <c r="H655" s="444"/>
      <c r="I655" s="444"/>
      <c r="J655" s="444"/>
      <c r="K655" s="444"/>
      <c r="L655" s="444"/>
      <c r="M655" s="444"/>
      <c r="N655" s="444"/>
      <c r="O655" s="444"/>
      <c r="P655" s="444"/>
      <c r="Q655" s="444"/>
      <c r="R655" s="444"/>
      <c r="S655" s="444"/>
      <c r="T655" s="444"/>
      <c r="U655" s="444"/>
      <c r="V655" s="444"/>
      <c r="W655" s="444"/>
      <c r="X655" s="444"/>
      <c r="Y655" s="444"/>
      <c r="Z655" s="444"/>
      <c r="AA655" s="444"/>
    </row>
    <row r="656" spans="1:27" ht="15.75" customHeight="1">
      <c r="A656" s="444"/>
      <c r="B656" s="444"/>
      <c r="C656" s="444"/>
      <c r="D656" s="444"/>
      <c r="E656" s="444"/>
      <c r="F656" s="444"/>
      <c r="G656" s="444"/>
      <c r="H656" s="444"/>
      <c r="I656" s="444"/>
      <c r="J656" s="444"/>
      <c r="K656" s="444"/>
      <c r="L656" s="444"/>
      <c r="M656" s="444"/>
      <c r="N656" s="444"/>
      <c r="O656" s="444"/>
      <c r="P656" s="444"/>
      <c r="Q656" s="444"/>
      <c r="R656" s="444"/>
      <c r="S656" s="444"/>
      <c r="T656" s="444"/>
      <c r="U656" s="444"/>
      <c r="V656" s="444"/>
      <c r="W656" s="444"/>
      <c r="X656" s="444"/>
      <c r="Y656" s="444"/>
      <c r="Z656" s="444"/>
      <c r="AA656" s="444"/>
    </row>
    <row r="657" spans="1:27" ht="15.75" customHeight="1">
      <c r="A657" s="444"/>
      <c r="B657" s="444"/>
      <c r="C657" s="444"/>
      <c r="D657" s="444"/>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c r="AA657" s="444"/>
    </row>
    <row r="658" spans="1:27" ht="15.75" customHeight="1">
      <c r="A658" s="444"/>
      <c r="B658" s="444"/>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4"/>
      <c r="Z658" s="444"/>
      <c r="AA658" s="444"/>
    </row>
    <row r="659" spans="1:27" ht="15.75" customHeight="1">
      <c r="A659" s="444"/>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row>
    <row r="660" spans="1:27" ht="15.75" customHeight="1">
      <c r="A660" s="444"/>
      <c r="B660" s="444"/>
      <c r="C660" s="444"/>
      <c r="D660" s="444"/>
      <c r="E660" s="444"/>
      <c r="F660" s="444"/>
      <c r="G660" s="444"/>
      <c r="H660" s="444"/>
      <c r="I660" s="444"/>
      <c r="J660" s="444"/>
      <c r="K660" s="444"/>
      <c r="L660" s="444"/>
      <c r="M660" s="444"/>
      <c r="N660" s="444"/>
      <c r="O660" s="444"/>
      <c r="P660" s="444"/>
      <c r="Q660" s="444"/>
      <c r="R660" s="444"/>
      <c r="S660" s="444"/>
      <c r="T660" s="444"/>
      <c r="U660" s="444"/>
      <c r="V660" s="444"/>
      <c r="W660" s="444"/>
      <c r="X660" s="444"/>
      <c r="Y660" s="444"/>
      <c r="Z660" s="444"/>
      <c r="AA660" s="444"/>
    </row>
    <row r="661" spans="1:27" ht="15.75" customHeight="1">
      <c r="A661" s="444"/>
      <c r="B661" s="444"/>
      <c r="C661" s="444"/>
      <c r="D661" s="444"/>
      <c r="E661" s="444"/>
      <c r="F661" s="444"/>
      <c r="G661" s="444"/>
      <c r="H661" s="444"/>
      <c r="I661" s="444"/>
      <c r="J661" s="444"/>
      <c r="K661" s="444"/>
      <c r="L661" s="444"/>
      <c r="M661" s="444"/>
      <c r="N661" s="444"/>
      <c r="O661" s="444"/>
      <c r="P661" s="444"/>
      <c r="Q661" s="444"/>
      <c r="R661" s="444"/>
      <c r="S661" s="444"/>
      <c r="T661" s="444"/>
      <c r="U661" s="444"/>
      <c r="V661" s="444"/>
      <c r="W661" s="444"/>
      <c r="X661" s="444"/>
      <c r="Y661" s="444"/>
      <c r="Z661" s="444"/>
      <c r="AA661" s="444"/>
    </row>
    <row r="662" spans="1:27" ht="15.75" customHeight="1">
      <c r="A662" s="444"/>
      <c r="B662" s="444"/>
      <c r="C662" s="444"/>
      <c r="D662" s="444"/>
      <c r="E662" s="444"/>
      <c r="F662" s="444"/>
      <c r="G662" s="444"/>
      <c r="H662" s="444"/>
      <c r="I662" s="444"/>
      <c r="J662" s="444"/>
      <c r="K662" s="444"/>
      <c r="L662" s="444"/>
      <c r="M662" s="444"/>
      <c r="N662" s="444"/>
      <c r="O662" s="444"/>
      <c r="P662" s="444"/>
      <c r="Q662" s="444"/>
      <c r="R662" s="444"/>
      <c r="S662" s="444"/>
      <c r="T662" s="444"/>
      <c r="U662" s="444"/>
      <c r="V662" s="444"/>
      <c r="W662" s="444"/>
      <c r="X662" s="444"/>
      <c r="Y662" s="444"/>
      <c r="Z662" s="444"/>
      <c r="AA662" s="444"/>
    </row>
    <row r="663" spans="1:27" ht="15.75" customHeight="1">
      <c r="A663" s="444"/>
      <c r="B663" s="444"/>
      <c r="C663" s="444"/>
      <c r="D663" s="444"/>
      <c r="E663" s="444"/>
      <c r="F663" s="444"/>
      <c r="G663" s="444"/>
      <c r="H663" s="444"/>
      <c r="I663" s="444"/>
      <c r="J663" s="444"/>
      <c r="K663" s="444"/>
      <c r="L663" s="444"/>
      <c r="M663" s="444"/>
      <c r="N663" s="444"/>
      <c r="O663" s="444"/>
      <c r="P663" s="444"/>
      <c r="Q663" s="444"/>
      <c r="R663" s="444"/>
      <c r="S663" s="444"/>
      <c r="T663" s="444"/>
      <c r="U663" s="444"/>
      <c r="V663" s="444"/>
      <c r="W663" s="444"/>
      <c r="X663" s="444"/>
      <c r="Y663" s="444"/>
      <c r="Z663" s="444"/>
      <c r="AA663" s="444"/>
    </row>
    <row r="664" spans="1:27" ht="15.75" customHeight="1">
      <c r="A664" s="444"/>
      <c r="B664" s="444"/>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4"/>
      <c r="Z664" s="444"/>
      <c r="AA664" s="444"/>
    </row>
    <row r="665" spans="1:27" ht="15.75" customHeight="1">
      <c r="A665" s="444"/>
      <c r="B665" s="444"/>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44"/>
      <c r="Z665" s="444"/>
      <c r="AA665" s="444"/>
    </row>
    <row r="666" spans="1:27" ht="15.75" customHeight="1">
      <c r="A666" s="444"/>
      <c r="B666" s="444"/>
      <c r="C666" s="444"/>
      <c r="D666" s="444"/>
      <c r="E666" s="444"/>
      <c r="F666" s="444"/>
      <c r="G666" s="444"/>
      <c r="H666" s="444"/>
      <c r="I666" s="444"/>
      <c r="J666" s="444"/>
      <c r="K666" s="444"/>
      <c r="L666" s="444"/>
      <c r="M666" s="444"/>
      <c r="N666" s="444"/>
      <c r="O666" s="444"/>
      <c r="P666" s="444"/>
      <c r="Q666" s="444"/>
      <c r="R666" s="444"/>
      <c r="S666" s="444"/>
      <c r="T666" s="444"/>
      <c r="U666" s="444"/>
      <c r="V666" s="444"/>
      <c r="W666" s="444"/>
      <c r="X666" s="444"/>
      <c r="Y666" s="444"/>
      <c r="Z666" s="444"/>
      <c r="AA666" s="444"/>
    </row>
    <row r="667" spans="1:27" ht="15.75" customHeight="1">
      <c r="A667" s="444"/>
      <c r="B667" s="444"/>
      <c r="C667" s="444"/>
      <c r="D667" s="444"/>
      <c r="E667" s="444"/>
      <c r="F667" s="444"/>
      <c r="G667" s="444"/>
      <c r="H667" s="444"/>
      <c r="I667" s="444"/>
      <c r="J667" s="444"/>
      <c r="K667" s="444"/>
      <c r="L667" s="444"/>
      <c r="M667" s="444"/>
      <c r="N667" s="444"/>
      <c r="O667" s="444"/>
      <c r="P667" s="444"/>
      <c r="Q667" s="444"/>
      <c r="R667" s="444"/>
      <c r="S667" s="444"/>
      <c r="T667" s="444"/>
      <c r="U667" s="444"/>
      <c r="V667" s="444"/>
      <c r="W667" s="444"/>
      <c r="X667" s="444"/>
      <c r="Y667" s="444"/>
      <c r="Z667" s="444"/>
      <c r="AA667" s="444"/>
    </row>
    <row r="668" spans="1:27" ht="15.75" customHeight="1">
      <c r="A668" s="444"/>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row>
    <row r="669" spans="1:27" ht="15.75" customHeight="1">
      <c r="A669" s="444"/>
      <c r="B669" s="444"/>
      <c r="C669" s="444"/>
      <c r="D669" s="444"/>
      <c r="E669" s="444"/>
      <c r="F669" s="444"/>
      <c r="G669" s="444"/>
      <c r="H669" s="444"/>
      <c r="I669" s="444"/>
      <c r="J669" s="444"/>
      <c r="K669" s="444"/>
      <c r="L669" s="444"/>
      <c r="M669" s="444"/>
      <c r="N669" s="444"/>
      <c r="O669" s="444"/>
      <c r="P669" s="444"/>
      <c r="Q669" s="444"/>
      <c r="R669" s="444"/>
      <c r="S669" s="444"/>
      <c r="T669" s="444"/>
      <c r="U669" s="444"/>
      <c r="V669" s="444"/>
      <c r="W669" s="444"/>
      <c r="X669" s="444"/>
      <c r="Y669" s="444"/>
      <c r="Z669" s="444"/>
      <c r="AA669" s="444"/>
    </row>
    <row r="670" spans="1:27" ht="15.75" customHeight="1">
      <c r="A670" s="444"/>
      <c r="B670" s="444"/>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4"/>
      <c r="Z670" s="444"/>
      <c r="AA670" s="444"/>
    </row>
    <row r="671" spans="1:27" ht="15.75" customHeight="1">
      <c r="A671" s="444"/>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row>
    <row r="672" spans="1:27" ht="15.75" customHeight="1">
      <c r="A672" s="444"/>
      <c r="B672" s="444"/>
      <c r="C672" s="444"/>
      <c r="D672" s="444"/>
      <c r="E672" s="444"/>
      <c r="F672" s="444"/>
      <c r="G672" s="444"/>
      <c r="H672" s="444"/>
      <c r="I672" s="444"/>
      <c r="J672" s="444"/>
      <c r="K672" s="444"/>
      <c r="L672" s="444"/>
      <c r="M672" s="444"/>
      <c r="N672" s="444"/>
      <c r="O672" s="444"/>
      <c r="P672" s="444"/>
      <c r="Q672" s="444"/>
      <c r="R672" s="444"/>
      <c r="S672" s="444"/>
      <c r="T672" s="444"/>
      <c r="U672" s="444"/>
      <c r="V672" s="444"/>
      <c r="W672" s="444"/>
      <c r="X672" s="444"/>
      <c r="Y672" s="444"/>
      <c r="Z672" s="444"/>
      <c r="AA672" s="444"/>
    </row>
    <row r="673" spans="1:27" ht="15.75" customHeight="1">
      <c r="A673" s="444"/>
      <c r="B673" s="444"/>
      <c r="C673" s="444"/>
      <c r="D673" s="444"/>
      <c r="E673" s="444"/>
      <c r="F673" s="444"/>
      <c r="G673" s="444"/>
      <c r="H673" s="444"/>
      <c r="I673" s="444"/>
      <c r="J673" s="444"/>
      <c r="K673" s="444"/>
      <c r="L673" s="444"/>
      <c r="M673" s="444"/>
      <c r="N673" s="444"/>
      <c r="O673" s="444"/>
      <c r="P673" s="444"/>
      <c r="Q673" s="444"/>
      <c r="R673" s="444"/>
      <c r="S673" s="444"/>
      <c r="T673" s="444"/>
      <c r="U673" s="444"/>
      <c r="V673" s="444"/>
      <c r="W673" s="444"/>
      <c r="X673" s="444"/>
      <c r="Y673" s="444"/>
      <c r="Z673" s="444"/>
      <c r="AA673" s="444"/>
    </row>
    <row r="674" spans="1:27" ht="15.75" customHeight="1">
      <c r="A674" s="444"/>
      <c r="B674" s="444"/>
      <c r="C674" s="444"/>
      <c r="D674" s="444"/>
      <c r="E674" s="444"/>
      <c r="F674" s="444"/>
      <c r="G674" s="444"/>
      <c r="H674" s="444"/>
      <c r="I674" s="444"/>
      <c r="J674" s="444"/>
      <c r="K674" s="444"/>
      <c r="L674" s="444"/>
      <c r="M674" s="444"/>
      <c r="N674" s="444"/>
      <c r="O674" s="444"/>
      <c r="P674" s="444"/>
      <c r="Q674" s="444"/>
      <c r="R674" s="444"/>
      <c r="S674" s="444"/>
      <c r="T674" s="444"/>
      <c r="U674" s="444"/>
      <c r="V674" s="444"/>
      <c r="W674" s="444"/>
      <c r="X674" s="444"/>
      <c r="Y674" s="444"/>
      <c r="Z674" s="444"/>
      <c r="AA674" s="444"/>
    </row>
    <row r="675" spans="1:27" ht="15.75" customHeight="1">
      <c r="A675" s="444"/>
      <c r="B675" s="444"/>
      <c r="C675" s="444"/>
      <c r="D675" s="444"/>
      <c r="E675" s="444"/>
      <c r="F675" s="444"/>
      <c r="G675" s="444"/>
      <c r="H675" s="444"/>
      <c r="I675" s="444"/>
      <c r="J675" s="444"/>
      <c r="K675" s="444"/>
      <c r="L675" s="444"/>
      <c r="M675" s="444"/>
      <c r="N675" s="444"/>
      <c r="O675" s="444"/>
      <c r="P675" s="444"/>
      <c r="Q675" s="444"/>
      <c r="R675" s="444"/>
      <c r="S675" s="444"/>
      <c r="T675" s="444"/>
      <c r="U675" s="444"/>
      <c r="V675" s="444"/>
      <c r="W675" s="444"/>
      <c r="X675" s="444"/>
      <c r="Y675" s="444"/>
      <c r="Z675" s="444"/>
      <c r="AA675" s="444"/>
    </row>
    <row r="676" spans="1:27" ht="15.75" customHeight="1">
      <c r="A676" s="444"/>
      <c r="B676" s="444"/>
      <c r="C676" s="444"/>
      <c r="D676" s="444"/>
      <c r="E676" s="444"/>
      <c r="F676" s="444"/>
      <c r="G676" s="444"/>
      <c r="H676" s="444"/>
      <c r="I676" s="444"/>
      <c r="J676" s="444"/>
      <c r="K676" s="444"/>
      <c r="L676" s="444"/>
      <c r="M676" s="444"/>
      <c r="N676" s="444"/>
      <c r="O676" s="444"/>
      <c r="P676" s="444"/>
      <c r="Q676" s="444"/>
      <c r="R676" s="444"/>
      <c r="S676" s="444"/>
      <c r="T676" s="444"/>
      <c r="U676" s="444"/>
      <c r="V676" s="444"/>
      <c r="W676" s="444"/>
      <c r="X676" s="444"/>
      <c r="Y676" s="444"/>
      <c r="Z676" s="444"/>
      <c r="AA676" s="444"/>
    </row>
    <row r="677" spans="1:27" ht="15.75" customHeight="1">
      <c r="A677" s="444"/>
      <c r="B677" s="444"/>
      <c r="C677" s="444"/>
      <c r="D677" s="444"/>
      <c r="E677" s="444"/>
      <c r="F677" s="444"/>
      <c r="G677" s="444"/>
      <c r="H677" s="444"/>
      <c r="I677" s="444"/>
      <c r="J677" s="444"/>
      <c r="K677" s="444"/>
      <c r="L677" s="444"/>
      <c r="M677" s="444"/>
      <c r="N677" s="444"/>
      <c r="O677" s="444"/>
      <c r="P677" s="444"/>
      <c r="Q677" s="444"/>
      <c r="R677" s="444"/>
      <c r="S677" s="444"/>
      <c r="T677" s="444"/>
      <c r="U677" s="444"/>
      <c r="V677" s="444"/>
      <c r="W677" s="444"/>
      <c r="X677" s="444"/>
      <c r="Y677" s="444"/>
      <c r="Z677" s="444"/>
      <c r="AA677" s="444"/>
    </row>
    <row r="678" spans="1:27" ht="15.75" customHeight="1">
      <c r="A678" s="444"/>
      <c r="B678" s="444"/>
      <c r="C678" s="444"/>
      <c r="D678" s="444"/>
      <c r="E678" s="444"/>
      <c r="F678" s="444"/>
      <c r="G678" s="444"/>
      <c r="H678" s="444"/>
      <c r="I678" s="444"/>
      <c r="J678" s="444"/>
      <c r="K678" s="444"/>
      <c r="L678" s="444"/>
      <c r="M678" s="444"/>
      <c r="N678" s="444"/>
      <c r="O678" s="444"/>
      <c r="P678" s="444"/>
      <c r="Q678" s="444"/>
      <c r="R678" s="444"/>
      <c r="S678" s="444"/>
      <c r="T678" s="444"/>
      <c r="U678" s="444"/>
      <c r="V678" s="444"/>
      <c r="W678" s="444"/>
      <c r="X678" s="444"/>
      <c r="Y678" s="444"/>
      <c r="Z678" s="444"/>
      <c r="AA678" s="444"/>
    </row>
    <row r="679" spans="1:27" ht="15.75" customHeight="1">
      <c r="A679" s="444"/>
      <c r="B679" s="444"/>
      <c r="C679" s="444"/>
      <c r="D679" s="444"/>
      <c r="E679" s="444"/>
      <c r="F679" s="444"/>
      <c r="G679" s="444"/>
      <c r="H679" s="444"/>
      <c r="I679" s="444"/>
      <c r="J679" s="444"/>
      <c r="K679" s="444"/>
      <c r="L679" s="444"/>
      <c r="M679" s="444"/>
      <c r="N679" s="444"/>
      <c r="O679" s="444"/>
      <c r="P679" s="444"/>
      <c r="Q679" s="444"/>
      <c r="R679" s="444"/>
      <c r="S679" s="444"/>
      <c r="T679" s="444"/>
      <c r="U679" s="444"/>
      <c r="V679" s="444"/>
      <c r="W679" s="444"/>
      <c r="X679" s="444"/>
      <c r="Y679" s="444"/>
      <c r="Z679" s="444"/>
      <c r="AA679" s="444"/>
    </row>
    <row r="680" spans="1:27" ht="15.75" customHeight="1">
      <c r="A680" s="444"/>
      <c r="B680" s="444"/>
      <c r="C680" s="444"/>
      <c r="D680" s="444"/>
      <c r="E680" s="444"/>
      <c r="F680" s="444"/>
      <c r="G680" s="444"/>
      <c r="H680" s="444"/>
      <c r="I680" s="444"/>
      <c r="J680" s="444"/>
      <c r="K680" s="444"/>
      <c r="L680" s="444"/>
      <c r="M680" s="444"/>
      <c r="N680" s="444"/>
      <c r="O680" s="444"/>
      <c r="P680" s="444"/>
      <c r="Q680" s="444"/>
      <c r="R680" s="444"/>
      <c r="S680" s="444"/>
      <c r="T680" s="444"/>
      <c r="U680" s="444"/>
      <c r="V680" s="444"/>
      <c r="W680" s="444"/>
      <c r="X680" s="444"/>
      <c r="Y680" s="444"/>
      <c r="Z680" s="444"/>
      <c r="AA680" s="444"/>
    </row>
    <row r="681" spans="1:27" ht="15.75" customHeight="1">
      <c r="A681" s="444"/>
      <c r="B681" s="444"/>
      <c r="C681" s="444"/>
      <c r="D681" s="444"/>
      <c r="E681" s="444"/>
      <c r="F681" s="444"/>
      <c r="G681" s="444"/>
      <c r="H681" s="444"/>
      <c r="I681" s="444"/>
      <c r="J681" s="444"/>
      <c r="K681" s="444"/>
      <c r="L681" s="444"/>
      <c r="M681" s="444"/>
      <c r="N681" s="444"/>
      <c r="O681" s="444"/>
      <c r="P681" s="444"/>
      <c r="Q681" s="444"/>
      <c r="R681" s="444"/>
      <c r="S681" s="444"/>
      <c r="T681" s="444"/>
      <c r="U681" s="444"/>
      <c r="V681" s="444"/>
      <c r="W681" s="444"/>
      <c r="X681" s="444"/>
      <c r="Y681" s="444"/>
      <c r="Z681" s="444"/>
      <c r="AA681" s="444"/>
    </row>
    <row r="682" spans="1:27" ht="15.75" customHeight="1">
      <c r="A682" s="444"/>
      <c r="B682" s="444"/>
      <c r="C682" s="444"/>
      <c r="D682" s="444"/>
      <c r="E682" s="444"/>
      <c r="F682" s="444"/>
      <c r="G682" s="444"/>
      <c r="H682" s="444"/>
      <c r="I682" s="444"/>
      <c r="J682" s="444"/>
      <c r="K682" s="444"/>
      <c r="L682" s="444"/>
      <c r="M682" s="444"/>
      <c r="N682" s="444"/>
      <c r="O682" s="444"/>
      <c r="P682" s="444"/>
      <c r="Q682" s="444"/>
      <c r="R682" s="444"/>
      <c r="S682" s="444"/>
      <c r="T682" s="444"/>
      <c r="U682" s="444"/>
      <c r="V682" s="444"/>
      <c r="W682" s="444"/>
      <c r="X682" s="444"/>
      <c r="Y682" s="444"/>
      <c r="Z682" s="444"/>
      <c r="AA682" s="444"/>
    </row>
    <row r="683" spans="1:27" ht="15.75" customHeight="1">
      <c r="A683" s="444"/>
      <c r="B683" s="444"/>
      <c r="C683" s="444"/>
      <c r="D683" s="444"/>
      <c r="E683" s="444"/>
      <c r="F683" s="444"/>
      <c r="G683" s="444"/>
      <c r="H683" s="444"/>
      <c r="I683" s="444"/>
      <c r="J683" s="444"/>
      <c r="K683" s="444"/>
      <c r="L683" s="444"/>
      <c r="M683" s="444"/>
      <c r="N683" s="444"/>
      <c r="O683" s="444"/>
      <c r="P683" s="444"/>
      <c r="Q683" s="444"/>
      <c r="R683" s="444"/>
      <c r="S683" s="444"/>
      <c r="T683" s="444"/>
      <c r="U683" s="444"/>
      <c r="V683" s="444"/>
      <c r="W683" s="444"/>
      <c r="X683" s="444"/>
      <c r="Y683" s="444"/>
      <c r="Z683" s="444"/>
      <c r="AA683" s="444"/>
    </row>
    <row r="684" spans="1:27" ht="15.75" customHeight="1">
      <c r="A684" s="444"/>
      <c r="B684" s="444"/>
      <c r="C684" s="444"/>
      <c r="D684" s="444"/>
      <c r="E684" s="444"/>
      <c r="F684" s="444"/>
      <c r="G684" s="444"/>
      <c r="H684" s="444"/>
      <c r="I684" s="444"/>
      <c r="J684" s="444"/>
      <c r="K684" s="444"/>
      <c r="L684" s="444"/>
      <c r="M684" s="444"/>
      <c r="N684" s="444"/>
      <c r="O684" s="444"/>
      <c r="P684" s="444"/>
      <c r="Q684" s="444"/>
      <c r="R684" s="444"/>
      <c r="S684" s="444"/>
      <c r="T684" s="444"/>
      <c r="U684" s="444"/>
      <c r="V684" s="444"/>
      <c r="W684" s="444"/>
      <c r="X684" s="444"/>
      <c r="Y684" s="444"/>
      <c r="Z684" s="444"/>
      <c r="AA684" s="444"/>
    </row>
    <row r="685" spans="1:27" ht="15.75" customHeight="1">
      <c r="A685" s="444"/>
      <c r="B685" s="444"/>
      <c r="C685" s="444"/>
      <c r="D685" s="444"/>
      <c r="E685" s="444"/>
      <c r="F685" s="444"/>
      <c r="G685" s="444"/>
      <c r="H685" s="444"/>
      <c r="I685" s="444"/>
      <c r="J685" s="444"/>
      <c r="K685" s="444"/>
      <c r="L685" s="444"/>
      <c r="M685" s="444"/>
      <c r="N685" s="444"/>
      <c r="O685" s="444"/>
      <c r="P685" s="444"/>
      <c r="Q685" s="444"/>
      <c r="R685" s="444"/>
      <c r="S685" s="444"/>
      <c r="T685" s="444"/>
      <c r="U685" s="444"/>
      <c r="V685" s="444"/>
      <c r="W685" s="444"/>
      <c r="X685" s="444"/>
      <c r="Y685" s="444"/>
      <c r="Z685" s="444"/>
      <c r="AA685" s="444"/>
    </row>
    <row r="686" spans="1:27" ht="15.75" customHeight="1">
      <c r="A686" s="444"/>
      <c r="B686" s="444"/>
      <c r="C686" s="444"/>
      <c r="D686" s="444"/>
      <c r="E686" s="444"/>
      <c r="F686" s="444"/>
      <c r="G686" s="444"/>
      <c r="H686" s="444"/>
      <c r="I686" s="444"/>
      <c r="J686" s="444"/>
      <c r="K686" s="444"/>
      <c r="L686" s="444"/>
      <c r="M686" s="444"/>
      <c r="N686" s="444"/>
      <c r="O686" s="444"/>
      <c r="P686" s="444"/>
      <c r="Q686" s="444"/>
      <c r="R686" s="444"/>
      <c r="S686" s="444"/>
      <c r="T686" s="444"/>
      <c r="U686" s="444"/>
      <c r="V686" s="444"/>
      <c r="W686" s="444"/>
      <c r="X686" s="444"/>
      <c r="Y686" s="444"/>
      <c r="Z686" s="444"/>
      <c r="AA686" s="444"/>
    </row>
    <row r="687" spans="1:27" ht="15.75" customHeight="1">
      <c r="A687" s="444"/>
      <c r="B687" s="444"/>
      <c r="C687" s="444"/>
      <c r="D687" s="444"/>
      <c r="E687" s="444"/>
      <c r="F687" s="444"/>
      <c r="G687" s="444"/>
      <c r="H687" s="444"/>
      <c r="I687" s="444"/>
      <c r="J687" s="444"/>
      <c r="K687" s="444"/>
      <c r="L687" s="444"/>
      <c r="M687" s="444"/>
      <c r="N687" s="444"/>
      <c r="O687" s="444"/>
      <c r="P687" s="444"/>
      <c r="Q687" s="444"/>
      <c r="R687" s="444"/>
      <c r="S687" s="444"/>
      <c r="T687" s="444"/>
      <c r="U687" s="444"/>
      <c r="V687" s="444"/>
      <c r="W687" s="444"/>
      <c r="X687" s="444"/>
      <c r="Y687" s="444"/>
      <c r="Z687" s="444"/>
      <c r="AA687" s="444"/>
    </row>
    <row r="688" spans="1:27" ht="15.75" customHeight="1">
      <c r="A688" s="444"/>
      <c r="B688" s="444"/>
      <c r="C688" s="444"/>
      <c r="D688" s="444"/>
      <c r="E688" s="444"/>
      <c r="F688" s="444"/>
      <c r="G688" s="444"/>
      <c r="H688" s="444"/>
      <c r="I688" s="444"/>
      <c r="J688" s="444"/>
      <c r="K688" s="444"/>
      <c r="L688" s="444"/>
      <c r="M688" s="444"/>
      <c r="N688" s="444"/>
      <c r="O688" s="444"/>
      <c r="P688" s="444"/>
      <c r="Q688" s="444"/>
      <c r="R688" s="444"/>
      <c r="S688" s="444"/>
      <c r="T688" s="444"/>
      <c r="U688" s="444"/>
      <c r="V688" s="444"/>
      <c r="W688" s="444"/>
      <c r="X688" s="444"/>
      <c r="Y688" s="444"/>
      <c r="Z688" s="444"/>
      <c r="AA688" s="444"/>
    </row>
    <row r="689" spans="1:27" ht="15.75" customHeight="1">
      <c r="A689" s="444"/>
      <c r="B689" s="444"/>
      <c r="C689" s="444"/>
      <c r="D689" s="444"/>
      <c r="E689" s="444"/>
      <c r="F689" s="444"/>
      <c r="G689" s="444"/>
      <c r="H689" s="444"/>
      <c r="I689" s="444"/>
      <c r="J689" s="444"/>
      <c r="K689" s="444"/>
      <c r="L689" s="444"/>
      <c r="M689" s="444"/>
      <c r="N689" s="444"/>
      <c r="O689" s="444"/>
      <c r="P689" s="444"/>
      <c r="Q689" s="444"/>
      <c r="R689" s="444"/>
      <c r="S689" s="444"/>
      <c r="T689" s="444"/>
      <c r="U689" s="444"/>
      <c r="V689" s="444"/>
      <c r="W689" s="444"/>
      <c r="X689" s="444"/>
      <c r="Y689" s="444"/>
      <c r="Z689" s="444"/>
      <c r="AA689" s="444"/>
    </row>
    <row r="690" spans="1:27" ht="15.75" customHeight="1">
      <c r="A690" s="444"/>
      <c r="B690" s="444"/>
      <c r="C690" s="444"/>
      <c r="D690" s="444"/>
      <c r="E690" s="444"/>
      <c r="F690" s="444"/>
      <c r="G690" s="444"/>
      <c r="H690" s="444"/>
      <c r="I690" s="444"/>
      <c r="J690" s="444"/>
      <c r="K690" s="444"/>
      <c r="L690" s="444"/>
      <c r="M690" s="444"/>
      <c r="N690" s="444"/>
      <c r="O690" s="444"/>
      <c r="P690" s="444"/>
      <c r="Q690" s="444"/>
      <c r="R690" s="444"/>
      <c r="S690" s="444"/>
      <c r="T690" s="444"/>
      <c r="U690" s="444"/>
      <c r="V690" s="444"/>
      <c r="W690" s="444"/>
      <c r="X690" s="444"/>
      <c r="Y690" s="444"/>
      <c r="Z690" s="444"/>
      <c r="AA690" s="444"/>
    </row>
    <row r="691" spans="1:27" ht="15.75" customHeight="1">
      <c r="A691" s="444"/>
      <c r="B691" s="444"/>
      <c r="C691" s="444"/>
      <c r="D691" s="444"/>
      <c r="E691" s="444"/>
      <c r="F691" s="444"/>
      <c r="G691" s="444"/>
      <c r="H691" s="444"/>
      <c r="I691" s="444"/>
      <c r="J691" s="444"/>
      <c r="K691" s="444"/>
      <c r="L691" s="444"/>
      <c r="M691" s="444"/>
      <c r="N691" s="444"/>
      <c r="O691" s="444"/>
      <c r="P691" s="444"/>
      <c r="Q691" s="444"/>
      <c r="R691" s="444"/>
      <c r="S691" s="444"/>
      <c r="T691" s="444"/>
      <c r="U691" s="444"/>
      <c r="V691" s="444"/>
      <c r="W691" s="444"/>
      <c r="X691" s="444"/>
      <c r="Y691" s="444"/>
      <c r="Z691" s="444"/>
      <c r="AA691" s="444"/>
    </row>
    <row r="692" spans="1:27" ht="15.75" customHeight="1">
      <c r="A692" s="444"/>
      <c r="B692" s="444"/>
      <c r="C692" s="444"/>
      <c r="D692" s="444"/>
      <c r="E692" s="444"/>
      <c r="F692" s="444"/>
      <c r="G692" s="444"/>
      <c r="H692" s="444"/>
      <c r="I692" s="444"/>
      <c r="J692" s="444"/>
      <c r="K692" s="444"/>
      <c r="L692" s="444"/>
      <c r="M692" s="444"/>
      <c r="N692" s="444"/>
      <c r="O692" s="444"/>
      <c r="P692" s="444"/>
      <c r="Q692" s="444"/>
      <c r="R692" s="444"/>
      <c r="S692" s="444"/>
      <c r="T692" s="444"/>
      <c r="U692" s="444"/>
      <c r="V692" s="444"/>
      <c r="W692" s="444"/>
      <c r="X692" s="444"/>
      <c r="Y692" s="444"/>
      <c r="Z692" s="444"/>
      <c r="AA692" s="444"/>
    </row>
    <row r="693" spans="1:27" ht="15.75" customHeight="1">
      <c r="A693" s="444"/>
      <c r="B693" s="444"/>
      <c r="C693" s="444"/>
      <c r="D693" s="444"/>
      <c r="E693" s="444"/>
      <c r="F693" s="444"/>
      <c r="G693" s="444"/>
      <c r="H693" s="444"/>
      <c r="I693" s="444"/>
      <c r="J693" s="444"/>
      <c r="K693" s="444"/>
      <c r="L693" s="444"/>
      <c r="M693" s="444"/>
      <c r="N693" s="444"/>
      <c r="O693" s="444"/>
      <c r="P693" s="444"/>
      <c r="Q693" s="444"/>
      <c r="R693" s="444"/>
      <c r="S693" s="444"/>
      <c r="T693" s="444"/>
      <c r="U693" s="444"/>
      <c r="V693" s="444"/>
      <c r="W693" s="444"/>
      <c r="X693" s="444"/>
      <c r="Y693" s="444"/>
      <c r="Z693" s="444"/>
      <c r="AA693" s="444"/>
    </row>
    <row r="694" spans="1:27" ht="15.75" customHeight="1">
      <c r="A694" s="444"/>
      <c r="B694" s="444"/>
      <c r="C694" s="444"/>
      <c r="D694" s="444"/>
      <c r="E694" s="444"/>
      <c r="F694" s="444"/>
      <c r="G694" s="444"/>
      <c r="H694" s="444"/>
      <c r="I694" s="444"/>
      <c r="J694" s="444"/>
      <c r="K694" s="444"/>
      <c r="L694" s="444"/>
      <c r="M694" s="444"/>
      <c r="N694" s="444"/>
      <c r="O694" s="444"/>
      <c r="P694" s="444"/>
      <c r="Q694" s="444"/>
      <c r="R694" s="444"/>
      <c r="S694" s="444"/>
      <c r="T694" s="444"/>
      <c r="U694" s="444"/>
      <c r="V694" s="444"/>
      <c r="W694" s="444"/>
      <c r="X694" s="444"/>
      <c r="Y694" s="444"/>
      <c r="Z694" s="444"/>
      <c r="AA694" s="444"/>
    </row>
    <row r="695" spans="1:27" ht="15.75" customHeight="1">
      <c r="A695" s="444"/>
      <c r="B695" s="444"/>
      <c r="C695" s="444"/>
      <c r="D695" s="444"/>
      <c r="E695" s="444"/>
      <c r="F695" s="444"/>
      <c r="G695" s="444"/>
      <c r="H695" s="444"/>
      <c r="I695" s="444"/>
      <c r="J695" s="444"/>
      <c r="K695" s="444"/>
      <c r="L695" s="444"/>
      <c r="M695" s="444"/>
      <c r="N695" s="444"/>
      <c r="O695" s="444"/>
      <c r="P695" s="444"/>
      <c r="Q695" s="444"/>
      <c r="R695" s="444"/>
      <c r="S695" s="444"/>
      <c r="T695" s="444"/>
      <c r="U695" s="444"/>
      <c r="V695" s="444"/>
      <c r="W695" s="444"/>
      <c r="X695" s="444"/>
      <c r="Y695" s="444"/>
      <c r="Z695" s="444"/>
      <c r="AA695" s="444"/>
    </row>
    <row r="696" spans="1:27" ht="15.75" customHeight="1">
      <c r="A696" s="444"/>
      <c r="B696" s="444"/>
      <c r="C696" s="444"/>
      <c r="D696" s="444"/>
      <c r="E696" s="444"/>
      <c r="F696" s="444"/>
      <c r="G696" s="444"/>
      <c r="H696" s="444"/>
      <c r="I696" s="444"/>
      <c r="J696" s="444"/>
      <c r="K696" s="444"/>
      <c r="L696" s="444"/>
      <c r="M696" s="444"/>
      <c r="N696" s="444"/>
      <c r="O696" s="444"/>
      <c r="P696" s="444"/>
      <c r="Q696" s="444"/>
      <c r="R696" s="444"/>
      <c r="S696" s="444"/>
      <c r="T696" s="444"/>
      <c r="U696" s="444"/>
      <c r="V696" s="444"/>
      <c r="W696" s="444"/>
      <c r="X696" s="444"/>
      <c r="Y696" s="444"/>
      <c r="Z696" s="444"/>
      <c r="AA696" s="444"/>
    </row>
    <row r="697" spans="1:27" ht="15.75" customHeight="1">
      <c r="A697" s="444"/>
      <c r="B697" s="444"/>
      <c r="C697" s="444"/>
      <c r="D697" s="444"/>
      <c r="E697" s="444"/>
      <c r="F697" s="444"/>
      <c r="G697" s="444"/>
      <c r="H697" s="444"/>
      <c r="I697" s="444"/>
      <c r="J697" s="444"/>
      <c r="K697" s="444"/>
      <c r="L697" s="444"/>
      <c r="M697" s="444"/>
      <c r="N697" s="444"/>
      <c r="O697" s="444"/>
      <c r="P697" s="444"/>
      <c r="Q697" s="444"/>
      <c r="R697" s="444"/>
      <c r="S697" s="444"/>
      <c r="T697" s="444"/>
      <c r="U697" s="444"/>
      <c r="V697" s="444"/>
      <c r="W697" s="444"/>
      <c r="X697" s="444"/>
      <c r="Y697" s="444"/>
      <c r="Z697" s="444"/>
      <c r="AA697" s="444"/>
    </row>
    <row r="698" spans="1:27" ht="15.75" customHeight="1">
      <c r="A698" s="444"/>
      <c r="B698" s="444"/>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4"/>
      <c r="Z698" s="444"/>
      <c r="AA698" s="444"/>
    </row>
    <row r="699" spans="1:27" ht="15.75" customHeight="1">
      <c r="A699" s="444"/>
      <c r="B699" s="444"/>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c r="AA699" s="444"/>
    </row>
    <row r="700" spans="1:27" ht="15.75" customHeight="1">
      <c r="A700" s="444"/>
      <c r="B700" s="444"/>
      <c r="C700" s="444"/>
      <c r="D700" s="444"/>
      <c r="E700" s="444"/>
      <c r="F700" s="444"/>
      <c r="G700" s="444"/>
      <c r="H700" s="444"/>
      <c r="I700" s="444"/>
      <c r="J700" s="444"/>
      <c r="K700" s="444"/>
      <c r="L700" s="444"/>
      <c r="M700" s="444"/>
      <c r="N700" s="444"/>
      <c r="O700" s="444"/>
      <c r="P700" s="444"/>
      <c r="Q700" s="444"/>
      <c r="R700" s="444"/>
      <c r="S700" s="444"/>
      <c r="T700" s="444"/>
      <c r="U700" s="444"/>
      <c r="V700" s="444"/>
      <c r="W700" s="444"/>
      <c r="X700" s="444"/>
      <c r="Y700" s="444"/>
      <c r="Z700" s="444"/>
      <c r="AA700" s="444"/>
    </row>
    <row r="701" spans="1:27" ht="15.75" customHeight="1">
      <c r="A701" s="444"/>
      <c r="B701" s="444"/>
      <c r="C701" s="444"/>
      <c r="D701" s="444"/>
      <c r="E701" s="444"/>
      <c r="F701" s="444"/>
      <c r="G701" s="444"/>
      <c r="H701" s="444"/>
      <c r="I701" s="444"/>
      <c r="J701" s="444"/>
      <c r="K701" s="444"/>
      <c r="L701" s="444"/>
      <c r="M701" s="444"/>
      <c r="N701" s="444"/>
      <c r="O701" s="444"/>
      <c r="P701" s="444"/>
      <c r="Q701" s="444"/>
      <c r="R701" s="444"/>
      <c r="S701" s="444"/>
      <c r="T701" s="444"/>
      <c r="U701" s="444"/>
      <c r="V701" s="444"/>
      <c r="W701" s="444"/>
      <c r="X701" s="444"/>
      <c r="Y701" s="444"/>
      <c r="Z701" s="444"/>
      <c r="AA701" s="444"/>
    </row>
    <row r="702" spans="1:27" ht="15.75" customHeight="1">
      <c r="A702" s="444"/>
      <c r="B702" s="444"/>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44"/>
      <c r="Z702" s="444"/>
      <c r="AA702" s="444"/>
    </row>
    <row r="703" spans="1:27" ht="15.75" customHeight="1">
      <c r="A703" s="444"/>
      <c r="B703" s="444"/>
      <c r="C703" s="444"/>
      <c r="D703" s="444"/>
      <c r="E703" s="444"/>
      <c r="F703" s="444"/>
      <c r="G703" s="444"/>
      <c r="H703" s="444"/>
      <c r="I703" s="444"/>
      <c r="J703" s="444"/>
      <c r="K703" s="444"/>
      <c r="L703" s="444"/>
      <c r="M703" s="444"/>
      <c r="N703" s="444"/>
      <c r="O703" s="444"/>
      <c r="P703" s="444"/>
      <c r="Q703" s="444"/>
      <c r="R703" s="444"/>
      <c r="S703" s="444"/>
      <c r="T703" s="444"/>
      <c r="U703" s="444"/>
      <c r="V703" s="444"/>
      <c r="W703" s="444"/>
      <c r="X703" s="444"/>
      <c r="Y703" s="444"/>
      <c r="Z703" s="444"/>
      <c r="AA703" s="444"/>
    </row>
    <row r="704" spans="1:27" ht="15.75" customHeight="1">
      <c r="A704" s="444"/>
      <c r="B704" s="444"/>
      <c r="C704" s="444"/>
      <c r="D704" s="444"/>
      <c r="E704" s="444"/>
      <c r="F704" s="444"/>
      <c r="G704" s="444"/>
      <c r="H704" s="444"/>
      <c r="I704" s="444"/>
      <c r="J704" s="444"/>
      <c r="K704" s="444"/>
      <c r="L704" s="444"/>
      <c r="M704" s="444"/>
      <c r="N704" s="444"/>
      <c r="O704" s="444"/>
      <c r="P704" s="444"/>
      <c r="Q704" s="444"/>
      <c r="R704" s="444"/>
      <c r="S704" s="444"/>
      <c r="T704" s="444"/>
      <c r="U704" s="444"/>
      <c r="V704" s="444"/>
      <c r="W704" s="444"/>
      <c r="X704" s="444"/>
      <c r="Y704" s="444"/>
      <c r="Z704" s="444"/>
      <c r="AA704" s="444"/>
    </row>
    <row r="705" spans="1:27" ht="15.75" customHeight="1">
      <c r="A705" s="444"/>
      <c r="B705" s="444"/>
      <c r="C705" s="444"/>
      <c r="D705" s="444"/>
      <c r="E705" s="444"/>
      <c r="F705" s="444"/>
      <c r="G705" s="444"/>
      <c r="H705" s="444"/>
      <c r="I705" s="444"/>
      <c r="J705" s="444"/>
      <c r="K705" s="444"/>
      <c r="L705" s="444"/>
      <c r="M705" s="444"/>
      <c r="N705" s="444"/>
      <c r="O705" s="444"/>
      <c r="P705" s="444"/>
      <c r="Q705" s="444"/>
      <c r="R705" s="444"/>
      <c r="S705" s="444"/>
      <c r="T705" s="444"/>
      <c r="U705" s="444"/>
      <c r="V705" s="444"/>
      <c r="W705" s="444"/>
      <c r="X705" s="444"/>
      <c r="Y705" s="444"/>
      <c r="Z705" s="444"/>
      <c r="AA705" s="444"/>
    </row>
    <row r="706" spans="1:27" ht="15.75" customHeight="1">
      <c r="A706" s="444"/>
      <c r="B706" s="444"/>
      <c r="C706" s="444"/>
      <c r="D706" s="444"/>
      <c r="E706" s="444"/>
      <c r="F706" s="444"/>
      <c r="G706" s="444"/>
      <c r="H706" s="444"/>
      <c r="I706" s="444"/>
      <c r="J706" s="444"/>
      <c r="K706" s="444"/>
      <c r="L706" s="444"/>
      <c r="M706" s="444"/>
      <c r="N706" s="444"/>
      <c r="O706" s="444"/>
      <c r="P706" s="444"/>
      <c r="Q706" s="444"/>
      <c r="R706" s="444"/>
      <c r="S706" s="444"/>
      <c r="T706" s="444"/>
      <c r="U706" s="444"/>
      <c r="V706" s="444"/>
      <c r="W706" s="444"/>
      <c r="X706" s="444"/>
      <c r="Y706" s="444"/>
      <c r="Z706" s="444"/>
      <c r="AA706" s="444"/>
    </row>
    <row r="707" spans="1:27" ht="15.75" customHeight="1">
      <c r="A707" s="444"/>
      <c r="B707" s="444"/>
      <c r="C707" s="444"/>
      <c r="D707" s="444"/>
      <c r="E707" s="444"/>
      <c r="F707" s="444"/>
      <c r="G707" s="444"/>
      <c r="H707" s="444"/>
      <c r="I707" s="444"/>
      <c r="J707" s="444"/>
      <c r="K707" s="444"/>
      <c r="L707" s="444"/>
      <c r="M707" s="444"/>
      <c r="N707" s="444"/>
      <c r="O707" s="444"/>
      <c r="P707" s="444"/>
      <c r="Q707" s="444"/>
      <c r="R707" s="444"/>
      <c r="S707" s="444"/>
      <c r="T707" s="444"/>
      <c r="U707" s="444"/>
      <c r="V707" s="444"/>
      <c r="W707" s="444"/>
      <c r="X707" s="444"/>
      <c r="Y707" s="444"/>
      <c r="Z707" s="444"/>
      <c r="AA707" s="444"/>
    </row>
    <row r="708" spans="1:27" ht="15.75" customHeight="1">
      <c r="A708" s="444"/>
      <c r="B708" s="444"/>
      <c r="C708" s="444"/>
      <c r="D708" s="444"/>
      <c r="E708" s="444"/>
      <c r="F708" s="444"/>
      <c r="G708" s="444"/>
      <c r="H708" s="444"/>
      <c r="I708" s="444"/>
      <c r="J708" s="444"/>
      <c r="K708" s="444"/>
      <c r="L708" s="444"/>
      <c r="M708" s="444"/>
      <c r="N708" s="444"/>
      <c r="O708" s="444"/>
      <c r="P708" s="444"/>
      <c r="Q708" s="444"/>
      <c r="R708" s="444"/>
      <c r="S708" s="444"/>
      <c r="T708" s="444"/>
      <c r="U708" s="444"/>
      <c r="V708" s="444"/>
      <c r="W708" s="444"/>
      <c r="X708" s="444"/>
      <c r="Y708" s="444"/>
      <c r="Z708" s="444"/>
      <c r="AA708" s="444"/>
    </row>
    <row r="709" spans="1:27" ht="15.75" customHeight="1">
      <c r="A709" s="444"/>
      <c r="B709" s="444"/>
      <c r="C709" s="444"/>
      <c r="D709" s="444"/>
      <c r="E709" s="444"/>
      <c r="F709" s="444"/>
      <c r="G709" s="444"/>
      <c r="H709" s="444"/>
      <c r="I709" s="444"/>
      <c r="J709" s="444"/>
      <c r="K709" s="444"/>
      <c r="L709" s="444"/>
      <c r="M709" s="444"/>
      <c r="N709" s="444"/>
      <c r="O709" s="444"/>
      <c r="P709" s="444"/>
      <c r="Q709" s="444"/>
      <c r="R709" s="444"/>
      <c r="S709" s="444"/>
      <c r="T709" s="444"/>
      <c r="U709" s="444"/>
      <c r="V709" s="444"/>
      <c r="W709" s="444"/>
      <c r="X709" s="444"/>
      <c r="Y709" s="444"/>
      <c r="Z709" s="444"/>
      <c r="AA709" s="444"/>
    </row>
    <row r="710" spans="1:27" ht="15.75" customHeight="1">
      <c r="A710" s="444"/>
      <c r="B710" s="444"/>
      <c r="C710" s="444"/>
      <c r="D710" s="444"/>
      <c r="E710" s="444"/>
      <c r="F710" s="444"/>
      <c r="G710" s="444"/>
      <c r="H710" s="444"/>
      <c r="I710" s="444"/>
      <c r="J710" s="444"/>
      <c r="K710" s="444"/>
      <c r="L710" s="444"/>
      <c r="M710" s="444"/>
      <c r="N710" s="444"/>
      <c r="O710" s="444"/>
      <c r="P710" s="444"/>
      <c r="Q710" s="444"/>
      <c r="R710" s="444"/>
      <c r="S710" s="444"/>
      <c r="T710" s="444"/>
      <c r="U710" s="444"/>
      <c r="V710" s="444"/>
      <c r="W710" s="444"/>
      <c r="X710" s="444"/>
      <c r="Y710" s="444"/>
      <c r="Z710" s="444"/>
      <c r="AA710" s="444"/>
    </row>
    <row r="711" spans="1:27" ht="15.75" customHeight="1">
      <c r="A711" s="444"/>
      <c r="B711" s="444"/>
      <c r="C711" s="444"/>
      <c r="D711" s="444"/>
      <c r="E711" s="444"/>
      <c r="F711" s="444"/>
      <c r="G711" s="444"/>
      <c r="H711" s="444"/>
      <c r="I711" s="444"/>
      <c r="J711" s="444"/>
      <c r="K711" s="444"/>
      <c r="L711" s="444"/>
      <c r="M711" s="444"/>
      <c r="N711" s="444"/>
      <c r="O711" s="444"/>
      <c r="P711" s="444"/>
      <c r="Q711" s="444"/>
      <c r="R711" s="444"/>
      <c r="S711" s="444"/>
      <c r="T711" s="444"/>
      <c r="U711" s="444"/>
      <c r="V711" s="444"/>
      <c r="W711" s="444"/>
      <c r="X711" s="444"/>
      <c r="Y711" s="444"/>
      <c r="Z711" s="444"/>
      <c r="AA711" s="444"/>
    </row>
    <row r="712" spans="1:27" ht="15.75" customHeight="1">
      <c r="A712" s="444"/>
      <c r="B712" s="444"/>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44"/>
      <c r="Z712" s="444"/>
      <c r="AA712" s="444"/>
    </row>
    <row r="713" spans="1:27" ht="15.75" customHeight="1">
      <c r="A713" s="444"/>
      <c r="B713" s="444"/>
      <c r="C713" s="444"/>
      <c r="D713" s="444"/>
      <c r="E713" s="444"/>
      <c r="F713" s="444"/>
      <c r="G713" s="444"/>
      <c r="H713" s="444"/>
      <c r="I713" s="444"/>
      <c r="J713" s="444"/>
      <c r="K713" s="444"/>
      <c r="L713" s="444"/>
      <c r="M713" s="444"/>
      <c r="N713" s="444"/>
      <c r="O713" s="444"/>
      <c r="P713" s="444"/>
      <c r="Q713" s="444"/>
      <c r="R713" s="444"/>
      <c r="S713" s="444"/>
      <c r="T713" s="444"/>
      <c r="U713" s="444"/>
      <c r="V713" s="444"/>
      <c r="W713" s="444"/>
      <c r="X713" s="444"/>
      <c r="Y713" s="444"/>
      <c r="Z713" s="444"/>
      <c r="AA713" s="444"/>
    </row>
    <row r="714" spans="1:27" ht="15.75" customHeight="1">
      <c r="A714" s="444"/>
      <c r="B714" s="444"/>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4"/>
      <c r="Z714" s="444"/>
      <c r="AA714" s="444"/>
    </row>
    <row r="715" spans="1:27" ht="15.75" customHeight="1">
      <c r="A715" s="444"/>
      <c r="B715" s="444"/>
      <c r="C715" s="444"/>
      <c r="D715" s="444"/>
      <c r="E715" s="444"/>
      <c r="F715" s="444"/>
      <c r="G715" s="444"/>
      <c r="H715" s="444"/>
      <c r="I715" s="444"/>
      <c r="J715" s="444"/>
      <c r="K715" s="444"/>
      <c r="L715" s="444"/>
      <c r="M715" s="444"/>
      <c r="N715" s="444"/>
      <c r="O715" s="444"/>
      <c r="P715" s="444"/>
      <c r="Q715" s="444"/>
      <c r="R715" s="444"/>
      <c r="S715" s="444"/>
      <c r="T715" s="444"/>
      <c r="U715" s="444"/>
      <c r="V715" s="444"/>
      <c r="W715" s="444"/>
      <c r="X715" s="444"/>
      <c r="Y715" s="444"/>
      <c r="Z715" s="444"/>
      <c r="AA715" s="444"/>
    </row>
    <row r="716" spans="1:27" ht="15.75" customHeight="1">
      <c r="A716" s="444"/>
      <c r="B716" s="444"/>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4"/>
      <c r="Z716" s="444"/>
      <c r="AA716" s="444"/>
    </row>
    <row r="717" spans="1:27" ht="15.75" customHeight="1">
      <c r="A717" s="444"/>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c r="AA717" s="444"/>
    </row>
    <row r="718" spans="1:27" ht="15.75" customHeight="1">
      <c r="A718" s="444"/>
      <c r="B718" s="444"/>
      <c r="C718" s="444"/>
      <c r="D718" s="444"/>
      <c r="E718" s="444"/>
      <c r="F718" s="444"/>
      <c r="G718" s="444"/>
      <c r="H718" s="444"/>
      <c r="I718" s="444"/>
      <c r="J718" s="444"/>
      <c r="K718" s="444"/>
      <c r="L718" s="444"/>
      <c r="M718" s="444"/>
      <c r="N718" s="444"/>
      <c r="O718" s="444"/>
      <c r="P718" s="444"/>
      <c r="Q718" s="444"/>
      <c r="R718" s="444"/>
      <c r="S718" s="444"/>
      <c r="T718" s="444"/>
      <c r="U718" s="444"/>
      <c r="V718" s="444"/>
      <c r="W718" s="444"/>
      <c r="X718" s="444"/>
      <c r="Y718" s="444"/>
      <c r="Z718" s="444"/>
      <c r="AA718" s="444"/>
    </row>
    <row r="719" spans="1:27" ht="15.75" customHeight="1">
      <c r="A719" s="444"/>
      <c r="B719" s="444"/>
      <c r="C719" s="444"/>
      <c r="D719" s="444"/>
      <c r="E719" s="444"/>
      <c r="F719" s="444"/>
      <c r="G719" s="444"/>
      <c r="H719" s="444"/>
      <c r="I719" s="444"/>
      <c r="J719" s="444"/>
      <c r="K719" s="444"/>
      <c r="L719" s="444"/>
      <c r="M719" s="444"/>
      <c r="N719" s="444"/>
      <c r="O719" s="444"/>
      <c r="P719" s="444"/>
      <c r="Q719" s="444"/>
      <c r="R719" s="444"/>
      <c r="S719" s="444"/>
      <c r="T719" s="444"/>
      <c r="U719" s="444"/>
      <c r="V719" s="444"/>
      <c r="W719" s="444"/>
      <c r="X719" s="444"/>
      <c r="Y719" s="444"/>
      <c r="Z719" s="444"/>
      <c r="AA719" s="444"/>
    </row>
    <row r="720" spans="1:27" ht="15.75" customHeight="1">
      <c r="A720" s="444"/>
      <c r="B720" s="444"/>
      <c r="C720" s="444"/>
      <c r="D720" s="444"/>
      <c r="E720" s="444"/>
      <c r="F720" s="444"/>
      <c r="G720" s="444"/>
      <c r="H720" s="444"/>
      <c r="I720" s="444"/>
      <c r="J720" s="444"/>
      <c r="K720" s="444"/>
      <c r="L720" s="444"/>
      <c r="M720" s="444"/>
      <c r="N720" s="444"/>
      <c r="O720" s="444"/>
      <c r="P720" s="444"/>
      <c r="Q720" s="444"/>
      <c r="R720" s="444"/>
      <c r="S720" s="444"/>
      <c r="T720" s="444"/>
      <c r="U720" s="444"/>
      <c r="V720" s="444"/>
      <c r="W720" s="444"/>
      <c r="X720" s="444"/>
      <c r="Y720" s="444"/>
      <c r="Z720" s="444"/>
      <c r="AA720" s="444"/>
    </row>
    <row r="721" spans="1:27" ht="15.75" customHeight="1">
      <c r="A721" s="444"/>
      <c r="B721" s="444"/>
      <c r="C721" s="444"/>
      <c r="D721" s="444"/>
      <c r="E721" s="444"/>
      <c r="F721" s="444"/>
      <c r="G721" s="444"/>
      <c r="H721" s="444"/>
      <c r="I721" s="444"/>
      <c r="J721" s="444"/>
      <c r="K721" s="444"/>
      <c r="L721" s="444"/>
      <c r="M721" s="444"/>
      <c r="N721" s="444"/>
      <c r="O721" s="444"/>
      <c r="P721" s="444"/>
      <c r="Q721" s="444"/>
      <c r="R721" s="444"/>
      <c r="S721" s="444"/>
      <c r="T721" s="444"/>
      <c r="U721" s="444"/>
      <c r="V721" s="444"/>
      <c r="W721" s="444"/>
      <c r="X721" s="444"/>
      <c r="Y721" s="444"/>
      <c r="Z721" s="444"/>
      <c r="AA721" s="444"/>
    </row>
    <row r="722" spans="1:27" ht="15.75" customHeight="1">
      <c r="A722" s="444"/>
      <c r="B722" s="444"/>
      <c r="C722" s="444"/>
      <c r="D722" s="444"/>
      <c r="E722" s="444"/>
      <c r="F722" s="444"/>
      <c r="G722" s="444"/>
      <c r="H722" s="444"/>
      <c r="I722" s="444"/>
      <c r="J722" s="444"/>
      <c r="K722" s="444"/>
      <c r="L722" s="444"/>
      <c r="M722" s="444"/>
      <c r="N722" s="444"/>
      <c r="O722" s="444"/>
      <c r="P722" s="444"/>
      <c r="Q722" s="444"/>
      <c r="R722" s="444"/>
      <c r="S722" s="444"/>
      <c r="T722" s="444"/>
      <c r="U722" s="444"/>
      <c r="V722" s="444"/>
      <c r="W722" s="444"/>
      <c r="X722" s="444"/>
      <c r="Y722" s="444"/>
      <c r="Z722" s="444"/>
      <c r="AA722" s="444"/>
    </row>
    <row r="723" spans="1:27" ht="15.75" customHeight="1">
      <c r="A723" s="444"/>
      <c r="B723" s="444"/>
      <c r="C723" s="444"/>
      <c r="D723" s="444"/>
      <c r="E723" s="444"/>
      <c r="F723" s="444"/>
      <c r="G723" s="444"/>
      <c r="H723" s="444"/>
      <c r="I723" s="444"/>
      <c r="J723" s="444"/>
      <c r="K723" s="444"/>
      <c r="L723" s="444"/>
      <c r="M723" s="444"/>
      <c r="N723" s="444"/>
      <c r="O723" s="444"/>
      <c r="P723" s="444"/>
      <c r="Q723" s="444"/>
      <c r="R723" s="444"/>
      <c r="S723" s="444"/>
      <c r="T723" s="444"/>
      <c r="U723" s="444"/>
      <c r="V723" s="444"/>
      <c r="W723" s="444"/>
      <c r="X723" s="444"/>
      <c r="Y723" s="444"/>
      <c r="Z723" s="444"/>
      <c r="AA723" s="444"/>
    </row>
    <row r="724" spans="1:27" ht="15.75" customHeight="1">
      <c r="A724" s="444"/>
      <c r="B724" s="444"/>
      <c r="C724" s="444"/>
      <c r="D724" s="444"/>
      <c r="E724" s="444"/>
      <c r="F724" s="444"/>
      <c r="G724" s="444"/>
      <c r="H724" s="444"/>
      <c r="I724" s="444"/>
      <c r="J724" s="444"/>
      <c r="K724" s="444"/>
      <c r="L724" s="444"/>
      <c r="M724" s="444"/>
      <c r="N724" s="444"/>
      <c r="O724" s="444"/>
      <c r="P724" s="444"/>
      <c r="Q724" s="444"/>
      <c r="R724" s="444"/>
      <c r="S724" s="444"/>
      <c r="T724" s="444"/>
      <c r="U724" s="444"/>
      <c r="V724" s="444"/>
      <c r="W724" s="444"/>
      <c r="X724" s="444"/>
      <c r="Y724" s="444"/>
      <c r="Z724" s="444"/>
      <c r="AA724" s="444"/>
    </row>
    <row r="725" spans="1:27" ht="15.75" customHeight="1">
      <c r="A725" s="444"/>
      <c r="B725" s="444"/>
      <c r="C725" s="444"/>
      <c r="D725" s="444"/>
      <c r="E725" s="444"/>
      <c r="F725" s="444"/>
      <c r="G725" s="444"/>
      <c r="H725" s="444"/>
      <c r="I725" s="444"/>
      <c r="J725" s="444"/>
      <c r="K725" s="444"/>
      <c r="L725" s="444"/>
      <c r="M725" s="444"/>
      <c r="N725" s="444"/>
      <c r="O725" s="444"/>
      <c r="P725" s="444"/>
      <c r="Q725" s="444"/>
      <c r="R725" s="444"/>
      <c r="S725" s="444"/>
      <c r="T725" s="444"/>
      <c r="U725" s="444"/>
      <c r="V725" s="444"/>
      <c r="W725" s="444"/>
      <c r="X725" s="444"/>
      <c r="Y725" s="444"/>
      <c r="Z725" s="444"/>
      <c r="AA725" s="444"/>
    </row>
    <row r="726" spans="1:27" ht="15.75" customHeight="1">
      <c r="A726" s="444"/>
      <c r="B726" s="444"/>
      <c r="C726" s="444"/>
      <c r="D726" s="444"/>
      <c r="E726" s="444"/>
      <c r="F726" s="444"/>
      <c r="G726" s="444"/>
      <c r="H726" s="444"/>
      <c r="I726" s="444"/>
      <c r="J726" s="444"/>
      <c r="K726" s="444"/>
      <c r="L726" s="444"/>
      <c r="M726" s="444"/>
      <c r="N726" s="444"/>
      <c r="O726" s="444"/>
      <c r="P726" s="444"/>
      <c r="Q726" s="444"/>
      <c r="R726" s="444"/>
      <c r="S726" s="444"/>
      <c r="T726" s="444"/>
      <c r="U726" s="444"/>
      <c r="V726" s="444"/>
      <c r="W726" s="444"/>
      <c r="X726" s="444"/>
      <c r="Y726" s="444"/>
      <c r="Z726" s="444"/>
      <c r="AA726" s="444"/>
    </row>
    <row r="727" spans="1:27" ht="15.75" customHeight="1">
      <c r="A727" s="444"/>
      <c r="B727" s="444"/>
      <c r="C727" s="444"/>
      <c r="D727" s="444"/>
      <c r="E727" s="444"/>
      <c r="F727" s="444"/>
      <c r="G727" s="444"/>
      <c r="H727" s="444"/>
      <c r="I727" s="444"/>
      <c r="J727" s="444"/>
      <c r="K727" s="444"/>
      <c r="L727" s="444"/>
      <c r="M727" s="444"/>
      <c r="N727" s="444"/>
      <c r="O727" s="444"/>
      <c r="P727" s="444"/>
      <c r="Q727" s="444"/>
      <c r="R727" s="444"/>
      <c r="S727" s="444"/>
      <c r="T727" s="444"/>
      <c r="U727" s="444"/>
      <c r="V727" s="444"/>
      <c r="W727" s="444"/>
      <c r="X727" s="444"/>
      <c r="Y727" s="444"/>
      <c r="Z727" s="444"/>
      <c r="AA727" s="444"/>
    </row>
    <row r="728" spans="1:27" ht="15.75" customHeight="1">
      <c r="A728" s="444"/>
      <c r="B728" s="444"/>
      <c r="C728" s="444"/>
      <c r="D728" s="444"/>
      <c r="E728" s="444"/>
      <c r="F728" s="444"/>
      <c r="G728" s="444"/>
      <c r="H728" s="444"/>
      <c r="I728" s="444"/>
      <c r="J728" s="444"/>
      <c r="K728" s="444"/>
      <c r="L728" s="444"/>
      <c r="M728" s="444"/>
      <c r="N728" s="444"/>
      <c r="O728" s="444"/>
      <c r="P728" s="444"/>
      <c r="Q728" s="444"/>
      <c r="R728" s="444"/>
      <c r="S728" s="444"/>
      <c r="T728" s="444"/>
      <c r="U728" s="444"/>
      <c r="V728" s="444"/>
      <c r="W728" s="444"/>
      <c r="X728" s="444"/>
      <c r="Y728" s="444"/>
      <c r="Z728" s="444"/>
      <c r="AA728" s="444"/>
    </row>
    <row r="729" spans="1:27" ht="15.75" customHeight="1">
      <c r="A729" s="444"/>
      <c r="B729" s="444"/>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4"/>
      <c r="Z729" s="444"/>
      <c r="AA729" s="444"/>
    </row>
    <row r="730" spans="1:27" ht="15.75" customHeight="1">
      <c r="A730" s="444"/>
      <c r="B730" s="444"/>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4"/>
      <c r="Z730" s="444"/>
      <c r="AA730" s="444"/>
    </row>
    <row r="731" spans="1:27" ht="15.75" customHeight="1">
      <c r="A731" s="444"/>
      <c r="B731" s="444"/>
      <c r="C731" s="444"/>
      <c r="D731" s="444"/>
      <c r="E731" s="444"/>
      <c r="F731" s="444"/>
      <c r="G731" s="444"/>
      <c r="H731" s="444"/>
      <c r="I731" s="444"/>
      <c r="J731" s="444"/>
      <c r="K731" s="444"/>
      <c r="L731" s="444"/>
      <c r="M731" s="444"/>
      <c r="N731" s="444"/>
      <c r="O731" s="444"/>
      <c r="P731" s="444"/>
      <c r="Q731" s="444"/>
      <c r="R731" s="444"/>
      <c r="S731" s="444"/>
      <c r="T731" s="444"/>
      <c r="U731" s="444"/>
      <c r="V731" s="444"/>
      <c r="W731" s="444"/>
      <c r="X731" s="444"/>
      <c r="Y731" s="444"/>
      <c r="Z731" s="444"/>
      <c r="AA731" s="444"/>
    </row>
    <row r="732" spans="1:27" ht="15.75" customHeight="1">
      <c r="A732" s="444"/>
      <c r="B732" s="444"/>
      <c r="C732" s="444"/>
      <c r="D732" s="444"/>
      <c r="E732" s="444"/>
      <c r="F732" s="444"/>
      <c r="G732" s="444"/>
      <c r="H732" s="444"/>
      <c r="I732" s="444"/>
      <c r="J732" s="444"/>
      <c r="K732" s="444"/>
      <c r="L732" s="444"/>
      <c r="M732" s="444"/>
      <c r="N732" s="444"/>
      <c r="O732" s="444"/>
      <c r="P732" s="444"/>
      <c r="Q732" s="444"/>
      <c r="R732" s="444"/>
      <c r="S732" s="444"/>
      <c r="T732" s="444"/>
      <c r="U732" s="444"/>
      <c r="V732" s="444"/>
      <c r="W732" s="444"/>
      <c r="X732" s="444"/>
      <c r="Y732" s="444"/>
      <c r="Z732" s="444"/>
      <c r="AA732" s="444"/>
    </row>
    <row r="733" spans="1:27" ht="15.75" customHeight="1">
      <c r="A733" s="444"/>
      <c r="B733" s="444"/>
      <c r="C733" s="444"/>
      <c r="D733" s="444"/>
      <c r="E733" s="444"/>
      <c r="F733" s="444"/>
      <c r="G733" s="444"/>
      <c r="H733" s="444"/>
      <c r="I733" s="444"/>
      <c r="J733" s="444"/>
      <c r="K733" s="444"/>
      <c r="L733" s="444"/>
      <c r="M733" s="444"/>
      <c r="N733" s="444"/>
      <c r="O733" s="444"/>
      <c r="P733" s="444"/>
      <c r="Q733" s="444"/>
      <c r="R733" s="444"/>
      <c r="S733" s="444"/>
      <c r="T733" s="444"/>
      <c r="U733" s="444"/>
      <c r="V733" s="444"/>
      <c r="W733" s="444"/>
      <c r="X733" s="444"/>
      <c r="Y733" s="444"/>
      <c r="Z733" s="444"/>
      <c r="AA733" s="444"/>
    </row>
    <row r="734" spans="1:27" ht="15.75" customHeight="1">
      <c r="A734" s="444"/>
      <c r="B734" s="444"/>
      <c r="C734" s="444"/>
      <c r="D734" s="444"/>
      <c r="E734" s="444"/>
      <c r="F734" s="444"/>
      <c r="G734" s="444"/>
      <c r="H734" s="444"/>
      <c r="I734" s="444"/>
      <c r="J734" s="444"/>
      <c r="K734" s="444"/>
      <c r="L734" s="444"/>
      <c r="M734" s="444"/>
      <c r="N734" s="444"/>
      <c r="O734" s="444"/>
      <c r="P734" s="444"/>
      <c r="Q734" s="444"/>
      <c r="R734" s="444"/>
      <c r="S734" s="444"/>
      <c r="T734" s="444"/>
      <c r="U734" s="444"/>
      <c r="V734" s="444"/>
      <c r="W734" s="444"/>
      <c r="X734" s="444"/>
      <c r="Y734" s="444"/>
      <c r="Z734" s="444"/>
      <c r="AA734" s="444"/>
    </row>
    <row r="735" spans="1:27" ht="15.75" customHeight="1">
      <c r="A735" s="444"/>
      <c r="B735" s="444"/>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4"/>
      <c r="Z735" s="444"/>
      <c r="AA735" s="444"/>
    </row>
    <row r="736" spans="1:27" ht="15.75" customHeight="1">
      <c r="A736" s="444"/>
      <c r="B736" s="444"/>
      <c r="C736" s="444"/>
      <c r="D736" s="444"/>
      <c r="E736" s="444"/>
      <c r="F736" s="444"/>
      <c r="G736" s="444"/>
      <c r="H736" s="444"/>
      <c r="I736" s="444"/>
      <c r="J736" s="444"/>
      <c r="K736" s="444"/>
      <c r="L736" s="444"/>
      <c r="M736" s="444"/>
      <c r="N736" s="444"/>
      <c r="O736" s="444"/>
      <c r="P736" s="444"/>
      <c r="Q736" s="444"/>
      <c r="R736" s="444"/>
      <c r="S736" s="444"/>
      <c r="T736" s="444"/>
      <c r="U736" s="444"/>
      <c r="V736" s="444"/>
      <c r="W736" s="444"/>
      <c r="X736" s="444"/>
      <c r="Y736" s="444"/>
      <c r="Z736" s="444"/>
      <c r="AA736" s="444"/>
    </row>
    <row r="737" spans="1:27" ht="15.75" customHeight="1">
      <c r="A737" s="444"/>
      <c r="B737" s="444"/>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4"/>
      <c r="Z737" s="444"/>
      <c r="AA737" s="444"/>
    </row>
    <row r="738" spans="1:27" ht="15.75" customHeight="1">
      <c r="A738" s="444"/>
      <c r="B738" s="444"/>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4"/>
      <c r="Z738" s="444"/>
      <c r="AA738" s="444"/>
    </row>
    <row r="739" spans="1:27" ht="15.75" customHeight="1">
      <c r="A739" s="444"/>
      <c r="B739" s="444"/>
      <c r="C739" s="444"/>
      <c r="D739" s="444"/>
      <c r="E739" s="444"/>
      <c r="F739" s="444"/>
      <c r="G739" s="444"/>
      <c r="H739" s="444"/>
      <c r="I739" s="444"/>
      <c r="J739" s="444"/>
      <c r="K739" s="444"/>
      <c r="L739" s="444"/>
      <c r="M739" s="444"/>
      <c r="N739" s="444"/>
      <c r="O739" s="444"/>
      <c r="P739" s="444"/>
      <c r="Q739" s="444"/>
      <c r="R739" s="444"/>
      <c r="S739" s="444"/>
      <c r="T739" s="444"/>
      <c r="U739" s="444"/>
      <c r="V739" s="444"/>
      <c r="W739" s="444"/>
      <c r="X739" s="444"/>
      <c r="Y739" s="444"/>
      <c r="Z739" s="444"/>
      <c r="AA739" s="444"/>
    </row>
    <row r="740" spans="1:27" ht="15.75" customHeight="1">
      <c r="A740" s="444"/>
      <c r="B740" s="444"/>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4"/>
      <c r="Z740" s="444"/>
      <c r="AA740" s="444"/>
    </row>
    <row r="741" spans="1:27" ht="15.75" customHeight="1">
      <c r="A741" s="444"/>
      <c r="B741" s="444"/>
      <c r="C741" s="444"/>
      <c r="D741" s="444"/>
      <c r="E741" s="444"/>
      <c r="F741" s="444"/>
      <c r="G741" s="444"/>
      <c r="H741" s="444"/>
      <c r="I741" s="444"/>
      <c r="J741" s="444"/>
      <c r="K741" s="444"/>
      <c r="L741" s="444"/>
      <c r="M741" s="444"/>
      <c r="N741" s="444"/>
      <c r="O741" s="444"/>
      <c r="P741" s="444"/>
      <c r="Q741" s="444"/>
      <c r="R741" s="444"/>
      <c r="S741" s="444"/>
      <c r="T741" s="444"/>
      <c r="U741" s="444"/>
      <c r="V741" s="444"/>
      <c r="W741" s="444"/>
      <c r="X741" s="444"/>
      <c r="Y741" s="444"/>
      <c r="Z741" s="444"/>
      <c r="AA741" s="444"/>
    </row>
    <row r="742" spans="1:27" ht="15.75" customHeight="1">
      <c r="A742" s="444"/>
      <c r="B742" s="444"/>
      <c r="C742" s="444"/>
      <c r="D742" s="444"/>
      <c r="E742" s="444"/>
      <c r="F742" s="444"/>
      <c r="G742" s="444"/>
      <c r="H742" s="444"/>
      <c r="I742" s="444"/>
      <c r="J742" s="444"/>
      <c r="K742" s="444"/>
      <c r="L742" s="444"/>
      <c r="M742" s="444"/>
      <c r="N742" s="444"/>
      <c r="O742" s="444"/>
      <c r="P742" s="444"/>
      <c r="Q742" s="444"/>
      <c r="R742" s="444"/>
      <c r="S742" s="444"/>
      <c r="T742" s="444"/>
      <c r="U742" s="444"/>
      <c r="V742" s="444"/>
      <c r="W742" s="444"/>
      <c r="X742" s="444"/>
      <c r="Y742" s="444"/>
      <c r="Z742" s="444"/>
      <c r="AA742" s="444"/>
    </row>
    <row r="743" spans="1:27" ht="15.75" customHeight="1">
      <c r="A743" s="444"/>
      <c r="B743" s="444"/>
      <c r="C743" s="444"/>
      <c r="D743" s="444"/>
      <c r="E743" s="444"/>
      <c r="F743" s="444"/>
      <c r="G743" s="444"/>
      <c r="H743" s="444"/>
      <c r="I743" s="444"/>
      <c r="J743" s="444"/>
      <c r="K743" s="444"/>
      <c r="L743" s="444"/>
      <c r="M743" s="444"/>
      <c r="N743" s="444"/>
      <c r="O743" s="444"/>
      <c r="P743" s="444"/>
      <c r="Q743" s="444"/>
      <c r="R743" s="444"/>
      <c r="S743" s="444"/>
      <c r="T743" s="444"/>
      <c r="U743" s="444"/>
      <c r="V743" s="444"/>
      <c r="W743" s="444"/>
      <c r="X743" s="444"/>
      <c r="Y743" s="444"/>
      <c r="Z743" s="444"/>
      <c r="AA743" s="444"/>
    </row>
    <row r="744" spans="1:27" ht="15.75" customHeight="1">
      <c r="A744" s="444"/>
      <c r="B744" s="444"/>
      <c r="C744" s="444"/>
      <c r="D744" s="444"/>
      <c r="E744" s="444"/>
      <c r="F744" s="444"/>
      <c r="G744" s="444"/>
      <c r="H744" s="444"/>
      <c r="I744" s="444"/>
      <c r="J744" s="444"/>
      <c r="K744" s="444"/>
      <c r="L744" s="444"/>
      <c r="M744" s="444"/>
      <c r="N744" s="444"/>
      <c r="O744" s="444"/>
      <c r="P744" s="444"/>
      <c r="Q744" s="444"/>
      <c r="R744" s="444"/>
      <c r="S744" s="444"/>
      <c r="T744" s="444"/>
      <c r="U744" s="444"/>
      <c r="V744" s="444"/>
      <c r="W744" s="444"/>
      <c r="X744" s="444"/>
      <c r="Y744" s="444"/>
      <c r="Z744" s="444"/>
      <c r="AA744" s="444"/>
    </row>
    <row r="745" spans="1:27" ht="15.75" customHeight="1">
      <c r="A745" s="444"/>
      <c r="B745" s="444"/>
      <c r="C745" s="444"/>
      <c r="D745" s="444"/>
      <c r="E745" s="444"/>
      <c r="F745" s="444"/>
      <c r="G745" s="444"/>
      <c r="H745" s="444"/>
      <c r="I745" s="444"/>
      <c r="J745" s="444"/>
      <c r="K745" s="444"/>
      <c r="L745" s="444"/>
      <c r="M745" s="444"/>
      <c r="N745" s="444"/>
      <c r="O745" s="444"/>
      <c r="P745" s="444"/>
      <c r="Q745" s="444"/>
      <c r="R745" s="444"/>
      <c r="S745" s="444"/>
      <c r="T745" s="444"/>
      <c r="U745" s="444"/>
      <c r="V745" s="444"/>
      <c r="W745" s="444"/>
      <c r="X745" s="444"/>
      <c r="Y745" s="444"/>
      <c r="Z745" s="444"/>
      <c r="AA745" s="444"/>
    </row>
    <row r="746" spans="1:27" ht="15.75" customHeight="1">
      <c r="A746" s="444"/>
      <c r="B746" s="444"/>
      <c r="C746" s="444"/>
      <c r="D746" s="444"/>
      <c r="E746" s="444"/>
      <c r="F746" s="444"/>
      <c r="G746" s="444"/>
      <c r="H746" s="444"/>
      <c r="I746" s="444"/>
      <c r="J746" s="444"/>
      <c r="K746" s="444"/>
      <c r="L746" s="444"/>
      <c r="M746" s="444"/>
      <c r="N746" s="444"/>
      <c r="O746" s="444"/>
      <c r="P746" s="444"/>
      <c r="Q746" s="444"/>
      <c r="R746" s="444"/>
      <c r="S746" s="444"/>
      <c r="T746" s="444"/>
      <c r="U746" s="444"/>
      <c r="V746" s="444"/>
      <c r="W746" s="444"/>
      <c r="X746" s="444"/>
      <c r="Y746" s="444"/>
      <c r="Z746" s="444"/>
      <c r="AA746" s="444"/>
    </row>
    <row r="747" spans="1:27" ht="15.75" customHeight="1">
      <c r="A747" s="444"/>
      <c r="B747" s="444"/>
      <c r="C747" s="444"/>
      <c r="D747" s="444"/>
      <c r="E747" s="444"/>
      <c r="F747" s="444"/>
      <c r="G747" s="444"/>
      <c r="H747" s="444"/>
      <c r="I747" s="444"/>
      <c r="J747" s="444"/>
      <c r="K747" s="444"/>
      <c r="L747" s="444"/>
      <c r="M747" s="444"/>
      <c r="N747" s="444"/>
      <c r="O747" s="444"/>
      <c r="P747" s="444"/>
      <c r="Q747" s="444"/>
      <c r="R747" s="444"/>
      <c r="S747" s="444"/>
      <c r="T747" s="444"/>
      <c r="U747" s="444"/>
      <c r="V747" s="444"/>
      <c r="W747" s="444"/>
      <c r="X747" s="444"/>
      <c r="Y747" s="444"/>
      <c r="Z747" s="444"/>
      <c r="AA747" s="444"/>
    </row>
    <row r="748" spans="1:27" ht="15.75" customHeight="1">
      <c r="A748" s="444"/>
      <c r="B748" s="444"/>
      <c r="C748" s="444"/>
      <c r="D748" s="444"/>
      <c r="E748" s="444"/>
      <c r="F748" s="444"/>
      <c r="G748" s="444"/>
      <c r="H748" s="444"/>
      <c r="I748" s="444"/>
      <c r="J748" s="444"/>
      <c r="K748" s="444"/>
      <c r="L748" s="444"/>
      <c r="M748" s="444"/>
      <c r="N748" s="444"/>
      <c r="O748" s="444"/>
      <c r="P748" s="444"/>
      <c r="Q748" s="444"/>
      <c r="R748" s="444"/>
      <c r="S748" s="444"/>
      <c r="T748" s="444"/>
      <c r="U748" s="444"/>
      <c r="V748" s="444"/>
      <c r="W748" s="444"/>
      <c r="X748" s="444"/>
      <c r="Y748" s="444"/>
      <c r="Z748" s="444"/>
      <c r="AA748" s="444"/>
    </row>
    <row r="749" spans="1:27" ht="15.75" customHeight="1">
      <c r="A749" s="444"/>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row>
    <row r="750" spans="1:27" ht="15.75" customHeight="1">
      <c r="A750" s="444"/>
      <c r="B750" s="444"/>
      <c r="C750" s="444"/>
      <c r="D750" s="444"/>
      <c r="E750" s="444"/>
      <c r="F750" s="444"/>
      <c r="G750" s="444"/>
      <c r="H750" s="444"/>
      <c r="I750" s="444"/>
      <c r="J750" s="444"/>
      <c r="K750" s="444"/>
      <c r="L750" s="444"/>
      <c r="M750" s="444"/>
      <c r="N750" s="444"/>
      <c r="O750" s="444"/>
      <c r="P750" s="444"/>
      <c r="Q750" s="444"/>
      <c r="R750" s="444"/>
      <c r="S750" s="444"/>
      <c r="T750" s="444"/>
      <c r="U750" s="444"/>
      <c r="V750" s="444"/>
      <c r="W750" s="444"/>
      <c r="X750" s="444"/>
      <c r="Y750" s="444"/>
      <c r="Z750" s="444"/>
      <c r="AA750" s="444"/>
    </row>
    <row r="751" spans="1:27" ht="15.75" customHeight="1">
      <c r="A751" s="444"/>
      <c r="B751" s="444"/>
      <c r="C751" s="444"/>
      <c r="D751" s="444"/>
      <c r="E751" s="444"/>
      <c r="F751" s="444"/>
      <c r="G751" s="444"/>
      <c r="H751" s="444"/>
      <c r="I751" s="444"/>
      <c r="J751" s="444"/>
      <c r="K751" s="444"/>
      <c r="L751" s="444"/>
      <c r="M751" s="444"/>
      <c r="N751" s="444"/>
      <c r="O751" s="444"/>
      <c r="P751" s="444"/>
      <c r="Q751" s="444"/>
      <c r="R751" s="444"/>
      <c r="S751" s="444"/>
      <c r="T751" s="444"/>
      <c r="U751" s="444"/>
      <c r="V751" s="444"/>
      <c r="W751" s="444"/>
      <c r="X751" s="444"/>
      <c r="Y751" s="444"/>
      <c r="Z751" s="444"/>
      <c r="AA751" s="444"/>
    </row>
    <row r="752" spans="1:27" ht="15.75" customHeight="1">
      <c r="A752" s="444"/>
      <c r="B752" s="444"/>
      <c r="C752" s="444"/>
      <c r="D752" s="444"/>
      <c r="E752" s="444"/>
      <c r="F752" s="444"/>
      <c r="G752" s="444"/>
      <c r="H752" s="444"/>
      <c r="I752" s="444"/>
      <c r="J752" s="444"/>
      <c r="K752" s="444"/>
      <c r="L752" s="444"/>
      <c r="M752" s="444"/>
      <c r="N752" s="444"/>
      <c r="O752" s="444"/>
      <c r="P752" s="444"/>
      <c r="Q752" s="444"/>
      <c r="R752" s="444"/>
      <c r="S752" s="444"/>
      <c r="T752" s="444"/>
      <c r="U752" s="444"/>
      <c r="V752" s="444"/>
      <c r="W752" s="444"/>
      <c r="X752" s="444"/>
      <c r="Y752" s="444"/>
      <c r="Z752" s="444"/>
      <c r="AA752" s="444"/>
    </row>
    <row r="753" spans="1:27" ht="15.75" customHeight="1">
      <c r="A753" s="444"/>
      <c r="B753" s="444"/>
      <c r="C753" s="444"/>
      <c r="D753" s="444"/>
      <c r="E753" s="444"/>
      <c r="F753" s="444"/>
      <c r="G753" s="444"/>
      <c r="H753" s="444"/>
      <c r="I753" s="444"/>
      <c r="J753" s="444"/>
      <c r="K753" s="444"/>
      <c r="L753" s="444"/>
      <c r="M753" s="444"/>
      <c r="N753" s="444"/>
      <c r="O753" s="444"/>
      <c r="P753" s="444"/>
      <c r="Q753" s="444"/>
      <c r="R753" s="444"/>
      <c r="S753" s="444"/>
      <c r="T753" s="444"/>
      <c r="U753" s="444"/>
      <c r="V753" s="444"/>
      <c r="W753" s="444"/>
      <c r="X753" s="444"/>
      <c r="Y753" s="444"/>
      <c r="Z753" s="444"/>
      <c r="AA753" s="444"/>
    </row>
    <row r="754" spans="1:27" ht="15.75" customHeight="1">
      <c r="A754" s="444"/>
      <c r="B754" s="444"/>
      <c r="C754" s="444"/>
      <c r="D754" s="444"/>
      <c r="E754" s="444"/>
      <c r="F754" s="444"/>
      <c r="G754" s="444"/>
      <c r="H754" s="444"/>
      <c r="I754" s="444"/>
      <c r="J754" s="444"/>
      <c r="K754" s="444"/>
      <c r="L754" s="444"/>
      <c r="M754" s="444"/>
      <c r="N754" s="444"/>
      <c r="O754" s="444"/>
      <c r="P754" s="444"/>
      <c r="Q754" s="444"/>
      <c r="R754" s="444"/>
      <c r="S754" s="444"/>
      <c r="T754" s="444"/>
      <c r="U754" s="444"/>
      <c r="V754" s="444"/>
      <c r="W754" s="444"/>
      <c r="X754" s="444"/>
      <c r="Y754" s="444"/>
      <c r="Z754" s="444"/>
      <c r="AA754" s="444"/>
    </row>
    <row r="755" spans="1:27" ht="15.75" customHeight="1">
      <c r="A755" s="444"/>
      <c r="B755" s="444"/>
      <c r="C755" s="444"/>
      <c r="D755" s="444"/>
      <c r="E755" s="444"/>
      <c r="F755" s="444"/>
      <c r="G755" s="444"/>
      <c r="H755" s="444"/>
      <c r="I755" s="444"/>
      <c r="J755" s="444"/>
      <c r="K755" s="444"/>
      <c r="L755" s="444"/>
      <c r="M755" s="444"/>
      <c r="N755" s="444"/>
      <c r="O755" s="444"/>
      <c r="P755" s="444"/>
      <c r="Q755" s="444"/>
      <c r="R755" s="444"/>
      <c r="S755" s="444"/>
      <c r="T755" s="444"/>
      <c r="U755" s="444"/>
      <c r="V755" s="444"/>
      <c r="W755" s="444"/>
      <c r="X755" s="444"/>
      <c r="Y755" s="444"/>
      <c r="Z755" s="444"/>
      <c r="AA755" s="444"/>
    </row>
    <row r="756" spans="1:27" ht="15.75" customHeight="1">
      <c r="A756" s="444"/>
      <c r="B756" s="444"/>
      <c r="C756" s="444"/>
      <c r="D756" s="444"/>
      <c r="E756" s="444"/>
      <c r="F756" s="444"/>
      <c r="G756" s="444"/>
      <c r="H756" s="444"/>
      <c r="I756" s="444"/>
      <c r="J756" s="444"/>
      <c r="K756" s="444"/>
      <c r="L756" s="444"/>
      <c r="M756" s="444"/>
      <c r="N756" s="444"/>
      <c r="O756" s="444"/>
      <c r="P756" s="444"/>
      <c r="Q756" s="444"/>
      <c r="R756" s="444"/>
      <c r="S756" s="444"/>
      <c r="T756" s="444"/>
      <c r="U756" s="444"/>
      <c r="V756" s="444"/>
      <c r="W756" s="444"/>
      <c r="X756" s="444"/>
      <c r="Y756" s="444"/>
      <c r="Z756" s="444"/>
      <c r="AA756" s="444"/>
    </row>
    <row r="757" spans="1:27" ht="15.75" customHeight="1">
      <c r="A757" s="444"/>
      <c r="B757" s="444"/>
      <c r="C757" s="444"/>
      <c r="D757" s="444"/>
      <c r="E757" s="444"/>
      <c r="F757" s="444"/>
      <c r="G757" s="444"/>
      <c r="H757" s="444"/>
      <c r="I757" s="444"/>
      <c r="J757" s="444"/>
      <c r="K757" s="444"/>
      <c r="L757" s="444"/>
      <c r="M757" s="444"/>
      <c r="N757" s="444"/>
      <c r="O757" s="444"/>
      <c r="P757" s="444"/>
      <c r="Q757" s="444"/>
      <c r="R757" s="444"/>
      <c r="S757" s="444"/>
      <c r="T757" s="444"/>
      <c r="U757" s="444"/>
      <c r="V757" s="444"/>
      <c r="W757" s="444"/>
      <c r="X757" s="444"/>
      <c r="Y757" s="444"/>
      <c r="Z757" s="444"/>
      <c r="AA757" s="444"/>
    </row>
    <row r="758" spans="1:27" ht="15.75" customHeight="1">
      <c r="A758" s="444"/>
      <c r="B758" s="444"/>
      <c r="C758" s="444"/>
      <c r="D758" s="444"/>
      <c r="E758" s="444"/>
      <c r="F758" s="444"/>
      <c r="G758" s="444"/>
      <c r="H758" s="444"/>
      <c r="I758" s="444"/>
      <c r="J758" s="444"/>
      <c r="K758" s="444"/>
      <c r="L758" s="444"/>
      <c r="M758" s="444"/>
      <c r="N758" s="444"/>
      <c r="O758" s="444"/>
      <c r="P758" s="444"/>
      <c r="Q758" s="444"/>
      <c r="R758" s="444"/>
      <c r="S758" s="444"/>
      <c r="T758" s="444"/>
      <c r="U758" s="444"/>
      <c r="V758" s="444"/>
      <c r="W758" s="444"/>
      <c r="X758" s="444"/>
      <c r="Y758" s="444"/>
      <c r="Z758" s="444"/>
      <c r="AA758" s="444"/>
    </row>
    <row r="759" spans="1:27" ht="15.75" customHeight="1">
      <c r="A759" s="444"/>
      <c r="B759" s="444"/>
      <c r="C759" s="444"/>
      <c r="D759" s="444"/>
      <c r="E759" s="444"/>
      <c r="F759" s="444"/>
      <c r="G759" s="444"/>
      <c r="H759" s="444"/>
      <c r="I759" s="444"/>
      <c r="J759" s="444"/>
      <c r="K759" s="444"/>
      <c r="L759" s="444"/>
      <c r="M759" s="444"/>
      <c r="N759" s="444"/>
      <c r="O759" s="444"/>
      <c r="P759" s="444"/>
      <c r="Q759" s="444"/>
      <c r="R759" s="444"/>
      <c r="S759" s="444"/>
      <c r="T759" s="444"/>
      <c r="U759" s="444"/>
      <c r="V759" s="444"/>
      <c r="W759" s="444"/>
      <c r="X759" s="444"/>
      <c r="Y759" s="444"/>
      <c r="Z759" s="444"/>
      <c r="AA759" s="444"/>
    </row>
    <row r="760" spans="1:27" ht="15.75" customHeight="1">
      <c r="A760" s="444"/>
      <c r="B760" s="444"/>
      <c r="C760" s="444"/>
      <c r="D760" s="444"/>
      <c r="E760" s="444"/>
      <c r="F760" s="444"/>
      <c r="G760" s="444"/>
      <c r="H760" s="444"/>
      <c r="I760" s="444"/>
      <c r="J760" s="444"/>
      <c r="K760" s="444"/>
      <c r="L760" s="444"/>
      <c r="M760" s="444"/>
      <c r="N760" s="444"/>
      <c r="O760" s="444"/>
      <c r="P760" s="444"/>
      <c r="Q760" s="444"/>
      <c r="R760" s="444"/>
      <c r="S760" s="444"/>
      <c r="T760" s="444"/>
      <c r="U760" s="444"/>
      <c r="V760" s="444"/>
      <c r="W760" s="444"/>
      <c r="X760" s="444"/>
      <c r="Y760" s="444"/>
      <c r="Z760" s="444"/>
      <c r="AA760" s="444"/>
    </row>
    <row r="761" spans="1:27" ht="15.75" customHeight="1">
      <c r="A761" s="444"/>
      <c r="B761" s="444"/>
      <c r="C761" s="444"/>
      <c r="D761" s="444"/>
      <c r="E761" s="444"/>
      <c r="F761" s="444"/>
      <c r="G761" s="444"/>
      <c r="H761" s="444"/>
      <c r="I761" s="444"/>
      <c r="J761" s="444"/>
      <c r="K761" s="444"/>
      <c r="L761" s="444"/>
      <c r="M761" s="444"/>
      <c r="N761" s="444"/>
      <c r="O761" s="444"/>
      <c r="P761" s="444"/>
      <c r="Q761" s="444"/>
      <c r="R761" s="444"/>
      <c r="S761" s="444"/>
      <c r="T761" s="444"/>
      <c r="U761" s="444"/>
      <c r="V761" s="444"/>
      <c r="W761" s="444"/>
      <c r="X761" s="444"/>
      <c r="Y761" s="444"/>
      <c r="Z761" s="444"/>
      <c r="AA761" s="444"/>
    </row>
    <row r="762" spans="1:27" ht="15.75" customHeight="1">
      <c r="A762" s="444"/>
      <c r="B762" s="444"/>
      <c r="C762" s="444"/>
      <c r="D762" s="444"/>
      <c r="E762" s="444"/>
      <c r="F762" s="444"/>
      <c r="G762" s="444"/>
      <c r="H762" s="444"/>
      <c r="I762" s="444"/>
      <c r="J762" s="444"/>
      <c r="K762" s="444"/>
      <c r="L762" s="444"/>
      <c r="M762" s="444"/>
      <c r="N762" s="444"/>
      <c r="O762" s="444"/>
      <c r="P762" s="444"/>
      <c r="Q762" s="444"/>
      <c r="R762" s="444"/>
      <c r="S762" s="444"/>
      <c r="T762" s="444"/>
      <c r="U762" s="444"/>
      <c r="V762" s="444"/>
      <c r="W762" s="444"/>
      <c r="X762" s="444"/>
      <c r="Y762" s="444"/>
      <c r="Z762" s="444"/>
      <c r="AA762" s="444"/>
    </row>
    <row r="763" spans="1:27" ht="15.75" customHeight="1">
      <c r="A763" s="444"/>
      <c r="B763" s="444"/>
      <c r="C763" s="444"/>
      <c r="D763" s="444"/>
      <c r="E763" s="444"/>
      <c r="F763" s="444"/>
      <c r="G763" s="444"/>
      <c r="H763" s="444"/>
      <c r="I763" s="444"/>
      <c r="J763" s="444"/>
      <c r="K763" s="444"/>
      <c r="L763" s="444"/>
      <c r="M763" s="444"/>
      <c r="N763" s="444"/>
      <c r="O763" s="444"/>
      <c r="P763" s="444"/>
      <c r="Q763" s="444"/>
      <c r="R763" s="444"/>
      <c r="S763" s="444"/>
      <c r="T763" s="444"/>
      <c r="U763" s="444"/>
      <c r="V763" s="444"/>
      <c r="W763" s="444"/>
      <c r="X763" s="444"/>
      <c r="Y763" s="444"/>
      <c r="Z763" s="444"/>
      <c r="AA763" s="444"/>
    </row>
    <row r="764" spans="1:27" ht="15.75" customHeight="1">
      <c r="A764" s="444"/>
      <c r="B764" s="444"/>
      <c r="C764" s="444"/>
      <c r="D764" s="444"/>
      <c r="E764" s="444"/>
      <c r="F764" s="444"/>
      <c r="G764" s="444"/>
      <c r="H764" s="444"/>
      <c r="I764" s="444"/>
      <c r="J764" s="444"/>
      <c r="K764" s="444"/>
      <c r="L764" s="444"/>
      <c r="M764" s="444"/>
      <c r="N764" s="444"/>
      <c r="O764" s="444"/>
      <c r="P764" s="444"/>
      <c r="Q764" s="444"/>
      <c r="R764" s="444"/>
      <c r="S764" s="444"/>
      <c r="T764" s="444"/>
      <c r="U764" s="444"/>
      <c r="V764" s="444"/>
      <c r="W764" s="444"/>
      <c r="X764" s="444"/>
      <c r="Y764" s="444"/>
      <c r="Z764" s="444"/>
      <c r="AA764" s="444"/>
    </row>
    <row r="765" spans="1:27" ht="15.75" customHeight="1">
      <c r="A765" s="444"/>
      <c r="B765" s="444"/>
      <c r="C765" s="444"/>
      <c r="D765" s="444"/>
      <c r="E765" s="444"/>
      <c r="F765" s="444"/>
      <c r="G765" s="444"/>
      <c r="H765" s="444"/>
      <c r="I765" s="444"/>
      <c r="J765" s="444"/>
      <c r="K765" s="444"/>
      <c r="L765" s="444"/>
      <c r="M765" s="444"/>
      <c r="N765" s="444"/>
      <c r="O765" s="444"/>
      <c r="P765" s="444"/>
      <c r="Q765" s="444"/>
      <c r="R765" s="444"/>
      <c r="S765" s="444"/>
      <c r="T765" s="444"/>
      <c r="U765" s="444"/>
      <c r="V765" s="444"/>
      <c r="W765" s="444"/>
      <c r="X765" s="444"/>
      <c r="Y765" s="444"/>
      <c r="Z765" s="444"/>
      <c r="AA765" s="444"/>
    </row>
    <row r="766" spans="1:27" ht="15.75" customHeight="1">
      <c r="A766" s="444"/>
      <c r="B766" s="444"/>
      <c r="C766" s="444"/>
      <c r="D766" s="444"/>
      <c r="E766" s="444"/>
      <c r="F766" s="444"/>
      <c r="G766" s="444"/>
      <c r="H766" s="444"/>
      <c r="I766" s="444"/>
      <c r="J766" s="444"/>
      <c r="K766" s="444"/>
      <c r="L766" s="444"/>
      <c r="M766" s="444"/>
      <c r="N766" s="444"/>
      <c r="O766" s="444"/>
      <c r="P766" s="444"/>
      <c r="Q766" s="444"/>
      <c r="R766" s="444"/>
      <c r="S766" s="444"/>
      <c r="T766" s="444"/>
      <c r="U766" s="444"/>
      <c r="V766" s="444"/>
      <c r="W766" s="444"/>
      <c r="X766" s="444"/>
      <c r="Y766" s="444"/>
      <c r="Z766" s="444"/>
      <c r="AA766" s="444"/>
    </row>
    <row r="767" spans="1:27" ht="15.75" customHeight="1">
      <c r="A767" s="444"/>
      <c r="B767" s="444"/>
      <c r="C767" s="444"/>
      <c r="D767" s="444"/>
      <c r="E767" s="444"/>
      <c r="F767" s="444"/>
      <c r="G767" s="444"/>
      <c r="H767" s="444"/>
      <c r="I767" s="444"/>
      <c r="J767" s="444"/>
      <c r="K767" s="444"/>
      <c r="L767" s="444"/>
      <c r="M767" s="444"/>
      <c r="N767" s="444"/>
      <c r="O767" s="444"/>
      <c r="P767" s="444"/>
      <c r="Q767" s="444"/>
      <c r="R767" s="444"/>
      <c r="S767" s="444"/>
      <c r="T767" s="444"/>
      <c r="U767" s="444"/>
      <c r="V767" s="444"/>
      <c r="W767" s="444"/>
      <c r="X767" s="444"/>
      <c r="Y767" s="444"/>
      <c r="Z767" s="444"/>
      <c r="AA767" s="444"/>
    </row>
    <row r="768" spans="1:27" ht="15.75" customHeight="1">
      <c r="A768" s="444"/>
      <c r="B768" s="444"/>
      <c r="C768" s="444"/>
      <c r="D768" s="444"/>
      <c r="E768" s="444"/>
      <c r="F768" s="444"/>
      <c r="G768" s="444"/>
      <c r="H768" s="444"/>
      <c r="I768" s="444"/>
      <c r="J768" s="444"/>
      <c r="K768" s="444"/>
      <c r="L768" s="444"/>
      <c r="M768" s="444"/>
      <c r="N768" s="444"/>
      <c r="O768" s="444"/>
      <c r="P768" s="444"/>
      <c r="Q768" s="444"/>
      <c r="R768" s="444"/>
      <c r="S768" s="444"/>
      <c r="T768" s="444"/>
      <c r="U768" s="444"/>
      <c r="V768" s="444"/>
      <c r="W768" s="444"/>
      <c r="X768" s="444"/>
      <c r="Y768" s="444"/>
      <c r="Z768" s="444"/>
      <c r="AA768" s="444"/>
    </row>
    <row r="769" spans="1:27" ht="15.75" customHeight="1">
      <c r="A769" s="444"/>
      <c r="B769" s="444"/>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row>
    <row r="770" spans="1:27" ht="15.75" customHeight="1">
      <c r="A770" s="444"/>
      <c r="B770" s="444"/>
      <c r="C770" s="444"/>
      <c r="D770" s="444"/>
      <c r="E770" s="444"/>
      <c r="F770" s="444"/>
      <c r="G770" s="444"/>
      <c r="H770" s="444"/>
      <c r="I770" s="444"/>
      <c r="J770" s="444"/>
      <c r="K770" s="444"/>
      <c r="L770" s="444"/>
      <c r="M770" s="444"/>
      <c r="N770" s="444"/>
      <c r="O770" s="444"/>
      <c r="P770" s="444"/>
      <c r="Q770" s="444"/>
      <c r="R770" s="444"/>
      <c r="S770" s="444"/>
      <c r="T770" s="444"/>
      <c r="U770" s="444"/>
      <c r="V770" s="444"/>
      <c r="W770" s="444"/>
      <c r="X770" s="444"/>
      <c r="Y770" s="444"/>
      <c r="Z770" s="444"/>
      <c r="AA770" s="444"/>
    </row>
    <row r="771" spans="1:27" ht="15.75" customHeight="1">
      <c r="A771" s="444"/>
      <c r="B771" s="444"/>
      <c r="C771" s="444"/>
      <c r="D771" s="444"/>
      <c r="E771" s="444"/>
      <c r="F771" s="444"/>
      <c r="G771" s="444"/>
      <c r="H771" s="444"/>
      <c r="I771" s="444"/>
      <c r="J771" s="444"/>
      <c r="K771" s="444"/>
      <c r="L771" s="444"/>
      <c r="M771" s="444"/>
      <c r="N771" s="444"/>
      <c r="O771" s="444"/>
      <c r="P771" s="444"/>
      <c r="Q771" s="444"/>
      <c r="R771" s="444"/>
      <c r="S771" s="444"/>
      <c r="T771" s="444"/>
      <c r="U771" s="444"/>
      <c r="V771" s="444"/>
      <c r="W771" s="444"/>
      <c r="X771" s="444"/>
      <c r="Y771" s="444"/>
      <c r="Z771" s="444"/>
      <c r="AA771" s="444"/>
    </row>
    <row r="772" spans="1:27" ht="15.75" customHeight="1">
      <c r="A772" s="444"/>
      <c r="B772" s="444"/>
      <c r="C772" s="444"/>
      <c r="D772" s="444"/>
      <c r="E772" s="444"/>
      <c r="F772" s="444"/>
      <c r="G772" s="444"/>
      <c r="H772" s="444"/>
      <c r="I772" s="444"/>
      <c r="J772" s="444"/>
      <c r="K772" s="444"/>
      <c r="L772" s="444"/>
      <c r="M772" s="444"/>
      <c r="N772" s="444"/>
      <c r="O772" s="444"/>
      <c r="P772" s="444"/>
      <c r="Q772" s="444"/>
      <c r="R772" s="444"/>
      <c r="S772" s="444"/>
      <c r="T772" s="444"/>
      <c r="U772" s="444"/>
      <c r="V772" s="444"/>
      <c r="W772" s="444"/>
      <c r="X772" s="444"/>
      <c r="Y772" s="444"/>
      <c r="Z772" s="444"/>
      <c r="AA772" s="444"/>
    </row>
    <row r="773" spans="1:27" ht="15.75" customHeight="1">
      <c r="A773" s="444"/>
      <c r="B773" s="444"/>
      <c r="C773" s="444"/>
      <c r="D773" s="444"/>
      <c r="E773" s="444"/>
      <c r="F773" s="444"/>
      <c r="G773" s="444"/>
      <c r="H773" s="444"/>
      <c r="I773" s="444"/>
      <c r="J773" s="444"/>
      <c r="K773" s="444"/>
      <c r="L773" s="444"/>
      <c r="M773" s="444"/>
      <c r="N773" s="444"/>
      <c r="O773" s="444"/>
      <c r="P773" s="444"/>
      <c r="Q773" s="444"/>
      <c r="R773" s="444"/>
      <c r="S773" s="444"/>
      <c r="T773" s="444"/>
      <c r="U773" s="444"/>
      <c r="V773" s="444"/>
      <c r="W773" s="444"/>
      <c r="X773" s="444"/>
      <c r="Y773" s="444"/>
      <c r="Z773" s="444"/>
      <c r="AA773" s="444"/>
    </row>
    <row r="774" spans="1:27" ht="15.75" customHeight="1">
      <c r="A774" s="444"/>
      <c r="B774" s="444"/>
      <c r="C774" s="444"/>
      <c r="D774" s="444"/>
      <c r="E774" s="444"/>
      <c r="F774" s="444"/>
      <c r="G774" s="444"/>
      <c r="H774" s="444"/>
      <c r="I774" s="444"/>
      <c r="J774" s="444"/>
      <c r="K774" s="444"/>
      <c r="L774" s="444"/>
      <c r="M774" s="444"/>
      <c r="N774" s="444"/>
      <c r="O774" s="444"/>
      <c r="P774" s="444"/>
      <c r="Q774" s="444"/>
      <c r="R774" s="444"/>
      <c r="S774" s="444"/>
      <c r="T774" s="444"/>
      <c r="U774" s="444"/>
      <c r="V774" s="444"/>
      <c r="W774" s="444"/>
      <c r="X774" s="444"/>
      <c r="Y774" s="444"/>
      <c r="Z774" s="444"/>
      <c r="AA774" s="444"/>
    </row>
    <row r="775" spans="1:27" ht="15.75" customHeight="1">
      <c r="A775" s="444"/>
      <c r="B775" s="444"/>
      <c r="C775" s="444"/>
      <c r="D775" s="444"/>
      <c r="E775" s="444"/>
      <c r="F775" s="444"/>
      <c r="G775" s="444"/>
      <c r="H775" s="444"/>
      <c r="I775" s="444"/>
      <c r="J775" s="444"/>
      <c r="K775" s="444"/>
      <c r="L775" s="444"/>
      <c r="M775" s="444"/>
      <c r="N775" s="444"/>
      <c r="O775" s="444"/>
      <c r="P775" s="444"/>
      <c r="Q775" s="444"/>
      <c r="R775" s="444"/>
      <c r="S775" s="444"/>
      <c r="T775" s="444"/>
      <c r="U775" s="444"/>
      <c r="V775" s="444"/>
      <c r="W775" s="444"/>
      <c r="X775" s="444"/>
      <c r="Y775" s="444"/>
      <c r="Z775" s="444"/>
      <c r="AA775" s="444"/>
    </row>
    <row r="776" spans="1:27" ht="15.75" customHeight="1">
      <c r="A776" s="444"/>
      <c r="B776" s="444"/>
      <c r="C776" s="444"/>
      <c r="D776" s="444"/>
      <c r="E776" s="444"/>
      <c r="F776" s="444"/>
      <c r="G776" s="444"/>
      <c r="H776" s="444"/>
      <c r="I776" s="444"/>
      <c r="J776" s="444"/>
      <c r="K776" s="444"/>
      <c r="L776" s="444"/>
      <c r="M776" s="444"/>
      <c r="N776" s="444"/>
      <c r="O776" s="444"/>
      <c r="P776" s="444"/>
      <c r="Q776" s="444"/>
      <c r="R776" s="444"/>
      <c r="S776" s="444"/>
      <c r="T776" s="444"/>
      <c r="U776" s="444"/>
      <c r="V776" s="444"/>
      <c r="W776" s="444"/>
      <c r="X776" s="444"/>
      <c r="Y776" s="444"/>
      <c r="Z776" s="444"/>
      <c r="AA776" s="444"/>
    </row>
    <row r="777" spans="1:27" ht="15.75" customHeight="1">
      <c r="A777" s="444"/>
      <c r="B777" s="444"/>
      <c r="C777" s="444"/>
      <c r="D777" s="444"/>
      <c r="E777" s="444"/>
      <c r="F777" s="444"/>
      <c r="G777" s="444"/>
      <c r="H777" s="444"/>
      <c r="I777" s="444"/>
      <c r="J777" s="444"/>
      <c r="K777" s="444"/>
      <c r="L777" s="444"/>
      <c r="M777" s="444"/>
      <c r="N777" s="444"/>
      <c r="O777" s="444"/>
      <c r="P777" s="444"/>
      <c r="Q777" s="444"/>
      <c r="R777" s="444"/>
      <c r="S777" s="444"/>
      <c r="T777" s="444"/>
      <c r="U777" s="444"/>
      <c r="V777" s="444"/>
      <c r="W777" s="444"/>
      <c r="X777" s="444"/>
      <c r="Y777" s="444"/>
      <c r="Z777" s="444"/>
      <c r="AA777" s="444"/>
    </row>
    <row r="778" spans="1:27" ht="15.75" customHeight="1">
      <c r="A778" s="444"/>
      <c r="B778" s="444"/>
      <c r="C778" s="444"/>
      <c r="D778" s="444"/>
      <c r="E778" s="444"/>
      <c r="F778" s="444"/>
      <c r="G778" s="444"/>
      <c r="H778" s="444"/>
      <c r="I778" s="444"/>
      <c r="J778" s="444"/>
      <c r="K778" s="444"/>
      <c r="L778" s="444"/>
      <c r="M778" s="444"/>
      <c r="N778" s="444"/>
      <c r="O778" s="444"/>
      <c r="P778" s="444"/>
      <c r="Q778" s="444"/>
      <c r="R778" s="444"/>
      <c r="S778" s="444"/>
      <c r="T778" s="444"/>
      <c r="U778" s="444"/>
      <c r="V778" s="444"/>
      <c r="W778" s="444"/>
      <c r="X778" s="444"/>
      <c r="Y778" s="444"/>
      <c r="Z778" s="444"/>
      <c r="AA778" s="444"/>
    </row>
    <row r="779" spans="1:27" ht="15.75" customHeight="1">
      <c r="A779" s="444"/>
      <c r="B779" s="444"/>
      <c r="C779" s="444"/>
      <c r="D779" s="444"/>
      <c r="E779" s="444"/>
      <c r="F779" s="444"/>
      <c r="G779" s="444"/>
      <c r="H779" s="444"/>
      <c r="I779" s="444"/>
      <c r="J779" s="444"/>
      <c r="K779" s="444"/>
      <c r="L779" s="444"/>
      <c r="M779" s="444"/>
      <c r="N779" s="444"/>
      <c r="O779" s="444"/>
      <c r="P779" s="444"/>
      <c r="Q779" s="444"/>
      <c r="R779" s="444"/>
      <c r="S779" s="444"/>
      <c r="T779" s="444"/>
      <c r="U779" s="444"/>
      <c r="V779" s="444"/>
      <c r="W779" s="444"/>
      <c r="X779" s="444"/>
      <c r="Y779" s="444"/>
      <c r="Z779" s="444"/>
      <c r="AA779" s="444"/>
    </row>
    <row r="780" spans="1:27" ht="15.75" customHeight="1">
      <c r="A780" s="444"/>
      <c r="B780" s="444"/>
      <c r="C780" s="444"/>
      <c r="D780" s="444"/>
      <c r="E780" s="444"/>
      <c r="F780" s="444"/>
      <c r="G780" s="444"/>
      <c r="H780" s="444"/>
      <c r="I780" s="444"/>
      <c r="J780" s="444"/>
      <c r="K780" s="444"/>
      <c r="L780" s="444"/>
      <c r="M780" s="444"/>
      <c r="N780" s="444"/>
      <c r="O780" s="444"/>
      <c r="P780" s="444"/>
      <c r="Q780" s="444"/>
      <c r="R780" s="444"/>
      <c r="S780" s="444"/>
      <c r="T780" s="444"/>
      <c r="U780" s="444"/>
      <c r="V780" s="444"/>
      <c r="W780" s="444"/>
      <c r="X780" s="444"/>
      <c r="Y780" s="444"/>
      <c r="Z780" s="444"/>
      <c r="AA780" s="444"/>
    </row>
    <row r="781" spans="1:27" ht="15.75" customHeight="1">
      <c r="A781" s="444"/>
      <c r="B781" s="444"/>
      <c r="C781" s="444"/>
      <c r="D781" s="444"/>
      <c r="E781" s="444"/>
      <c r="F781" s="444"/>
      <c r="G781" s="444"/>
      <c r="H781" s="444"/>
      <c r="I781" s="444"/>
      <c r="J781" s="444"/>
      <c r="K781" s="444"/>
      <c r="L781" s="444"/>
      <c r="M781" s="444"/>
      <c r="N781" s="444"/>
      <c r="O781" s="444"/>
      <c r="P781" s="444"/>
      <c r="Q781" s="444"/>
      <c r="R781" s="444"/>
      <c r="S781" s="444"/>
      <c r="T781" s="444"/>
      <c r="U781" s="444"/>
      <c r="V781" s="444"/>
      <c r="W781" s="444"/>
      <c r="X781" s="444"/>
      <c r="Y781" s="444"/>
      <c r="Z781" s="444"/>
      <c r="AA781" s="444"/>
    </row>
    <row r="782" spans="1:27" ht="15.75" customHeight="1">
      <c r="A782" s="444"/>
      <c r="B782" s="444"/>
      <c r="C782" s="444"/>
      <c r="D782" s="444"/>
      <c r="E782" s="444"/>
      <c r="F782" s="444"/>
      <c r="G782" s="444"/>
      <c r="H782" s="444"/>
      <c r="I782" s="444"/>
      <c r="J782" s="444"/>
      <c r="K782" s="444"/>
      <c r="L782" s="444"/>
      <c r="M782" s="444"/>
      <c r="N782" s="444"/>
      <c r="O782" s="444"/>
      <c r="P782" s="444"/>
      <c r="Q782" s="444"/>
      <c r="R782" s="444"/>
      <c r="S782" s="444"/>
      <c r="T782" s="444"/>
      <c r="U782" s="444"/>
      <c r="V782" s="444"/>
      <c r="W782" s="444"/>
      <c r="X782" s="444"/>
      <c r="Y782" s="444"/>
      <c r="Z782" s="444"/>
      <c r="AA782" s="444"/>
    </row>
    <row r="783" spans="1:27" ht="15.75" customHeight="1">
      <c r="A783" s="444"/>
      <c r="B783" s="444"/>
      <c r="C783" s="444"/>
      <c r="D783" s="444"/>
      <c r="E783" s="444"/>
      <c r="F783" s="444"/>
      <c r="G783" s="444"/>
      <c r="H783" s="444"/>
      <c r="I783" s="444"/>
      <c r="J783" s="444"/>
      <c r="K783" s="444"/>
      <c r="L783" s="444"/>
      <c r="M783" s="444"/>
      <c r="N783" s="444"/>
      <c r="O783" s="444"/>
      <c r="P783" s="444"/>
      <c r="Q783" s="444"/>
      <c r="R783" s="444"/>
      <c r="S783" s="444"/>
      <c r="T783" s="444"/>
      <c r="U783" s="444"/>
      <c r="V783" s="444"/>
      <c r="W783" s="444"/>
      <c r="X783" s="444"/>
      <c r="Y783" s="444"/>
      <c r="Z783" s="444"/>
      <c r="AA783" s="444"/>
    </row>
    <row r="784" spans="1:27" ht="15.75" customHeight="1">
      <c r="A784" s="444"/>
      <c r="B784" s="444"/>
      <c r="C784" s="444"/>
      <c r="D784" s="444"/>
      <c r="E784" s="444"/>
      <c r="F784" s="444"/>
      <c r="G784" s="444"/>
      <c r="H784" s="444"/>
      <c r="I784" s="444"/>
      <c r="J784" s="444"/>
      <c r="K784" s="444"/>
      <c r="L784" s="444"/>
      <c r="M784" s="444"/>
      <c r="N784" s="444"/>
      <c r="O784" s="444"/>
      <c r="P784" s="444"/>
      <c r="Q784" s="444"/>
      <c r="R784" s="444"/>
      <c r="S784" s="444"/>
      <c r="T784" s="444"/>
      <c r="U784" s="444"/>
      <c r="V784" s="444"/>
      <c r="W784" s="444"/>
      <c r="X784" s="444"/>
      <c r="Y784" s="444"/>
      <c r="Z784" s="444"/>
      <c r="AA784" s="444"/>
    </row>
    <row r="785" spans="1:27" ht="15.75" customHeight="1">
      <c r="A785" s="444"/>
      <c r="B785" s="444"/>
      <c r="C785" s="444"/>
      <c r="D785" s="444"/>
      <c r="E785" s="444"/>
      <c r="F785" s="444"/>
      <c r="G785" s="444"/>
      <c r="H785" s="444"/>
      <c r="I785" s="444"/>
      <c r="J785" s="444"/>
      <c r="K785" s="444"/>
      <c r="L785" s="444"/>
      <c r="M785" s="444"/>
      <c r="N785" s="444"/>
      <c r="O785" s="444"/>
      <c r="P785" s="444"/>
      <c r="Q785" s="444"/>
      <c r="R785" s="444"/>
      <c r="S785" s="444"/>
      <c r="T785" s="444"/>
      <c r="U785" s="444"/>
      <c r="V785" s="444"/>
      <c r="W785" s="444"/>
      <c r="X785" s="444"/>
      <c r="Y785" s="444"/>
      <c r="Z785" s="444"/>
      <c r="AA785" s="444"/>
    </row>
    <row r="786" spans="1:27" ht="15.75" customHeight="1">
      <c r="A786" s="444"/>
      <c r="B786" s="444"/>
      <c r="C786" s="444"/>
      <c r="D786" s="444"/>
      <c r="E786" s="444"/>
      <c r="F786" s="444"/>
      <c r="G786" s="444"/>
      <c r="H786" s="444"/>
      <c r="I786" s="444"/>
      <c r="J786" s="444"/>
      <c r="K786" s="444"/>
      <c r="L786" s="444"/>
      <c r="M786" s="444"/>
      <c r="N786" s="444"/>
      <c r="O786" s="444"/>
      <c r="P786" s="444"/>
      <c r="Q786" s="444"/>
      <c r="R786" s="444"/>
      <c r="S786" s="444"/>
      <c r="T786" s="444"/>
      <c r="U786" s="444"/>
      <c r="V786" s="444"/>
      <c r="W786" s="444"/>
      <c r="X786" s="444"/>
      <c r="Y786" s="444"/>
      <c r="Z786" s="444"/>
      <c r="AA786" s="444"/>
    </row>
    <row r="787" spans="1:27" ht="15.75" customHeight="1">
      <c r="A787" s="444"/>
      <c r="B787" s="444"/>
      <c r="C787" s="444"/>
      <c r="D787" s="444"/>
      <c r="E787" s="444"/>
      <c r="F787" s="444"/>
      <c r="G787" s="444"/>
      <c r="H787" s="444"/>
      <c r="I787" s="444"/>
      <c r="J787" s="444"/>
      <c r="K787" s="444"/>
      <c r="L787" s="444"/>
      <c r="M787" s="444"/>
      <c r="N787" s="444"/>
      <c r="O787" s="444"/>
      <c r="P787" s="444"/>
      <c r="Q787" s="444"/>
      <c r="R787" s="444"/>
      <c r="S787" s="444"/>
      <c r="T787" s="444"/>
      <c r="U787" s="444"/>
      <c r="V787" s="444"/>
      <c r="W787" s="444"/>
      <c r="X787" s="444"/>
      <c r="Y787" s="444"/>
      <c r="Z787" s="444"/>
      <c r="AA787" s="444"/>
    </row>
    <row r="788" spans="1:27" ht="15.75" customHeight="1">
      <c r="A788" s="444"/>
      <c r="B788" s="444"/>
      <c r="C788" s="444"/>
      <c r="D788" s="444"/>
      <c r="E788" s="444"/>
      <c r="F788" s="444"/>
      <c r="G788" s="444"/>
      <c r="H788" s="444"/>
      <c r="I788" s="444"/>
      <c r="J788" s="444"/>
      <c r="K788" s="444"/>
      <c r="L788" s="444"/>
      <c r="M788" s="444"/>
      <c r="N788" s="444"/>
      <c r="O788" s="444"/>
      <c r="P788" s="444"/>
      <c r="Q788" s="444"/>
      <c r="R788" s="444"/>
      <c r="S788" s="444"/>
      <c r="T788" s="444"/>
      <c r="U788" s="444"/>
      <c r="V788" s="444"/>
      <c r="W788" s="444"/>
      <c r="X788" s="444"/>
      <c r="Y788" s="444"/>
      <c r="Z788" s="444"/>
      <c r="AA788" s="444"/>
    </row>
    <row r="789" spans="1:27" ht="15.75" customHeight="1">
      <c r="A789" s="444"/>
      <c r="B789" s="444"/>
      <c r="C789" s="444"/>
      <c r="D789" s="444"/>
      <c r="E789" s="444"/>
      <c r="F789" s="444"/>
      <c r="G789" s="444"/>
      <c r="H789" s="444"/>
      <c r="I789" s="444"/>
      <c r="J789" s="444"/>
      <c r="K789" s="444"/>
      <c r="L789" s="444"/>
      <c r="M789" s="444"/>
      <c r="N789" s="444"/>
      <c r="O789" s="444"/>
      <c r="P789" s="444"/>
      <c r="Q789" s="444"/>
      <c r="R789" s="444"/>
      <c r="S789" s="444"/>
      <c r="T789" s="444"/>
      <c r="U789" s="444"/>
      <c r="V789" s="444"/>
      <c r="W789" s="444"/>
      <c r="X789" s="444"/>
      <c r="Y789" s="444"/>
      <c r="Z789" s="444"/>
      <c r="AA789" s="444"/>
    </row>
    <row r="790" spans="1:27" ht="15.75" customHeight="1">
      <c r="A790" s="444"/>
      <c r="B790" s="444"/>
      <c r="C790" s="444"/>
      <c r="D790" s="444"/>
      <c r="E790" s="444"/>
      <c r="F790" s="444"/>
      <c r="G790" s="444"/>
      <c r="H790" s="444"/>
      <c r="I790" s="444"/>
      <c r="J790" s="444"/>
      <c r="K790" s="444"/>
      <c r="L790" s="444"/>
      <c r="M790" s="444"/>
      <c r="N790" s="444"/>
      <c r="O790" s="444"/>
      <c r="P790" s="444"/>
      <c r="Q790" s="444"/>
      <c r="R790" s="444"/>
      <c r="S790" s="444"/>
      <c r="T790" s="444"/>
      <c r="U790" s="444"/>
      <c r="V790" s="444"/>
      <c r="W790" s="444"/>
      <c r="X790" s="444"/>
      <c r="Y790" s="444"/>
      <c r="Z790" s="444"/>
      <c r="AA790" s="444"/>
    </row>
    <row r="791" spans="1:27" ht="15.75" customHeight="1">
      <c r="A791" s="444"/>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c r="AA791" s="444"/>
    </row>
    <row r="792" spans="1:27" ht="15.75" customHeight="1">
      <c r="A792" s="444"/>
      <c r="B792" s="444"/>
      <c r="C792" s="444"/>
      <c r="D792" s="444"/>
      <c r="E792" s="444"/>
      <c r="F792" s="444"/>
      <c r="G792" s="444"/>
      <c r="H792" s="444"/>
      <c r="I792" s="444"/>
      <c r="J792" s="444"/>
      <c r="K792" s="444"/>
      <c r="L792" s="444"/>
      <c r="M792" s="444"/>
      <c r="N792" s="444"/>
      <c r="O792" s="444"/>
      <c r="P792" s="444"/>
      <c r="Q792" s="444"/>
      <c r="R792" s="444"/>
      <c r="S792" s="444"/>
      <c r="T792" s="444"/>
      <c r="U792" s="444"/>
      <c r="V792" s="444"/>
      <c r="W792" s="444"/>
      <c r="X792" s="444"/>
      <c r="Y792" s="444"/>
      <c r="Z792" s="444"/>
      <c r="AA792" s="444"/>
    </row>
    <row r="793" spans="1:27" ht="15.75" customHeight="1">
      <c r="A793" s="444"/>
      <c r="B793" s="444"/>
      <c r="C793" s="444"/>
      <c r="D793" s="444"/>
      <c r="E793" s="444"/>
      <c r="F793" s="444"/>
      <c r="G793" s="444"/>
      <c r="H793" s="444"/>
      <c r="I793" s="444"/>
      <c r="J793" s="444"/>
      <c r="K793" s="444"/>
      <c r="L793" s="444"/>
      <c r="M793" s="444"/>
      <c r="N793" s="444"/>
      <c r="O793" s="444"/>
      <c r="P793" s="444"/>
      <c r="Q793" s="444"/>
      <c r="R793" s="444"/>
      <c r="S793" s="444"/>
      <c r="T793" s="444"/>
      <c r="U793" s="444"/>
      <c r="V793" s="444"/>
      <c r="W793" s="444"/>
      <c r="X793" s="444"/>
      <c r="Y793" s="444"/>
      <c r="Z793" s="444"/>
      <c r="AA793" s="444"/>
    </row>
    <row r="794" spans="1:27" ht="15.75" customHeight="1">
      <c r="A794" s="444"/>
      <c r="B794" s="444"/>
      <c r="C794" s="444"/>
      <c r="D794" s="444"/>
      <c r="E794" s="444"/>
      <c r="F794" s="444"/>
      <c r="G794" s="444"/>
      <c r="H794" s="444"/>
      <c r="I794" s="444"/>
      <c r="J794" s="444"/>
      <c r="K794" s="444"/>
      <c r="L794" s="444"/>
      <c r="M794" s="444"/>
      <c r="N794" s="444"/>
      <c r="O794" s="444"/>
      <c r="P794" s="444"/>
      <c r="Q794" s="444"/>
      <c r="R794" s="444"/>
      <c r="S794" s="444"/>
      <c r="T794" s="444"/>
      <c r="U794" s="444"/>
      <c r="V794" s="444"/>
      <c r="W794" s="444"/>
      <c r="X794" s="444"/>
      <c r="Y794" s="444"/>
      <c r="Z794" s="444"/>
      <c r="AA794" s="444"/>
    </row>
    <row r="795" spans="1:27" ht="15.75" customHeight="1">
      <c r="A795" s="444"/>
      <c r="B795" s="444"/>
      <c r="C795" s="444"/>
      <c r="D795" s="444"/>
      <c r="E795" s="444"/>
      <c r="F795" s="444"/>
      <c r="G795" s="444"/>
      <c r="H795" s="444"/>
      <c r="I795" s="444"/>
      <c r="J795" s="444"/>
      <c r="K795" s="444"/>
      <c r="L795" s="444"/>
      <c r="M795" s="444"/>
      <c r="N795" s="444"/>
      <c r="O795" s="444"/>
      <c r="P795" s="444"/>
      <c r="Q795" s="444"/>
      <c r="R795" s="444"/>
      <c r="S795" s="444"/>
      <c r="T795" s="444"/>
      <c r="U795" s="444"/>
      <c r="V795" s="444"/>
      <c r="W795" s="444"/>
      <c r="X795" s="444"/>
      <c r="Y795" s="444"/>
      <c r="Z795" s="444"/>
      <c r="AA795" s="444"/>
    </row>
    <row r="796" spans="1:27" ht="15.75" customHeight="1">
      <c r="A796" s="444"/>
      <c r="B796" s="444"/>
      <c r="C796" s="444"/>
      <c r="D796" s="444"/>
      <c r="E796" s="444"/>
      <c r="F796" s="444"/>
      <c r="G796" s="444"/>
      <c r="H796" s="444"/>
      <c r="I796" s="444"/>
      <c r="J796" s="444"/>
      <c r="K796" s="444"/>
      <c r="L796" s="444"/>
      <c r="M796" s="444"/>
      <c r="N796" s="444"/>
      <c r="O796" s="444"/>
      <c r="P796" s="444"/>
      <c r="Q796" s="444"/>
      <c r="R796" s="444"/>
      <c r="S796" s="444"/>
      <c r="T796" s="444"/>
      <c r="U796" s="444"/>
      <c r="V796" s="444"/>
      <c r="W796" s="444"/>
      <c r="X796" s="444"/>
      <c r="Y796" s="444"/>
      <c r="Z796" s="444"/>
      <c r="AA796" s="444"/>
    </row>
    <row r="797" spans="1:27" ht="15.75" customHeight="1">
      <c r="A797" s="444"/>
      <c r="B797" s="444"/>
      <c r="C797" s="444"/>
      <c r="D797" s="444"/>
      <c r="E797" s="444"/>
      <c r="F797" s="444"/>
      <c r="G797" s="444"/>
      <c r="H797" s="444"/>
      <c r="I797" s="444"/>
      <c r="J797" s="444"/>
      <c r="K797" s="444"/>
      <c r="L797" s="444"/>
      <c r="M797" s="444"/>
      <c r="N797" s="444"/>
      <c r="O797" s="444"/>
      <c r="P797" s="444"/>
      <c r="Q797" s="444"/>
      <c r="R797" s="444"/>
      <c r="S797" s="444"/>
      <c r="T797" s="444"/>
      <c r="U797" s="444"/>
      <c r="V797" s="444"/>
      <c r="W797" s="444"/>
      <c r="X797" s="444"/>
      <c r="Y797" s="444"/>
      <c r="Z797" s="444"/>
      <c r="AA797" s="444"/>
    </row>
    <row r="798" spans="1:27" ht="15.75" customHeight="1">
      <c r="A798" s="444"/>
      <c r="B798" s="444"/>
      <c r="C798" s="444"/>
      <c r="D798" s="444"/>
      <c r="E798" s="444"/>
      <c r="F798" s="444"/>
      <c r="G798" s="444"/>
      <c r="H798" s="444"/>
      <c r="I798" s="444"/>
      <c r="J798" s="444"/>
      <c r="K798" s="444"/>
      <c r="L798" s="444"/>
      <c r="M798" s="444"/>
      <c r="N798" s="444"/>
      <c r="O798" s="444"/>
      <c r="P798" s="444"/>
      <c r="Q798" s="444"/>
      <c r="R798" s="444"/>
      <c r="S798" s="444"/>
      <c r="T798" s="444"/>
      <c r="U798" s="444"/>
      <c r="V798" s="444"/>
      <c r="W798" s="444"/>
      <c r="X798" s="444"/>
      <c r="Y798" s="444"/>
      <c r="Z798" s="444"/>
      <c r="AA798" s="444"/>
    </row>
    <row r="799" spans="1:27" ht="15.75" customHeight="1">
      <c r="A799" s="444"/>
      <c r="B799" s="444"/>
      <c r="C799" s="444"/>
      <c r="D799" s="444"/>
      <c r="E799" s="444"/>
      <c r="F799" s="444"/>
      <c r="G799" s="444"/>
      <c r="H799" s="444"/>
      <c r="I799" s="444"/>
      <c r="J799" s="444"/>
      <c r="K799" s="444"/>
      <c r="L799" s="444"/>
      <c r="M799" s="444"/>
      <c r="N799" s="444"/>
      <c r="O799" s="444"/>
      <c r="P799" s="444"/>
      <c r="Q799" s="444"/>
      <c r="R799" s="444"/>
      <c r="S799" s="444"/>
      <c r="T799" s="444"/>
      <c r="U799" s="444"/>
      <c r="V799" s="444"/>
      <c r="W799" s="444"/>
      <c r="X799" s="444"/>
      <c r="Y799" s="444"/>
      <c r="Z799" s="444"/>
      <c r="AA799" s="444"/>
    </row>
    <row r="800" spans="1:27" ht="15.75" customHeight="1">
      <c r="A800" s="444"/>
      <c r="B800" s="444"/>
      <c r="C800" s="444"/>
      <c r="D800" s="444"/>
      <c r="E800" s="444"/>
      <c r="F800" s="444"/>
      <c r="G800" s="444"/>
      <c r="H800" s="444"/>
      <c r="I800" s="444"/>
      <c r="J800" s="444"/>
      <c r="K800" s="444"/>
      <c r="L800" s="444"/>
      <c r="M800" s="444"/>
      <c r="N800" s="444"/>
      <c r="O800" s="444"/>
      <c r="P800" s="444"/>
      <c r="Q800" s="444"/>
      <c r="R800" s="444"/>
      <c r="S800" s="444"/>
      <c r="T800" s="444"/>
      <c r="U800" s="444"/>
      <c r="V800" s="444"/>
      <c r="W800" s="444"/>
      <c r="X800" s="444"/>
      <c r="Y800" s="444"/>
      <c r="Z800" s="444"/>
      <c r="AA800" s="444"/>
    </row>
    <row r="801" spans="1:27" ht="15.75" customHeight="1">
      <c r="A801" s="444"/>
      <c r="B801" s="444"/>
      <c r="C801" s="444"/>
      <c r="D801" s="444"/>
      <c r="E801" s="444"/>
      <c r="F801" s="444"/>
      <c r="G801" s="444"/>
      <c r="H801" s="444"/>
      <c r="I801" s="444"/>
      <c r="J801" s="444"/>
      <c r="K801" s="444"/>
      <c r="L801" s="444"/>
      <c r="M801" s="444"/>
      <c r="N801" s="444"/>
      <c r="O801" s="444"/>
      <c r="P801" s="444"/>
      <c r="Q801" s="444"/>
      <c r="R801" s="444"/>
      <c r="S801" s="444"/>
      <c r="T801" s="444"/>
      <c r="U801" s="444"/>
      <c r="V801" s="444"/>
      <c r="W801" s="444"/>
      <c r="X801" s="444"/>
      <c r="Y801" s="444"/>
      <c r="Z801" s="444"/>
      <c r="AA801" s="444"/>
    </row>
    <row r="802" spans="1:27" ht="15.75" customHeight="1">
      <c r="A802" s="444"/>
      <c r="B802" s="444"/>
      <c r="C802" s="444"/>
      <c r="D802" s="444"/>
      <c r="E802" s="444"/>
      <c r="F802" s="444"/>
      <c r="G802" s="444"/>
      <c r="H802" s="444"/>
      <c r="I802" s="444"/>
      <c r="J802" s="444"/>
      <c r="K802" s="444"/>
      <c r="L802" s="444"/>
      <c r="M802" s="444"/>
      <c r="N802" s="444"/>
      <c r="O802" s="444"/>
      <c r="P802" s="444"/>
      <c r="Q802" s="444"/>
      <c r="R802" s="444"/>
      <c r="S802" s="444"/>
      <c r="T802" s="444"/>
      <c r="U802" s="444"/>
      <c r="V802" s="444"/>
      <c r="W802" s="444"/>
      <c r="X802" s="444"/>
      <c r="Y802" s="444"/>
      <c r="Z802" s="444"/>
      <c r="AA802" s="444"/>
    </row>
    <row r="803" spans="1:27" ht="15.75" customHeight="1">
      <c r="A803" s="444"/>
      <c r="B803" s="444"/>
      <c r="C803" s="444"/>
      <c r="D803" s="444"/>
      <c r="E803" s="444"/>
      <c r="F803" s="444"/>
      <c r="G803" s="444"/>
      <c r="H803" s="444"/>
      <c r="I803" s="444"/>
      <c r="J803" s="444"/>
      <c r="K803" s="444"/>
      <c r="L803" s="444"/>
      <c r="M803" s="444"/>
      <c r="N803" s="444"/>
      <c r="O803" s="444"/>
      <c r="P803" s="444"/>
      <c r="Q803" s="444"/>
      <c r="R803" s="444"/>
      <c r="S803" s="444"/>
      <c r="T803" s="444"/>
      <c r="U803" s="444"/>
      <c r="V803" s="444"/>
      <c r="W803" s="444"/>
      <c r="X803" s="444"/>
      <c r="Y803" s="444"/>
      <c r="Z803" s="444"/>
      <c r="AA803" s="444"/>
    </row>
    <row r="804" spans="1:27" ht="15.75" customHeight="1">
      <c r="A804" s="444"/>
      <c r="B804" s="444"/>
      <c r="C804" s="444"/>
      <c r="D804" s="444"/>
      <c r="E804" s="444"/>
      <c r="F804" s="444"/>
      <c r="G804" s="444"/>
      <c r="H804" s="444"/>
      <c r="I804" s="444"/>
      <c r="J804" s="444"/>
      <c r="K804" s="444"/>
      <c r="L804" s="444"/>
      <c r="M804" s="444"/>
      <c r="N804" s="444"/>
      <c r="O804" s="444"/>
      <c r="P804" s="444"/>
      <c r="Q804" s="444"/>
      <c r="R804" s="444"/>
      <c r="S804" s="444"/>
      <c r="T804" s="444"/>
      <c r="U804" s="444"/>
      <c r="V804" s="444"/>
      <c r="W804" s="444"/>
      <c r="X804" s="444"/>
      <c r="Y804" s="444"/>
      <c r="Z804" s="444"/>
      <c r="AA804" s="444"/>
    </row>
    <row r="805" spans="1:27" ht="15.75" customHeight="1">
      <c r="A805" s="444"/>
      <c r="B805" s="444"/>
      <c r="C805" s="444"/>
      <c r="D805" s="444"/>
      <c r="E805" s="444"/>
      <c r="F805" s="444"/>
      <c r="G805" s="444"/>
      <c r="H805" s="444"/>
      <c r="I805" s="444"/>
      <c r="J805" s="444"/>
      <c r="K805" s="444"/>
      <c r="L805" s="444"/>
      <c r="M805" s="444"/>
      <c r="N805" s="444"/>
      <c r="O805" s="444"/>
      <c r="P805" s="444"/>
      <c r="Q805" s="444"/>
      <c r="R805" s="444"/>
      <c r="S805" s="444"/>
      <c r="T805" s="444"/>
      <c r="U805" s="444"/>
      <c r="V805" s="444"/>
      <c r="W805" s="444"/>
      <c r="X805" s="444"/>
      <c r="Y805" s="444"/>
      <c r="Z805" s="444"/>
      <c r="AA805" s="444"/>
    </row>
    <row r="806" spans="1:27" ht="15.75" customHeight="1">
      <c r="A806" s="444"/>
      <c r="B806" s="444"/>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c r="AA806" s="444"/>
    </row>
    <row r="807" spans="1:27" ht="15.75" customHeight="1">
      <c r="A807" s="444"/>
      <c r="B807" s="444"/>
      <c r="C807" s="444"/>
      <c r="D807" s="444"/>
      <c r="E807" s="444"/>
      <c r="F807" s="444"/>
      <c r="G807" s="444"/>
      <c r="H807" s="444"/>
      <c r="I807" s="444"/>
      <c r="J807" s="444"/>
      <c r="K807" s="444"/>
      <c r="L807" s="444"/>
      <c r="M807" s="444"/>
      <c r="N807" s="444"/>
      <c r="O807" s="444"/>
      <c r="P807" s="444"/>
      <c r="Q807" s="444"/>
      <c r="R807" s="444"/>
      <c r="S807" s="444"/>
      <c r="T807" s="444"/>
      <c r="U807" s="444"/>
      <c r="V807" s="444"/>
      <c r="W807" s="444"/>
      <c r="X807" s="444"/>
      <c r="Y807" s="444"/>
      <c r="Z807" s="444"/>
      <c r="AA807" s="444"/>
    </row>
    <row r="808" spans="1:27" ht="15.75" customHeight="1">
      <c r="A808" s="444"/>
      <c r="B808" s="444"/>
      <c r="C808" s="444"/>
      <c r="D808" s="444"/>
      <c r="E808" s="444"/>
      <c r="F808" s="444"/>
      <c r="G808" s="444"/>
      <c r="H808" s="444"/>
      <c r="I808" s="444"/>
      <c r="J808" s="444"/>
      <c r="K808" s="444"/>
      <c r="L808" s="444"/>
      <c r="M808" s="444"/>
      <c r="N808" s="444"/>
      <c r="O808" s="444"/>
      <c r="P808" s="444"/>
      <c r="Q808" s="444"/>
      <c r="R808" s="444"/>
      <c r="S808" s="444"/>
      <c r="T808" s="444"/>
      <c r="U808" s="444"/>
      <c r="V808" s="444"/>
      <c r="W808" s="444"/>
      <c r="X808" s="444"/>
      <c r="Y808" s="444"/>
      <c r="Z808" s="444"/>
      <c r="AA808" s="444"/>
    </row>
    <row r="809" spans="1:27" ht="15.75" customHeight="1">
      <c r="A809" s="444"/>
      <c r="B809" s="444"/>
      <c r="C809" s="444"/>
      <c r="D809" s="444"/>
      <c r="E809" s="444"/>
      <c r="F809" s="444"/>
      <c r="G809" s="444"/>
      <c r="H809" s="444"/>
      <c r="I809" s="444"/>
      <c r="J809" s="444"/>
      <c r="K809" s="444"/>
      <c r="L809" s="444"/>
      <c r="M809" s="444"/>
      <c r="N809" s="444"/>
      <c r="O809" s="444"/>
      <c r="P809" s="444"/>
      <c r="Q809" s="444"/>
      <c r="R809" s="444"/>
      <c r="S809" s="444"/>
      <c r="T809" s="444"/>
      <c r="U809" s="444"/>
      <c r="V809" s="444"/>
      <c r="W809" s="444"/>
      <c r="X809" s="444"/>
      <c r="Y809" s="444"/>
      <c r="Z809" s="444"/>
      <c r="AA809" s="444"/>
    </row>
    <row r="810" spans="1:27" ht="15.75" customHeight="1">
      <c r="A810" s="444"/>
      <c r="B810" s="444"/>
      <c r="C810" s="444"/>
      <c r="D810" s="444"/>
      <c r="E810" s="444"/>
      <c r="F810" s="444"/>
      <c r="G810" s="444"/>
      <c r="H810" s="444"/>
      <c r="I810" s="444"/>
      <c r="J810" s="444"/>
      <c r="K810" s="444"/>
      <c r="L810" s="444"/>
      <c r="M810" s="444"/>
      <c r="N810" s="444"/>
      <c r="O810" s="444"/>
      <c r="P810" s="444"/>
      <c r="Q810" s="444"/>
      <c r="R810" s="444"/>
      <c r="S810" s="444"/>
      <c r="T810" s="444"/>
      <c r="U810" s="444"/>
      <c r="V810" s="444"/>
      <c r="W810" s="444"/>
      <c r="X810" s="444"/>
      <c r="Y810" s="444"/>
      <c r="Z810" s="444"/>
      <c r="AA810" s="444"/>
    </row>
    <row r="811" spans="1:27" ht="15.75" customHeight="1">
      <c r="A811" s="444"/>
      <c r="B811" s="444"/>
      <c r="C811" s="444"/>
      <c r="D811" s="444"/>
      <c r="E811" s="444"/>
      <c r="F811" s="444"/>
      <c r="G811" s="444"/>
      <c r="H811" s="444"/>
      <c r="I811" s="444"/>
      <c r="J811" s="444"/>
      <c r="K811" s="444"/>
      <c r="L811" s="444"/>
      <c r="M811" s="444"/>
      <c r="N811" s="444"/>
      <c r="O811" s="444"/>
      <c r="P811" s="444"/>
      <c r="Q811" s="444"/>
      <c r="R811" s="444"/>
      <c r="S811" s="444"/>
      <c r="T811" s="444"/>
      <c r="U811" s="444"/>
      <c r="V811" s="444"/>
      <c r="W811" s="444"/>
      <c r="X811" s="444"/>
      <c r="Y811" s="444"/>
      <c r="Z811" s="444"/>
      <c r="AA811" s="444"/>
    </row>
    <row r="812" spans="1:27" ht="15.75" customHeight="1">
      <c r="A812" s="444"/>
      <c r="B812" s="444"/>
      <c r="C812" s="444"/>
      <c r="D812" s="444"/>
      <c r="E812" s="444"/>
      <c r="F812" s="444"/>
      <c r="G812" s="444"/>
      <c r="H812" s="444"/>
      <c r="I812" s="444"/>
      <c r="J812" s="444"/>
      <c r="K812" s="444"/>
      <c r="L812" s="444"/>
      <c r="M812" s="444"/>
      <c r="N812" s="444"/>
      <c r="O812" s="444"/>
      <c r="P812" s="444"/>
      <c r="Q812" s="444"/>
      <c r="R812" s="444"/>
      <c r="S812" s="444"/>
      <c r="T812" s="444"/>
      <c r="U812" s="444"/>
      <c r="V812" s="444"/>
      <c r="W812" s="444"/>
      <c r="X812" s="444"/>
      <c r="Y812" s="444"/>
      <c r="Z812" s="444"/>
      <c r="AA812" s="444"/>
    </row>
    <row r="813" spans="1:27" ht="15.75" customHeight="1">
      <c r="A813" s="444"/>
      <c r="B813" s="444"/>
      <c r="C813" s="444"/>
      <c r="D813" s="444"/>
      <c r="E813" s="444"/>
      <c r="F813" s="444"/>
      <c r="G813" s="444"/>
      <c r="H813" s="444"/>
      <c r="I813" s="444"/>
      <c r="J813" s="444"/>
      <c r="K813" s="444"/>
      <c r="L813" s="444"/>
      <c r="M813" s="444"/>
      <c r="N813" s="444"/>
      <c r="O813" s="444"/>
      <c r="P813" s="444"/>
      <c r="Q813" s="444"/>
      <c r="R813" s="444"/>
      <c r="S813" s="444"/>
      <c r="T813" s="444"/>
      <c r="U813" s="444"/>
      <c r="V813" s="444"/>
      <c r="W813" s="444"/>
      <c r="X813" s="444"/>
      <c r="Y813" s="444"/>
      <c r="Z813" s="444"/>
      <c r="AA813" s="444"/>
    </row>
    <row r="814" spans="1:27" ht="15.75" customHeight="1">
      <c r="A814" s="444"/>
      <c r="B814" s="444"/>
      <c r="C814" s="444"/>
      <c r="D814" s="444"/>
      <c r="E814" s="444"/>
      <c r="F814" s="444"/>
      <c r="G814" s="444"/>
      <c r="H814" s="444"/>
      <c r="I814" s="444"/>
      <c r="J814" s="444"/>
      <c r="K814" s="444"/>
      <c r="L814" s="444"/>
      <c r="M814" s="444"/>
      <c r="N814" s="444"/>
      <c r="O814" s="444"/>
      <c r="P814" s="444"/>
      <c r="Q814" s="444"/>
      <c r="R814" s="444"/>
      <c r="S814" s="444"/>
      <c r="T814" s="444"/>
      <c r="U814" s="444"/>
      <c r="V814" s="444"/>
      <c r="W814" s="444"/>
      <c r="X814" s="444"/>
      <c r="Y814" s="444"/>
      <c r="Z814" s="444"/>
      <c r="AA814" s="444"/>
    </row>
    <row r="815" spans="1:27" ht="15.75" customHeight="1">
      <c r="A815" s="444"/>
      <c r="B815" s="444"/>
      <c r="C815" s="444"/>
      <c r="D815" s="444"/>
      <c r="E815" s="444"/>
      <c r="F815" s="444"/>
      <c r="G815" s="444"/>
      <c r="H815" s="444"/>
      <c r="I815" s="444"/>
      <c r="J815" s="444"/>
      <c r="K815" s="444"/>
      <c r="L815" s="444"/>
      <c r="M815" s="444"/>
      <c r="N815" s="444"/>
      <c r="O815" s="444"/>
      <c r="P815" s="444"/>
      <c r="Q815" s="444"/>
      <c r="R815" s="444"/>
      <c r="S815" s="444"/>
      <c r="T815" s="444"/>
      <c r="U815" s="444"/>
      <c r="V815" s="444"/>
      <c r="W815" s="444"/>
      <c r="X815" s="444"/>
      <c r="Y815" s="444"/>
      <c r="Z815" s="444"/>
      <c r="AA815" s="444"/>
    </row>
    <row r="816" spans="1:27" ht="15.75" customHeight="1">
      <c r="A816" s="444"/>
      <c r="B816" s="444"/>
      <c r="C816" s="444"/>
      <c r="D816" s="444"/>
      <c r="E816" s="444"/>
      <c r="F816" s="444"/>
      <c r="G816" s="444"/>
      <c r="H816" s="444"/>
      <c r="I816" s="444"/>
      <c r="J816" s="444"/>
      <c r="K816" s="444"/>
      <c r="L816" s="444"/>
      <c r="M816" s="444"/>
      <c r="N816" s="444"/>
      <c r="O816" s="444"/>
      <c r="P816" s="444"/>
      <c r="Q816" s="444"/>
      <c r="R816" s="444"/>
      <c r="S816" s="444"/>
      <c r="T816" s="444"/>
      <c r="U816" s="444"/>
      <c r="V816" s="444"/>
      <c r="W816" s="444"/>
      <c r="X816" s="444"/>
      <c r="Y816" s="444"/>
      <c r="Z816" s="444"/>
      <c r="AA816" s="444"/>
    </row>
    <row r="817" spans="1:27" ht="15.75" customHeight="1">
      <c r="A817" s="444"/>
      <c r="B817" s="444"/>
      <c r="C817" s="444"/>
      <c r="D817" s="444"/>
      <c r="E817" s="444"/>
      <c r="F817" s="444"/>
      <c r="G817" s="444"/>
      <c r="H817" s="444"/>
      <c r="I817" s="444"/>
      <c r="J817" s="444"/>
      <c r="K817" s="444"/>
      <c r="L817" s="444"/>
      <c r="M817" s="444"/>
      <c r="N817" s="444"/>
      <c r="O817" s="444"/>
      <c r="P817" s="444"/>
      <c r="Q817" s="444"/>
      <c r="R817" s="444"/>
      <c r="S817" s="444"/>
      <c r="T817" s="444"/>
      <c r="U817" s="444"/>
      <c r="V817" s="444"/>
      <c r="W817" s="444"/>
      <c r="X817" s="444"/>
      <c r="Y817" s="444"/>
      <c r="Z817" s="444"/>
      <c r="AA817" s="444"/>
    </row>
    <row r="818" spans="1:27" ht="15.75" customHeight="1">
      <c r="A818" s="444"/>
      <c r="B818" s="444"/>
      <c r="C818" s="444"/>
      <c r="D818" s="444"/>
      <c r="E818" s="444"/>
      <c r="F818" s="444"/>
      <c r="G818" s="444"/>
      <c r="H818" s="444"/>
      <c r="I818" s="444"/>
      <c r="J818" s="444"/>
      <c r="K818" s="444"/>
      <c r="L818" s="444"/>
      <c r="M818" s="444"/>
      <c r="N818" s="444"/>
      <c r="O818" s="444"/>
      <c r="P818" s="444"/>
      <c r="Q818" s="444"/>
      <c r="R818" s="444"/>
      <c r="S818" s="444"/>
      <c r="T818" s="444"/>
      <c r="U818" s="444"/>
      <c r="V818" s="444"/>
      <c r="W818" s="444"/>
      <c r="X818" s="444"/>
      <c r="Y818" s="444"/>
      <c r="Z818" s="444"/>
      <c r="AA818" s="444"/>
    </row>
    <row r="819" spans="1:27" ht="15.75" customHeight="1">
      <c r="A819" s="444"/>
      <c r="B819" s="444"/>
      <c r="C819" s="444"/>
      <c r="D819" s="444"/>
      <c r="E819" s="444"/>
      <c r="F819" s="444"/>
      <c r="G819" s="444"/>
      <c r="H819" s="444"/>
      <c r="I819" s="444"/>
      <c r="J819" s="444"/>
      <c r="K819" s="444"/>
      <c r="L819" s="444"/>
      <c r="M819" s="444"/>
      <c r="N819" s="444"/>
      <c r="O819" s="444"/>
      <c r="P819" s="444"/>
      <c r="Q819" s="444"/>
      <c r="R819" s="444"/>
      <c r="S819" s="444"/>
      <c r="T819" s="444"/>
      <c r="U819" s="444"/>
      <c r="V819" s="444"/>
      <c r="W819" s="444"/>
      <c r="X819" s="444"/>
      <c r="Y819" s="444"/>
      <c r="Z819" s="444"/>
      <c r="AA819" s="444"/>
    </row>
    <row r="820" spans="1:27" ht="15.75" customHeight="1">
      <c r="A820" s="444"/>
      <c r="B820" s="444"/>
      <c r="C820" s="444"/>
      <c r="D820" s="444"/>
      <c r="E820" s="444"/>
      <c r="F820" s="444"/>
      <c r="G820" s="444"/>
      <c r="H820" s="444"/>
      <c r="I820" s="444"/>
      <c r="J820" s="444"/>
      <c r="K820" s="444"/>
      <c r="L820" s="444"/>
      <c r="M820" s="444"/>
      <c r="N820" s="444"/>
      <c r="O820" s="444"/>
      <c r="P820" s="444"/>
      <c r="Q820" s="444"/>
      <c r="R820" s="444"/>
      <c r="S820" s="444"/>
      <c r="T820" s="444"/>
      <c r="U820" s="444"/>
      <c r="V820" s="444"/>
      <c r="W820" s="444"/>
      <c r="X820" s="444"/>
      <c r="Y820" s="444"/>
      <c r="Z820" s="444"/>
      <c r="AA820" s="444"/>
    </row>
    <row r="821" spans="1:27" ht="15.75" customHeight="1">
      <c r="A821" s="444"/>
      <c r="B821" s="444"/>
      <c r="C821" s="444"/>
      <c r="D821" s="444"/>
      <c r="E821" s="444"/>
      <c r="F821" s="444"/>
      <c r="G821" s="444"/>
      <c r="H821" s="444"/>
      <c r="I821" s="444"/>
      <c r="J821" s="444"/>
      <c r="K821" s="444"/>
      <c r="L821" s="444"/>
      <c r="M821" s="444"/>
      <c r="N821" s="444"/>
      <c r="O821" s="444"/>
      <c r="P821" s="444"/>
      <c r="Q821" s="444"/>
      <c r="R821" s="444"/>
      <c r="S821" s="444"/>
      <c r="T821" s="444"/>
      <c r="U821" s="444"/>
      <c r="V821" s="444"/>
      <c r="W821" s="444"/>
      <c r="X821" s="444"/>
      <c r="Y821" s="444"/>
      <c r="Z821" s="444"/>
      <c r="AA821" s="444"/>
    </row>
    <row r="822" spans="1:27" ht="15.75" customHeight="1">
      <c r="A822" s="444"/>
      <c r="B822" s="444"/>
      <c r="C822" s="444"/>
      <c r="D822" s="444"/>
      <c r="E822" s="444"/>
      <c r="F822" s="444"/>
      <c r="G822" s="444"/>
      <c r="H822" s="444"/>
      <c r="I822" s="444"/>
      <c r="J822" s="444"/>
      <c r="K822" s="444"/>
      <c r="L822" s="444"/>
      <c r="M822" s="444"/>
      <c r="N822" s="444"/>
      <c r="O822" s="444"/>
      <c r="P822" s="444"/>
      <c r="Q822" s="444"/>
      <c r="R822" s="444"/>
      <c r="S822" s="444"/>
      <c r="T822" s="444"/>
      <c r="U822" s="444"/>
      <c r="V822" s="444"/>
      <c r="W822" s="444"/>
      <c r="X822" s="444"/>
      <c r="Y822" s="444"/>
      <c r="Z822" s="444"/>
      <c r="AA822" s="444"/>
    </row>
    <row r="823" spans="1:27" ht="15.75" customHeight="1">
      <c r="A823" s="444"/>
      <c r="B823" s="444"/>
      <c r="C823" s="444"/>
      <c r="D823" s="444"/>
      <c r="E823" s="444"/>
      <c r="F823" s="444"/>
      <c r="G823" s="444"/>
      <c r="H823" s="444"/>
      <c r="I823" s="444"/>
      <c r="J823" s="444"/>
      <c r="K823" s="444"/>
      <c r="L823" s="444"/>
      <c r="M823" s="444"/>
      <c r="N823" s="444"/>
      <c r="O823" s="444"/>
      <c r="P823" s="444"/>
      <c r="Q823" s="444"/>
      <c r="R823" s="444"/>
      <c r="S823" s="444"/>
      <c r="T823" s="444"/>
      <c r="U823" s="444"/>
      <c r="V823" s="444"/>
      <c r="W823" s="444"/>
      <c r="X823" s="444"/>
      <c r="Y823" s="444"/>
      <c r="Z823" s="444"/>
      <c r="AA823" s="444"/>
    </row>
    <row r="824" spans="1:27" ht="15.75" customHeight="1">
      <c r="A824" s="444"/>
      <c r="B824" s="444"/>
      <c r="C824" s="444"/>
      <c r="D824" s="444"/>
      <c r="E824" s="444"/>
      <c r="F824" s="444"/>
      <c r="G824" s="444"/>
      <c r="H824" s="444"/>
      <c r="I824" s="444"/>
      <c r="J824" s="444"/>
      <c r="K824" s="444"/>
      <c r="L824" s="444"/>
      <c r="M824" s="444"/>
      <c r="N824" s="444"/>
      <c r="O824" s="444"/>
      <c r="P824" s="444"/>
      <c r="Q824" s="444"/>
      <c r="R824" s="444"/>
      <c r="S824" s="444"/>
      <c r="T824" s="444"/>
      <c r="U824" s="444"/>
      <c r="V824" s="444"/>
      <c r="W824" s="444"/>
      <c r="X824" s="444"/>
      <c r="Y824" s="444"/>
      <c r="Z824" s="444"/>
      <c r="AA824" s="444"/>
    </row>
    <row r="825" spans="1:27" ht="15.75" customHeight="1">
      <c r="A825" s="444"/>
      <c r="B825" s="444"/>
      <c r="C825" s="444"/>
      <c r="D825" s="444"/>
      <c r="E825" s="444"/>
      <c r="F825" s="444"/>
      <c r="G825" s="444"/>
      <c r="H825" s="444"/>
      <c r="I825" s="444"/>
      <c r="J825" s="444"/>
      <c r="K825" s="444"/>
      <c r="L825" s="444"/>
      <c r="M825" s="444"/>
      <c r="N825" s="444"/>
      <c r="O825" s="444"/>
      <c r="P825" s="444"/>
      <c r="Q825" s="444"/>
      <c r="R825" s="444"/>
      <c r="S825" s="444"/>
      <c r="T825" s="444"/>
      <c r="U825" s="444"/>
      <c r="V825" s="444"/>
      <c r="W825" s="444"/>
      <c r="X825" s="444"/>
      <c r="Y825" s="444"/>
      <c r="Z825" s="444"/>
      <c r="AA825" s="444"/>
    </row>
    <row r="826" spans="1:27" ht="15.75" customHeight="1">
      <c r="A826" s="444"/>
      <c r="B826" s="444"/>
      <c r="C826" s="444"/>
      <c r="D826" s="444"/>
      <c r="E826" s="444"/>
      <c r="F826" s="444"/>
      <c r="G826" s="444"/>
      <c r="H826" s="444"/>
      <c r="I826" s="444"/>
      <c r="J826" s="444"/>
      <c r="K826" s="444"/>
      <c r="L826" s="444"/>
      <c r="M826" s="444"/>
      <c r="N826" s="444"/>
      <c r="O826" s="444"/>
      <c r="P826" s="444"/>
      <c r="Q826" s="444"/>
      <c r="R826" s="444"/>
      <c r="S826" s="444"/>
      <c r="T826" s="444"/>
      <c r="U826" s="444"/>
      <c r="V826" s="444"/>
      <c r="W826" s="444"/>
      <c r="X826" s="444"/>
      <c r="Y826" s="444"/>
      <c r="Z826" s="444"/>
      <c r="AA826" s="444"/>
    </row>
    <row r="827" spans="1:27" ht="15.75" customHeight="1">
      <c r="A827" s="444"/>
      <c r="B827" s="444"/>
      <c r="C827" s="444"/>
      <c r="D827" s="444"/>
      <c r="E827" s="444"/>
      <c r="F827" s="444"/>
      <c r="G827" s="444"/>
      <c r="H827" s="444"/>
      <c r="I827" s="444"/>
      <c r="J827" s="444"/>
      <c r="K827" s="444"/>
      <c r="L827" s="444"/>
      <c r="M827" s="444"/>
      <c r="N827" s="444"/>
      <c r="O827" s="444"/>
      <c r="P827" s="444"/>
      <c r="Q827" s="444"/>
      <c r="R827" s="444"/>
      <c r="S827" s="444"/>
      <c r="T827" s="444"/>
      <c r="U827" s="444"/>
      <c r="V827" s="444"/>
      <c r="W827" s="444"/>
      <c r="X827" s="444"/>
      <c r="Y827" s="444"/>
      <c r="Z827" s="444"/>
      <c r="AA827" s="444"/>
    </row>
    <row r="828" spans="1:27" ht="15.75" customHeight="1">
      <c r="A828" s="444"/>
      <c r="B828" s="444"/>
      <c r="C828" s="444"/>
      <c r="D828" s="444"/>
      <c r="E828" s="444"/>
      <c r="F828" s="444"/>
      <c r="G828" s="444"/>
      <c r="H828" s="444"/>
      <c r="I828" s="444"/>
      <c r="J828" s="444"/>
      <c r="K828" s="444"/>
      <c r="L828" s="444"/>
      <c r="M828" s="444"/>
      <c r="N828" s="444"/>
      <c r="O828" s="444"/>
      <c r="P828" s="444"/>
      <c r="Q828" s="444"/>
      <c r="R828" s="444"/>
      <c r="S828" s="444"/>
      <c r="T828" s="444"/>
      <c r="U828" s="444"/>
      <c r="V828" s="444"/>
      <c r="W828" s="444"/>
      <c r="X828" s="444"/>
      <c r="Y828" s="444"/>
      <c r="Z828" s="444"/>
      <c r="AA828" s="444"/>
    </row>
    <row r="829" spans="1:27" ht="15.75" customHeight="1">
      <c r="A829" s="444"/>
      <c r="B829" s="444"/>
      <c r="C829" s="444"/>
      <c r="D829" s="444"/>
      <c r="E829" s="444"/>
      <c r="F829" s="444"/>
      <c r="G829" s="444"/>
      <c r="H829" s="444"/>
      <c r="I829" s="444"/>
      <c r="J829" s="444"/>
      <c r="K829" s="444"/>
      <c r="L829" s="444"/>
      <c r="M829" s="444"/>
      <c r="N829" s="444"/>
      <c r="O829" s="444"/>
      <c r="P829" s="444"/>
      <c r="Q829" s="444"/>
      <c r="R829" s="444"/>
      <c r="S829" s="444"/>
      <c r="T829" s="444"/>
      <c r="U829" s="444"/>
      <c r="V829" s="444"/>
      <c r="W829" s="444"/>
      <c r="X829" s="444"/>
      <c r="Y829" s="444"/>
      <c r="Z829" s="444"/>
      <c r="AA829" s="444"/>
    </row>
    <row r="830" spans="1:27" ht="15.75" customHeight="1">
      <c r="A830" s="444"/>
      <c r="B830" s="444"/>
      <c r="C830" s="444"/>
      <c r="D830" s="444"/>
      <c r="E830" s="444"/>
      <c r="F830" s="444"/>
      <c r="G830" s="444"/>
      <c r="H830" s="444"/>
      <c r="I830" s="444"/>
      <c r="J830" s="444"/>
      <c r="K830" s="444"/>
      <c r="L830" s="444"/>
      <c r="M830" s="444"/>
      <c r="N830" s="444"/>
      <c r="O830" s="444"/>
      <c r="P830" s="444"/>
      <c r="Q830" s="444"/>
      <c r="R830" s="444"/>
      <c r="S830" s="444"/>
      <c r="T830" s="444"/>
      <c r="U830" s="444"/>
      <c r="V830" s="444"/>
      <c r="W830" s="444"/>
      <c r="X830" s="444"/>
      <c r="Y830" s="444"/>
      <c r="Z830" s="444"/>
      <c r="AA830" s="444"/>
    </row>
    <row r="831" spans="1:27" ht="15.75" customHeight="1">
      <c r="A831" s="444"/>
      <c r="B831" s="444"/>
      <c r="C831" s="444"/>
      <c r="D831" s="444"/>
      <c r="E831" s="444"/>
      <c r="F831" s="444"/>
      <c r="G831" s="444"/>
      <c r="H831" s="444"/>
      <c r="I831" s="444"/>
      <c r="J831" s="444"/>
      <c r="K831" s="444"/>
      <c r="L831" s="444"/>
      <c r="M831" s="444"/>
      <c r="N831" s="444"/>
      <c r="O831" s="444"/>
      <c r="P831" s="444"/>
      <c r="Q831" s="444"/>
      <c r="R831" s="444"/>
      <c r="S831" s="444"/>
      <c r="T831" s="444"/>
      <c r="U831" s="444"/>
      <c r="V831" s="444"/>
      <c r="W831" s="444"/>
      <c r="X831" s="444"/>
      <c r="Y831" s="444"/>
      <c r="Z831" s="444"/>
      <c r="AA831" s="444"/>
    </row>
    <row r="832" spans="1:27" ht="15.75" customHeight="1">
      <c r="A832" s="444"/>
      <c r="B832" s="444"/>
      <c r="C832" s="444"/>
      <c r="D832" s="444"/>
      <c r="E832" s="444"/>
      <c r="F832" s="444"/>
      <c r="G832" s="444"/>
      <c r="H832" s="444"/>
      <c r="I832" s="444"/>
      <c r="J832" s="444"/>
      <c r="K832" s="444"/>
      <c r="L832" s="444"/>
      <c r="M832" s="444"/>
      <c r="N832" s="444"/>
      <c r="O832" s="444"/>
      <c r="P832" s="444"/>
      <c r="Q832" s="444"/>
      <c r="R832" s="444"/>
      <c r="S832" s="444"/>
      <c r="T832" s="444"/>
      <c r="U832" s="444"/>
      <c r="V832" s="444"/>
      <c r="W832" s="444"/>
      <c r="X832" s="444"/>
      <c r="Y832" s="444"/>
      <c r="Z832" s="444"/>
      <c r="AA832" s="444"/>
    </row>
    <row r="833" spans="1:27" ht="15.75" customHeight="1">
      <c r="A833" s="444"/>
      <c r="B833" s="444"/>
      <c r="C833" s="444"/>
      <c r="D833" s="444"/>
      <c r="E833" s="444"/>
      <c r="F833" s="444"/>
      <c r="G833" s="444"/>
      <c r="H833" s="444"/>
      <c r="I833" s="444"/>
      <c r="J833" s="444"/>
      <c r="K833" s="444"/>
      <c r="L833" s="444"/>
      <c r="M833" s="444"/>
      <c r="N833" s="444"/>
      <c r="O833" s="444"/>
      <c r="P833" s="444"/>
      <c r="Q833" s="444"/>
      <c r="R833" s="444"/>
      <c r="S833" s="444"/>
      <c r="T833" s="444"/>
      <c r="U833" s="444"/>
      <c r="V833" s="444"/>
      <c r="W833" s="444"/>
      <c r="X833" s="444"/>
      <c r="Y833" s="444"/>
      <c r="Z833" s="444"/>
      <c r="AA833" s="444"/>
    </row>
    <row r="834" spans="1:27" ht="15.75" customHeight="1">
      <c r="A834" s="444"/>
      <c r="B834" s="444"/>
      <c r="C834" s="444"/>
      <c r="D834" s="444"/>
      <c r="E834" s="444"/>
      <c r="F834" s="444"/>
      <c r="G834" s="444"/>
      <c r="H834" s="444"/>
      <c r="I834" s="444"/>
      <c r="J834" s="444"/>
      <c r="K834" s="444"/>
      <c r="L834" s="444"/>
      <c r="M834" s="444"/>
      <c r="N834" s="444"/>
      <c r="O834" s="444"/>
      <c r="P834" s="444"/>
      <c r="Q834" s="444"/>
      <c r="R834" s="444"/>
      <c r="S834" s="444"/>
      <c r="T834" s="444"/>
      <c r="U834" s="444"/>
      <c r="V834" s="444"/>
      <c r="W834" s="444"/>
      <c r="X834" s="444"/>
      <c r="Y834" s="444"/>
      <c r="Z834" s="444"/>
      <c r="AA834" s="444"/>
    </row>
    <row r="835" spans="1:27" ht="15.75" customHeight="1">
      <c r="A835" s="444"/>
      <c r="B835" s="444"/>
      <c r="C835" s="444"/>
      <c r="D835" s="444"/>
      <c r="E835" s="444"/>
      <c r="F835" s="444"/>
      <c r="G835" s="444"/>
      <c r="H835" s="444"/>
      <c r="I835" s="444"/>
      <c r="J835" s="444"/>
      <c r="K835" s="444"/>
      <c r="L835" s="444"/>
      <c r="M835" s="444"/>
      <c r="N835" s="444"/>
      <c r="O835" s="444"/>
      <c r="P835" s="444"/>
      <c r="Q835" s="444"/>
      <c r="R835" s="444"/>
      <c r="S835" s="444"/>
      <c r="T835" s="444"/>
      <c r="U835" s="444"/>
      <c r="V835" s="444"/>
      <c r="W835" s="444"/>
      <c r="X835" s="444"/>
      <c r="Y835" s="444"/>
      <c r="Z835" s="444"/>
      <c r="AA835" s="444"/>
    </row>
    <row r="836" spans="1:27" ht="15.75" customHeight="1">
      <c r="A836" s="444"/>
      <c r="B836" s="444"/>
      <c r="C836" s="444"/>
      <c r="D836" s="444"/>
      <c r="E836" s="444"/>
      <c r="F836" s="444"/>
      <c r="G836" s="444"/>
      <c r="H836" s="444"/>
      <c r="I836" s="444"/>
      <c r="J836" s="444"/>
      <c r="K836" s="444"/>
      <c r="L836" s="444"/>
      <c r="M836" s="444"/>
      <c r="N836" s="444"/>
      <c r="O836" s="444"/>
      <c r="P836" s="444"/>
      <c r="Q836" s="444"/>
      <c r="R836" s="444"/>
      <c r="S836" s="444"/>
      <c r="T836" s="444"/>
      <c r="U836" s="444"/>
      <c r="V836" s="444"/>
      <c r="W836" s="444"/>
      <c r="X836" s="444"/>
      <c r="Y836" s="444"/>
      <c r="Z836" s="444"/>
      <c r="AA836" s="444"/>
    </row>
    <row r="837" spans="1:27" ht="15.75" customHeight="1">
      <c r="A837" s="444"/>
      <c r="B837" s="444"/>
      <c r="C837" s="444"/>
      <c r="D837" s="444"/>
      <c r="E837" s="444"/>
      <c r="F837" s="444"/>
      <c r="G837" s="444"/>
      <c r="H837" s="444"/>
      <c r="I837" s="444"/>
      <c r="J837" s="444"/>
      <c r="K837" s="444"/>
      <c r="L837" s="444"/>
      <c r="M837" s="444"/>
      <c r="N837" s="444"/>
      <c r="O837" s="444"/>
      <c r="P837" s="444"/>
      <c r="Q837" s="444"/>
      <c r="R837" s="444"/>
      <c r="S837" s="444"/>
      <c r="T837" s="444"/>
      <c r="U837" s="444"/>
      <c r="V837" s="444"/>
      <c r="W837" s="444"/>
      <c r="X837" s="444"/>
      <c r="Y837" s="444"/>
      <c r="Z837" s="444"/>
      <c r="AA837" s="444"/>
    </row>
    <row r="838" spans="1:27" ht="15.75" customHeight="1">
      <c r="A838" s="444"/>
      <c r="B838" s="444"/>
      <c r="C838" s="444"/>
      <c r="D838" s="444"/>
      <c r="E838" s="444"/>
      <c r="F838" s="444"/>
      <c r="G838" s="444"/>
      <c r="H838" s="444"/>
      <c r="I838" s="444"/>
      <c r="J838" s="444"/>
      <c r="K838" s="444"/>
      <c r="L838" s="444"/>
      <c r="M838" s="444"/>
      <c r="N838" s="444"/>
      <c r="O838" s="444"/>
      <c r="P838" s="444"/>
      <c r="Q838" s="444"/>
      <c r="R838" s="444"/>
      <c r="S838" s="444"/>
      <c r="T838" s="444"/>
      <c r="U838" s="444"/>
      <c r="V838" s="444"/>
      <c r="W838" s="444"/>
      <c r="X838" s="444"/>
      <c r="Y838" s="444"/>
      <c r="Z838" s="444"/>
      <c r="AA838" s="444"/>
    </row>
    <row r="839" spans="1:27" ht="15.75" customHeight="1">
      <c r="A839" s="444"/>
      <c r="B839" s="444"/>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c r="AA839" s="444"/>
    </row>
    <row r="840" spans="1:27" ht="15.75" customHeight="1">
      <c r="A840" s="444"/>
      <c r="B840" s="444"/>
      <c r="C840" s="444"/>
      <c r="D840" s="444"/>
      <c r="E840" s="444"/>
      <c r="F840" s="444"/>
      <c r="G840" s="444"/>
      <c r="H840" s="444"/>
      <c r="I840" s="444"/>
      <c r="J840" s="444"/>
      <c r="K840" s="444"/>
      <c r="L840" s="444"/>
      <c r="M840" s="444"/>
      <c r="N840" s="444"/>
      <c r="O840" s="444"/>
      <c r="P840" s="444"/>
      <c r="Q840" s="444"/>
      <c r="R840" s="444"/>
      <c r="S840" s="444"/>
      <c r="T840" s="444"/>
      <c r="U840" s="444"/>
      <c r="V840" s="444"/>
      <c r="W840" s="444"/>
      <c r="X840" s="444"/>
      <c r="Y840" s="444"/>
      <c r="Z840" s="444"/>
      <c r="AA840" s="444"/>
    </row>
    <row r="841" spans="1:27" ht="15.75" customHeight="1">
      <c r="A841" s="444"/>
      <c r="B841" s="444"/>
      <c r="C841" s="444"/>
      <c r="D841" s="444"/>
      <c r="E841" s="444"/>
      <c r="F841" s="444"/>
      <c r="G841" s="444"/>
      <c r="H841" s="444"/>
      <c r="I841" s="444"/>
      <c r="J841" s="444"/>
      <c r="K841" s="444"/>
      <c r="L841" s="444"/>
      <c r="M841" s="444"/>
      <c r="N841" s="444"/>
      <c r="O841" s="444"/>
      <c r="P841" s="444"/>
      <c r="Q841" s="444"/>
      <c r="R841" s="444"/>
      <c r="S841" s="444"/>
      <c r="T841" s="444"/>
      <c r="U841" s="444"/>
      <c r="V841" s="444"/>
      <c r="W841" s="444"/>
      <c r="X841" s="444"/>
      <c r="Y841" s="444"/>
      <c r="Z841" s="444"/>
      <c r="AA841" s="444"/>
    </row>
    <row r="842" spans="1:27" ht="15.75" customHeight="1">
      <c r="A842" s="444"/>
      <c r="B842" s="444"/>
      <c r="C842" s="444"/>
      <c r="D842" s="444"/>
      <c r="E842" s="444"/>
      <c r="F842" s="444"/>
      <c r="G842" s="444"/>
      <c r="H842" s="444"/>
      <c r="I842" s="444"/>
      <c r="J842" s="444"/>
      <c r="K842" s="444"/>
      <c r="L842" s="444"/>
      <c r="M842" s="444"/>
      <c r="N842" s="444"/>
      <c r="O842" s="444"/>
      <c r="P842" s="444"/>
      <c r="Q842" s="444"/>
      <c r="R842" s="444"/>
      <c r="S842" s="444"/>
      <c r="T842" s="444"/>
      <c r="U842" s="444"/>
      <c r="V842" s="444"/>
      <c r="W842" s="444"/>
      <c r="X842" s="444"/>
      <c r="Y842" s="444"/>
      <c r="Z842" s="444"/>
      <c r="AA842" s="444"/>
    </row>
    <row r="843" spans="1:27" ht="15.75" customHeight="1">
      <c r="A843" s="444"/>
      <c r="B843" s="444"/>
      <c r="C843" s="444"/>
      <c r="D843" s="444"/>
      <c r="E843" s="444"/>
      <c r="F843" s="444"/>
      <c r="G843" s="444"/>
      <c r="H843" s="444"/>
      <c r="I843" s="444"/>
      <c r="J843" s="444"/>
      <c r="K843" s="444"/>
      <c r="L843" s="444"/>
      <c r="M843" s="444"/>
      <c r="N843" s="444"/>
      <c r="O843" s="444"/>
      <c r="P843" s="444"/>
      <c r="Q843" s="444"/>
      <c r="R843" s="444"/>
      <c r="S843" s="444"/>
      <c r="T843" s="444"/>
      <c r="U843" s="444"/>
      <c r="V843" s="444"/>
      <c r="W843" s="444"/>
      <c r="X843" s="444"/>
      <c r="Y843" s="444"/>
      <c r="Z843" s="444"/>
      <c r="AA843" s="444"/>
    </row>
    <row r="844" spans="1:27" ht="15.75" customHeight="1">
      <c r="A844" s="444"/>
      <c r="B844" s="444"/>
      <c r="C844" s="444"/>
      <c r="D844" s="444"/>
      <c r="E844" s="444"/>
      <c r="F844" s="444"/>
      <c r="G844" s="444"/>
      <c r="H844" s="444"/>
      <c r="I844" s="444"/>
      <c r="J844" s="444"/>
      <c r="K844" s="444"/>
      <c r="L844" s="444"/>
      <c r="M844" s="444"/>
      <c r="N844" s="444"/>
      <c r="O844" s="444"/>
      <c r="P844" s="444"/>
      <c r="Q844" s="444"/>
      <c r="R844" s="444"/>
      <c r="S844" s="444"/>
      <c r="T844" s="444"/>
      <c r="U844" s="444"/>
      <c r="V844" s="444"/>
      <c r="W844" s="444"/>
      <c r="X844" s="444"/>
      <c r="Y844" s="444"/>
      <c r="Z844" s="444"/>
      <c r="AA844" s="444"/>
    </row>
    <row r="845" spans="1:27" ht="15.75" customHeight="1">
      <c r="A845" s="444"/>
      <c r="B845" s="444"/>
      <c r="C845" s="444"/>
      <c r="D845" s="444"/>
      <c r="E845" s="444"/>
      <c r="F845" s="444"/>
      <c r="G845" s="444"/>
      <c r="H845" s="444"/>
      <c r="I845" s="444"/>
      <c r="J845" s="444"/>
      <c r="K845" s="444"/>
      <c r="L845" s="444"/>
      <c r="M845" s="444"/>
      <c r="N845" s="444"/>
      <c r="O845" s="444"/>
      <c r="P845" s="444"/>
      <c r="Q845" s="444"/>
      <c r="R845" s="444"/>
      <c r="S845" s="444"/>
      <c r="T845" s="444"/>
      <c r="U845" s="444"/>
      <c r="V845" s="444"/>
      <c r="W845" s="444"/>
      <c r="X845" s="444"/>
      <c r="Y845" s="444"/>
      <c r="Z845" s="444"/>
      <c r="AA845" s="444"/>
    </row>
    <row r="846" spans="1:27" ht="15.75" customHeight="1">
      <c r="A846" s="444"/>
      <c r="B846" s="444"/>
      <c r="C846" s="444"/>
      <c r="D846" s="444"/>
      <c r="E846" s="444"/>
      <c r="F846" s="444"/>
      <c r="G846" s="444"/>
      <c r="H846" s="444"/>
      <c r="I846" s="444"/>
      <c r="J846" s="444"/>
      <c r="K846" s="444"/>
      <c r="L846" s="444"/>
      <c r="M846" s="444"/>
      <c r="N846" s="444"/>
      <c r="O846" s="444"/>
      <c r="P846" s="444"/>
      <c r="Q846" s="444"/>
      <c r="R846" s="444"/>
      <c r="S846" s="444"/>
      <c r="T846" s="444"/>
      <c r="U846" s="444"/>
      <c r="V846" s="444"/>
      <c r="W846" s="444"/>
      <c r="X846" s="444"/>
      <c r="Y846" s="444"/>
      <c r="Z846" s="444"/>
      <c r="AA846" s="444"/>
    </row>
    <row r="847" spans="1:27" ht="15.75" customHeight="1">
      <c r="A847" s="444"/>
      <c r="B847" s="444"/>
      <c r="C847" s="444"/>
      <c r="D847" s="444"/>
      <c r="E847" s="444"/>
      <c r="F847" s="444"/>
      <c r="G847" s="444"/>
      <c r="H847" s="444"/>
      <c r="I847" s="444"/>
      <c r="J847" s="444"/>
      <c r="K847" s="444"/>
      <c r="L847" s="444"/>
      <c r="M847" s="444"/>
      <c r="N847" s="444"/>
      <c r="O847" s="444"/>
      <c r="P847" s="444"/>
      <c r="Q847" s="444"/>
      <c r="R847" s="444"/>
      <c r="S847" s="444"/>
      <c r="T847" s="444"/>
      <c r="U847" s="444"/>
      <c r="V847" s="444"/>
      <c r="W847" s="444"/>
      <c r="X847" s="444"/>
      <c r="Y847" s="444"/>
      <c r="Z847" s="444"/>
      <c r="AA847" s="444"/>
    </row>
    <row r="848" spans="1:27" ht="15.75" customHeight="1">
      <c r="A848" s="444"/>
      <c r="B848" s="444"/>
      <c r="C848" s="444"/>
      <c r="D848" s="444"/>
      <c r="E848" s="444"/>
      <c r="F848" s="444"/>
      <c r="G848" s="444"/>
      <c r="H848" s="444"/>
      <c r="I848" s="444"/>
      <c r="J848" s="444"/>
      <c r="K848" s="444"/>
      <c r="L848" s="444"/>
      <c r="M848" s="444"/>
      <c r="N848" s="444"/>
      <c r="O848" s="444"/>
      <c r="P848" s="444"/>
      <c r="Q848" s="444"/>
      <c r="R848" s="444"/>
      <c r="S848" s="444"/>
      <c r="T848" s="444"/>
      <c r="U848" s="444"/>
      <c r="V848" s="444"/>
      <c r="W848" s="444"/>
      <c r="X848" s="444"/>
      <c r="Y848" s="444"/>
      <c r="Z848" s="444"/>
      <c r="AA848" s="444"/>
    </row>
    <row r="849" spans="1:27" ht="15.75" customHeight="1">
      <c r="A849" s="444"/>
      <c r="B849" s="444"/>
      <c r="C849" s="444"/>
      <c r="D849" s="444"/>
      <c r="E849" s="444"/>
      <c r="F849" s="444"/>
      <c r="G849" s="444"/>
      <c r="H849" s="444"/>
      <c r="I849" s="444"/>
      <c r="J849" s="444"/>
      <c r="K849" s="444"/>
      <c r="L849" s="444"/>
      <c r="M849" s="444"/>
      <c r="N849" s="444"/>
      <c r="O849" s="444"/>
      <c r="P849" s="444"/>
      <c r="Q849" s="444"/>
      <c r="R849" s="444"/>
      <c r="S849" s="444"/>
      <c r="T849" s="444"/>
      <c r="U849" s="444"/>
      <c r="V849" s="444"/>
      <c r="W849" s="444"/>
      <c r="X849" s="444"/>
      <c r="Y849" s="444"/>
      <c r="Z849" s="444"/>
      <c r="AA849" s="444"/>
    </row>
    <row r="850" spans="1:27" ht="15.75" customHeight="1">
      <c r="A850" s="444"/>
      <c r="B850" s="444"/>
      <c r="C850" s="444"/>
      <c r="D850" s="444"/>
      <c r="E850" s="444"/>
      <c r="F850" s="444"/>
      <c r="G850" s="444"/>
      <c r="H850" s="444"/>
      <c r="I850" s="444"/>
      <c r="J850" s="444"/>
      <c r="K850" s="444"/>
      <c r="L850" s="444"/>
      <c r="M850" s="444"/>
      <c r="N850" s="444"/>
      <c r="O850" s="444"/>
      <c r="P850" s="444"/>
      <c r="Q850" s="444"/>
      <c r="R850" s="444"/>
      <c r="S850" s="444"/>
      <c r="T850" s="444"/>
      <c r="U850" s="444"/>
      <c r="V850" s="444"/>
      <c r="W850" s="444"/>
      <c r="X850" s="444"/>
      <c r="Y850" s="444"/>
      <c r="Z850" s="444"/>
      <c r="AA850" s="444"/>
    </row>
    <row r="851" spans="1:27" ht="15.75" customHeight="1">
      <c r="A851" s="444"/>
      <c r="B851" s="444"/>
      <c r="C851" s="444"/>
      <c r="D851" s="444"/>
      <c r="E851" s="444"/>
      <c r="F851" s="444"/>
      <c r="G851" s="444"/>
      <c r="H851" s="444"/>
      <c r="I851" s="444"/>
      <c r="J851" s="444"/>
      <c r="K851" s="444"/>
      <c r="L851" s="444"/>
      <c r="M851" s="444"/>
      <c r="N851" s="444"/>
      <c r="O851" s="444"/>
      <c r="P851" s="444"/>
      <c r="Q851" s="444"/>
      <c r="R851" s="444"/>
      <c r="S851" s="444"/>
      <c r="T851" s="444"/>
      <c r="U851" s="444"/>
      <c r="V851" s="444"/>
      <c r="W851" s="444"/>
      <c r="X851" s="444"/>
      <c r="Y851" s="444"/>
      <c r="Z851" s="444"/>
      <c r="AA851" s="444"/>
    </row>
    <row r="852" spans="1:27" ht="15.75" customHeight="1">
      <c r="A852" s="444"/>
      <c r="B852" s="444"/>
      <c r="C852" s="444"/>
      <c r="D852" s="444"/>
      <c r="E852" s="444"/>
      <c r="F852" s="444"/>
      <c r="G852" s="444"/>
      <c r="H852" s="444"/>
      <c r="I852" s="444"/>
      <c r="J852" s="444"/>
      <c r="K852" s="444"/>
      <c r="L852" s="444"/>
      <c r="M852" s="444"/>
      <c r="N852" s="444"/>
      <c r="O852" s="444"/>
      <c r="P852" s="444"/>
      <c r="Q852" s="444"/>
      <c r="R852" s="444"/>
      <c r="S852" s="444"/>
      <c r="T852" s="444"/>
      <c r="U852" s="444"/>
      <c r="V852" s="444"/>
      <c r="W852" s="444"/>
      <c r="X852" s="444"/>
      <c r="Y852" s="444"/>
      <c r="Z852" s="444"/>
      <c r="AA852" s="444"/>
    </row>
    <row r="853" spans="1:27" ht="15.75" customHeight="1">
      <c r="A853" s="444"/>
      <c r="B853" s="444"/>
      <c r="C853" s="444"/>
      <c r="D853" s="444"/>
      <c r="E853" s="444"/>
      <c r="F853" s="444"/>
      <c r="G853" s="444"/>
      <c r="H853" s="444"/>
      <c r="I853" s="444"/>
      <c r="J853" s="444"/>
      <c r="K853" s="444"/>
      <c r="L853" s="444"/>
      <c r="M853" s="444"/>
      <c r="N853" s="444"/>
      <c r="O853" s="444"/>
      <c r="P853" s="444"/>
      <c r="Q853" s="444"/>
      <c r="R853" s="444"/>
      <c r="S853" s="444"/>
      <c r="T853" s="444"/>
      <c r="U853" s="444"/>
      <c r="V853" s="444"/>
      <c r="W853" s="444"/>
      <c r="X853" s="444"/>
      <c r="Y853" s="444"/>
      <c r="Z853" s="444"/>
      <c r="AA853" s="444"/>
    </row>
    <row r="854" spans="1:27" ht="15.75" customHeight="1">
      <c r="A854" s="444"/>
      <c r="B854" s="444"/>
      <c r="C854" s="444"/>
      <c r="D854" s="444"/>
      <c r="E854" s="444"/>
      <c r="F854" s="444"/>
      <c r="G854" s="444"/>
      <c r="H854" s="444"/>
      <c r="I854" s="444"/>
      <c r="J854" s="444"/>
      <c r="K854" s="444"/>
      <c r="L854" s="444"/>
      <c r="M854" s="444"/>
      <c r="N854" s="444"/>
      <c r="O854" s="444"/>
      <c r="P854" s="444"/>
      <c r="Q854" s="444"/>
      <c r="R854" s="444"/>
      <c r="S854" s="444"/>
      <c r="T854" s="444"/>
      <c r="U854" s="444"/>
      <c r="V854" s="444"/>
      <c r="W854" s="444"/>
      <c r="X854" s="444"/>
      <c r="Y854" s="444"/>
      <c r="Z854" s="444"/>
      <c r="AA854" s="444"/>
    </row>
    <row r="855" spans="1:27" ht="15.75" customHeight="1">
      <c r="A855" s="444"/>
      <c r="B855" s="444"/>
      <c r="C855" s="444"/>
      <c r="D855" s="444"/>
      <c r="E855" s="444"/>
      <c r="F855" s="444"/>
      <c r="G855" s="444"/>
      <c r="H855" s="444"/>
      <c r="I855" s="444"/>
      <c r="J855" s="444"/>
      <c r="K855" s="444"/>
      <c r="L855" s="444"/>
      <c r="M855" s="444"/>
      <c r="N855" s="444"/>
      <c r="O855" s="444"/>
      <c r="P855" s="444"/>
      <c r="Q855" s="444"/>
      <c r="R855" s="444"/>
      <c r="S855" s="444"/>
      <c r="T855" s="444"/>
      <c r="U855" s="444"/>
      <c r="V855" s="444"/>
      <c r="W855" s="444"/>
      <c r="X855" s="444"/>
      <c r="Y855" s="444"/>
      <c r="Z855" s="444"/>
      <c r="AA855" s="444"/>
    </row>
    <row r="856" spans="1:27" ht="15.75" customHeight="1">
      <c r="A856" s="444"/>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row>
    <row r="857" spans="1:27" ht="15.75" customHeight="1">
      <c r="A857" s="444"/>
      <c r="B857" s="444"/>
      <c r="C857" s="444"/>
      <c r="D857" s="444"/>
      <c r="E857" s="444"/>
      <c r="F857" s="444"/>
      <c r="G857" s="444"/>
      <c r="H857" s="444"/>
      <c r="I857" s="444"/>
      <c r="J857" s="444"/>
      <c r="K857" s="444"/>
      <c r="L857" s="444"/>
      <c r="M857" s="444"/>
      <c r="N857" s="444"/>
      <c r="O857" s="444"/>
      <c r="P857" s="444"/>
      <c r="Q857" s="444"/>
      <c r="R857" s="444"/>
      <c r="S857" s="444"/>
      <c r="T857" s="444"/>
      <c r="U857" s="444"/>
      <c r="V857" s="444"/>
      <c r="W857" s="444"/>
      <c r="X857" s="444"/>
      <c r="Y857" s="444"/>
      <c r="Z857" s="444"/>
      <c r="AA857" s="444"/>
    </row>
    <row r="858" spans="1:27" ht="15.75" customHeight="1">
      <c r="A858" s="444"/>
      <c r="B858" s="444"/>
      <c r="C858" s="444"/>
      <c r="D858" s="444"/>
      <c r="E858" s="444"/>
      <c r="F858" s="444"/>
      <c r="G858" s="444"/>
      <c r="H858" s="444"/>
      <c r="I858" s="444"/>
      <c r="J858" s="444"/>
      <c r="K858" s="444"/>
      <c r="L858" s="444"/>
      <c r="M858" s="444"/>
      <c r="N858" s="444"/>
      <c r="O858" s="444"/>
      <c r="P858" s="444"/>
      <c r="Q858" s="444"/>
      <c r="R858" s="444"/>
      <c r="S858" s="444"/>
      <c r="T858" s="444"/>
      <c r="U858" s="444"/>
      <c r="V858" s="444"/>
      <c r="W858" s="444"/>
      <c r="X858" s="444"/>
      <c r="Y858" s="444"/>
      <c r="Z858" s="444"/>
      <c r="AA858" s="444"/>
    </row>
    <row r="859" spans="1:27" ht="15.75" customHeight="1">
      <c r="A859" s="444"/>
      <c r="B859" s="444"/>
      <c r="C859" s="444"/>
      <c r="D859" s="444"/>
      <c r="E859" s="444"/>
      <c r="F859" s="444"/>
      <c r="G859" s="444"/>
      <c r="H859" s="444"/>
      <c r="I859" s="444"/>
      <c r="J859" s="444"/>
      <c r="K859" s="444"/>
      <c r="L859" s="444"/>
      <c r="M859" s="444"/>
      <c r="N859" s="444"/>
      <c r="O859" s="444"/>
      <c r="P859" s="444"/>
      <c r="Q859" s="444"/>
      <c r="R859" s="444"/>
      <c r="S859" s="444"/>
      <c r="T859" s="444"/>
      <c r="U859" s="444"/>
      <c r="V859" s="444"/>
      <c r="W859" s="444"/>
      <c r="X859" s="444"/>
      <c r="Y859" s="444"/>
      <c r="Z859" s="444"/>
      <c r="AA859" s="444"/>
    </row>
    <row r="860" spans="1:27" ht="15.75" customHeight="1">
      <c r="A860" s="444"/>
      <c r="B860" s="444"/>
      <c r="C860" s="444"/>
      <c r="D860" s="444"/>
      <c r="E860" s="444"/>
      <c r="F860" s="444"/>
      <c r="G860" s="444"/>
      <c r="H860" s="444"/>
      <c r="I860" s="444"/>
      <c r="J860" s="444"/>
      <c r="K860" s="444"/>
      <c r="L860" s="444"/>
      <c r="M860" s="444"/>
      <c r="N860" s="444"/>
      <c r="O860" s="444"/>
      <c r="P860" s="444"/>
      <c r="Q860" s="444"/>
      <c r="R860" s="444"/>
      <c r="S860" s="444"/>
      <c r="T860" s="444"/>
      <c r="U860" s="444"/>
      <c r="V860" s="444"/>
      <c r="W860" s="444"/>
      <c r="X860" s="444"/>
      <c r="Y860" s="444"/>
      <c r="Z860" s="444"/>
      <c r="AA860" s="444"/>
    </row>
    <row r="861" spans="1:27" ht="15.75" customHeight="1">
      <c r="A861" s="444"/>
      <c r="B861" s="444"/>
      <c r="C861" s="444"/>
      <c r="D861" s="444"/>
      <c r="E861" s="444"/>
      <c r="F861" s="444"/>
      <c r="G861" s="444"/>
      <c r="H861" s="444"/>
      <c r="I861" s="444"/>
      <c r="J861" s="444"/>
      <c r="K861" s="444"/>
      <c r="L861" s="444"/>
      <c r="M861" s="444"/>
      <c r="N861" s="444"/>
      <c r="O861" s="444"/>
      <c r="P861" s="444"/>
      <c r="Q861" s="444"/>
      <c r="R861" s="444"/>
      <c r="S861" s="444"/>
      <c r="T861" s="444"/>
      <c r="U861" s="444"/>
      <c r="V861" s="444"/>
      <c r="W861" s="444"/>
      <c r="X861" s="444"/>
      <c r="Y861" s="444"/>
      <c r="Z861" s="444"/>
      <c r="AA861" s="444"/>
    </row>
    <row r="862" spans="1:27" ht="15.75" customHeight="1">
      <c r="A862" s="444"/>
      <c r="B862" s="444"/>
      <c r="C862" s="444"/>
      <c r="D862" s="444"/>
      <c r="E862" s="444"/>
      <c r="F862" s="444"/>
      <c r="G862" s="444"/>
      <c r="H862" s="444"/>
      <c r="I862" s="444"/>
      <c r="J862" s="444"/>
      <c r="K862" s="444"/>
      <c r="L862" s="444"/>
      <c r="M862" s="444"/>
      <c r="N862" s="444"/>
      <c r="O862" s="444"/>
      <c r="P862" s="444"/>
      <c r="Q862" s="444"/>
      <c r="R862" s="444"/>
      <c r="S862" s="444"/>
      <c r="T862" s="444"/>
      <c r="U862" s="444"/>
      <c r="V862" s="444"/>
      <c r="W862" s="444"/>
      <c r="X862" s="444"/>
      <c r="Y862" s="444"/>
      <c r="Z862" s="444"/>
      <c r="AA862" s="444"/>
    </row>
    <row r="863" spans="1:27" ht="15.75" customHeight="1">
      <c r="A863" s="444"/>
      <c r="B863" s="444"/>
      <c r="C863" s="444"/>
      <c r="D863" s="444"/>
      <c r="E863" s="444"/>
      <c r="F863" s="444"/>
      <c r="G863" s="444"/>
      <c r="H863" s="444"/>
      <c r="I863" s="444"/>
      <c r="J863" s="444"/>
      <c r="K863" s="444"/>
      <c r="L863" s="444"/>
      <c r="M863" s="444"/>
      <c r="N863" s="444"/>
      <c r="O863" s="444"/>
      <c r="P863" s="444"/>
      <c r="Q863" s="444"/>
      <c r="R863" s="444"/>
      <c r="S863" s="444"/>
      <c r="T863" s="444"/>
      <c r="U863" s="444"/>
      <c r="V863" s="444"/>
      <c r="W863" s="444"/>
      <c r="X863" s="444"/>
      <c r="Y863" s="444"/>
      <c r="Z863" s="444"/>
      <c r="AA863" s="444"/>
    </row>
    <row r="864" spans="1:27" ht="15.75" customHeight="1">
      <c r="A864" s="444"/>
      <c r="B864" s="444"/>
      <c r="C864" s="444"/>
      <c r="D864" s="444"/>
      <c r="E864" s="444"/>
      <c r="F864" s="444"/>
      <c r="G864" s="444"/>
      <c r="H864" s="444"/>
      <c r="I864" s="444"/>
      <c r="J864" s="444"/>
      <c r="K864" s="444"/>
      <c r="L864" s="444"/>
      <c r="M864" s="444"/>
      <c r="N864" s="444"/>
      <c r="O864" s="444"/>
      <c r="P864" s="444"/>
      <c r="Q864" s="444"/>
      <c r="R864" s="444"/>
      <c r="S864" s="444"/>
      <c r="T864" s="444"/>
      <c r="U864" s="444"/>
      <c r="V864" s="444"/>
      <c r="W864" s="444"/>
      <c r="X864" s="444"/>
      <c r="Y864" s="444"/>
      <c r="Z864" s="444"/>
      <c r="AA864" s="444"/>
    </row>
    <row r="865" spans="1:27" ht="15.75" customHeight="1">
      <c r="A865" s="444"/>
      <c r="B865" s="444"/>
      <c r="C865" s="444"/>
      <c r="D865" s="444"/>
      <c r="E865" s="444"/>
      <c r="F865" s="444"/>
      <c r="G865" s="444"/>
      <c r="H865" s="444"/>
      <c r="I865" s="444"/>
      <c r="J865" s="444"/>
      <c r="K865" s="444"/>
      <c r="L865" s="444"/>
      <c r="M865" s="444"/>
      <c r="N865" s="444"/>
      <c r="O865" s="444"/>
      <c r="P865" s="444"/>
      <c r="Q865" s="444"/>
      <c r="R865" s="444"/>
      <c r="S865" s="444"/>
      <c r="T865" s="444"/>
      <c r="U865" s="444"/>
      <c r="V865" s="444"/>
      <c r="W865" s="444"/>
      <c r="X865" s="444"/>
      <c r="Y865" s="444"/>
      <c r="Z865" s="444"/>
      <c r="AA865" s="444"/>
    </row>
    <row r="866" spans="1:27" ht="15.75" customHeight="1">
      <c r="A866" s="444"/>
      <c r="B866" s="444"/>
      <c r="C866" s="444"/>
      <c r="D866" s="444"/>
      <c r="E866" s="444"/>
      <c r="F866" s="444"/>
      <c r="G866" s="444"/>
      <c r="H866" s="444"/>
      <c r="I866" s="444"/>
      <c r="J866" s="444"/>
      <c r="K866" s="444"/>
      <c r="L866" s="444"/>
      <c r="M866" s="444"/>
      <c r="N866" s="444"/>
      <c r="O866" s="444"/>
      <c r="P866" s="444"/>
      <c r="Q866" s="444"/>
      <c r="R866" s="444"/>
      <c r="S866" s="444"/>
      <c r="T866" s="444"/>
      <c r="U866" s="444"/>
      <c r="V866" s="444"/>
      <c r="W866" s="444"/>
      <c r="X866" s="444"/>
      <c r="Y866" s="444"/>
      <c r="Z866" s="444"/>
      <c r="AA866" s="444"/>
    </row>
    <row r="867" spans="1:27" ht="15.75" customHeight="1">
      <c r="A867" s="444"/>
      <c r="B867" s="444"/>
      <c r="C867" s="444"/>
      <c r="D867" s="444"/>
      <c r="E867" s="444"/>
      <c r="F867" s="444"/>
      <c r="G867" s="444"/>
      <c r="H867" s="444"/>
      <c r="I867" s="444"/>
      <c r="J867" s="444"/>
      <c r="K867" s="444"/>
      <c r="L867" s="444"/>
      <c r="M867" s="444"/>
      <c r="N867" s="444"/>
      <c r="O867" s="444"/>
      <c r="P867" s="444"/>
      <c r="Q867" s="444"/>
      <c r="R867" s="444"/>
      <c r="S867" s="444"/>
      <c r="T867" s="444"/>
      <c r="U867" s="444"/>
      <c r="V867" s="444"/>
      <c r="W867" s="444"/>
      <c r="X867" s="444"/>
      <c r="Y867" s="444"/>
      <c r="Z867" s="444"/>
      <c r="AA867" s="444"/>
    </row>
    <row r="868" spans="1:27" ht="15.75" customHeight="1">
      <c r="A868" s="444"/>
      <c r="B868" s="444"/>
      <c r="C868" s="444"/>
      <c r="D868" s="444"/>
      <c r="E868" s="444"/>
      <c r="F868" s="444"/>
      <c r="G868" s="444"/>
      <c r="H868" s="444"/>
      <c r="I868" s="444"/>
      <c r="J868" s="444"/>
      <c r="K868" s="444"/>
      <c r="L868" s="444"/>
      <c r="M868" s="444"/>
      <c r="N868" s="444"/>
      <c r="O868" s="444"/>
      <c r="P868" s="444"/>
      <c r="Q868" s="444"/>
      <c r="R868" s="444"/>
      <c r="S868" s="444"/>
      <c r="T868" s="444"/>
      <c r="U868" s="444"/>
      <c r="V868" s="444"/>
      <c r="W868" s="444"/>
      <c r="X868" s="444"/>
      <c r="Y868" s="444"/>
      <c r="Z868" s="444"/>
      <c r="AA868" s="444"/>
    </row>
    <row r="869" spans="1:27" ht="15.75" customHeight="1">
      <c r="A869" s="444"/>
      <c r="B869" s="444"/>
      <c r="C869" s="444"/>
      <c r="D869" s="444"/>
      <c r="E869" s="444"/>
      <c r="F869" s="444"/>
      <c r="G869" s="444"/>
      <c r="H869" s="444"/>
      <c r="I869" s="444"/>
      <c r="J869" s="444"/>
      <c r="K869" s="444"/>
      <c r="L869" s="444"/>
      <c r="M869" s="444"/>
      <c r="N869" s="444"/>
      <c r="O869" s="444"/>
      <c r="P869" s="444"/>
      <c r="Q869" s="444"/>
      <c r="R869" s="444"/>
      <c r="S869" s="444"/>
      <c r="T869" s="444"/>
      <c r="U869" s="444"/>
      <c r="V869" s="444"/>
      <c r="W869" s="444"/>
      <c r="X869" s="444"/>
      <c r="Y869" s="444"/>
      <c r="Z869" s="444"/>
      <c r="AA869" s="444"/>
    </row>
    <row r="870" spans="1:27" ht="15.75" customHeight="1">
      <c r="A870" s="444"/>
      <c r="B870" s="444"/>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44"/>
      <c r="Z870" s="444"/>
      <c r="AA870" s="444"/>
    </row>
    <row r="871" spans="1:27" ht="15.75" customHeight="1">
      <c r="A871" s="444"/>
      <c r="B871" s="444"/>
      <c r="C871" s="444"/>
      <c r="D871" s="444"/>
      <c r="E871" s="444"/>
      <c r="F871" s="444"/>
      <c r="G871" s="444"/>
      <c r="H871" s="444"/>
      <c r="I871" s="444"/>
      <c r="J871" s="444"/>
      <c r="K871" s="444"/>
      <c r="L871" s="444"/>
      <c r="M871" s="444"/>
      <c r="N871" s="444"/>
      <c r="O871" s="444"/>
      <c r="P871" s="444"/>
      <c r="Q871" s="444"/>
      <c r="R871" s="444"/>
      <c r="S871" s="444"/>
      <c r="T871" s="444"/>
      <c r="U871" s="444"/>
      <c r="V871" s="444"/>
      <c r="W871" s="444"/>
      <c r="X871" s="444"/>
      <c r="Y871" s="444"/>
      <c r="Z871" s="444"/>
      <c r="AA871" s="444"/>
    </row>
    <row r="872" spans="1:27" ht="15.75" customHeight="1">
      <c r="A872" s="444"/>
      <c r="B872" s="444"/>
      <c r="C872" s="444"/>
      <c r="D872" s="444"/>
      <c r="E872" s="444"/>
      <c r="F872" s="444"/>
      <c r="G872" s="444"/>
      <c r="H872" s="444"/>
      <c r="I872" s="444"/>
      <c r="J872" s="444"/>
      <c r="K872" s="444"/>
      <c r="L872" s="444"/>
      <c r="M872" s="444"/>
      <c r="N872" s="444"/>
      <c r="O872" s="444"/>
      <c r="P872" s="444"/>
      <c r="Q872" s="444"/>
      <c r="R872" s="444"/>
      <c r="S872" s="444"/>
      <c r="T872" s="444"/>
      <c r="U872" s="444"/>
      <c r="V872" s="444"/>
      <c r="W872" s="444"/>
      <c r="X872" s="444"/>
      <c r="Y872" s="444"/>
      <c r="Z872" s="444"/>
      <c r="AA872" s="444"/>
    </row>
    <row r="873" spans="1:27" ht="15.75" customHeight="1">
      <c r="A873" s="444"/>
      <c r="B873" s="444"/>
      <c r="C873" s="444"/>
      <c r="D873" s="444"/>
      <c r="E873" s="444"/>
      <c r="F873" s="444"/>
      <c r="G873" s="444"/>
      <c r="H873" s="444"/>
      <c r="I873" s="444"/>
      <c r="J873" s="444"/>
      <c r="K873" s="444"/>
      <c r="L873" s="444"/>
      <c r="M873" s="444"/>
      <c r="N873" s="444"/>
      <c r="O873" s="444"/>
      <c r="P873" s="444"/>
      <c r="Q873" s="444"/>
      <c r="R873" s="444"/>
      <c r="S873" s="444"/>
      <c r="T873" s="444"/>
      <c r="U873" s="444"/>
      <c r="V873" s="444"/>
      <c r="W873" s="444"/>
      <c r="X873" s="444"/>
      <c r="Y873" s="444"/>
      <c r="Z873" s="444"/>
      <c r="AA873" s="444"/>
    </row>
    <row r="874" spans="1:27" ht="15.75" customHeight="1">
      <c r="A874" s="444"/>
      <c r="B874" s="444"/>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row>
    <row r="875" spans="1:27" ht="15.75" customHeight="1">
      <c r="A875" s="444"/>
      <c r="B875" s="444"/>
      <c r="C875" s="444"/>
      <c r="D875" s="444"/>
      <c r="E875" s="444"/>
      <c r="F875" s="444"/>
      <c r="G875" s="444"/>
      <c r="H875" s="444"/>
      <c r="I875" s="444"/>
      <c r="J875" s="444"/>
      <c r="K875" s="444"/>
      <c r="L875" s="444"/>
      <c r="M875" s="444"/>
      <c r="N875" s="444"/>
      <c r="O875" s="444"/>
      <c r="P875" s="444"/>
      <c r="Q875" s="444"/>
      <c r="R875" s="444"/>
      <c r="S875" s="444"/>
      <c r="T875" s="444"/>
      <c r="U875" s="444"/>
      <c r="V875" s="444"/>
      <c r="W875" s="444"/>
      <c r="X875" s="444"/>
      <c r="Y875" s="444"/>
      <c r="Z875" s="444"/>
      <c r="AA875" s="444"/>
    </row>
    <row r="876" spans="1:27" ht="15.75" customHeight="1">
      <c r="A876" s="444"/>
      <c r="B876" s="444"/>
      <c r="C876" s="444"/>
      <c r="D876" s="444"/>
      <c r="E876" s="444"/>
      <c r="F876" s="444"/>
      <c r="G876" s="444"/>
      <c r="H876" s="444"/>
      <c r="I876" s="444"/>
      <c r="J876" s="444"/>
      <c r="K876" s="444"/>
      <c r="L876" s="444"/>
      <c r="M876" s="444"/>
      <c r="N876" s="444"/>
      <c r="O876" s="444"/>
      <c r="P876" s="444"/>
      <c r="Q876" s="444"/>
      <c r="R876" s="444"/>
      <c r="S876" s="444"/>
      <c r="T876" s="444"/>
      <c r="U876" s="444"/>
      <c r="V876" s="444"/>
      <c r="W876" s="444"/>
      <c r="X876" s="444"/>
      <c r="Y876" s="444"/>
      <c r="Z876" s="444"/>
      <c r="AA876" s="444"/>
    </row>
    <row r="877" spans="1:27" ht="15.75" customHeight="1">
      <c r="A877" s="444"/>
      <c r="B877" s="444"/>
      <c r="C877" s="444"/>
      <c r="D877" s="444"/>
      <c r="E877" s="444"/>
      <c r="F877" s="444"/>
      <c r="G877" s="444"/>
      <c r="H877" s="444"/>
      <c r="I877" s="444"/>
      <c r="J877" s="444"/>
      <c r="K877" s="444"/>
      <c r="L877" s="444"/>
      <c r="M877" s="444"/>
      <c r="N877" s="444"/>
      <c r="O877" s="444"/>
      <c r="P877" s="444"/>
      <c r="Q877" s="444"/>
      <c r="R877" s="444"/>
      <c r="S877" s="444"/>
      <c r="T877" s="444"/>
      <c r="U877" s="444"/>
      <c r="V877" s="444"/>
      <c r="W877" s="444"/>
      <c r="X877" s="444"/>
      <c r="Y877" s="444"/>
      <c r="Z877" s="444"/>
      <c r="AA877" s="444"/>
    </row>
    <row r="878" spans="1:27" ht="15.75" customHeight="1">
      <c r="A878" s="444"/>
      <c r="B878" s="444"/>
      <c r="C878" s="444"/>
      <c r="D878" s="444"/>
      <c r="E878" s="444"/>
      <c r="F878" s="444"/>
      <c r="G878" s="444"/>
      <c r="H878" s="444"/>
      <c r="I878" s="444"/>
      <c r="J878" s="444"/>
      <c r="K878" s="444"/>
      <c r="L878" s="444"/>
      <c r="M878" s="444"/>
      <c r="N878" s="444"/>
      <c r="O878" s="444"/>
      <c r="P878" s="444"/>
      <c r="Q878" s="444"/>
      <c r="R878" s="444"/>
      <c r="S878" s="444"/>
      <c r="T878" s="444"/>
      <c r="U878" s="444"/>
      <c r="V878" s="444"/>
      <c r="W878" s="444"/>
      <c r="X878" s="444"/>
      <c r="Y878" s="444"/>
      <c r="Z878" s="444"/>
      <c r="AA878" s="444"/>
    </row>
    <row r="879" spans="1:27" ht="15.75" customHeight="1">
      <c r="A879" s="444"/>
      <c r="B879" s="444"/>
      <c r="C879" s="444"/>
      <c r="D879" s="444"/>
      <c r="E879" s="444"/>
      <c r="F879" s="444"/>
      <c r="G879" s="444"/>
      <c r="H879" s="444"/>
      <c r="I879" s="444"/>
      <c r="J879" s="444"/>
      <c r="K879" s="444"/>
      <c r="L879" s="444"/>
      <c r="M879" s="444"/>
      <c r="N879" s="444"/>
      <c r="O879" s="444"/>
      <c r="P879" s="444"/>
      <c r="Q879" s="444"/>
      <c r="R879" s="444"/>
      <c r="S879" s="444"/>
      <c r="T879" s="444"/>
      <c r="U879" s="444"/>
      <c r="V879" s="444"/>
      <c r="W879" s="444"/>
      <c r="X879" s="444"/>
      <c r="Y879" s="444"/>
      <c r="Z879" s="444"/>
      <c r="AA879" s="444"/>
    </row>
    <row r="880" spans="1:27" ht="15.75" customHeight="1">
      <c r="A880" s="444"/>
      <c r="B880" s="444"/>
      <c r="C880" s="444"/>
      <c r="D880" s="444"/>
      <c r="E880" s="444"/>
      <c r="F880" s="444"/>
      <c r="G880" s="444"/>
      <c r="H880" s="444"/>
      <c r="I880" s="444"/>
      <c r="J880" s="444"/>
      <c r="K880" s="444"/>
      <c r="L880" s="444"/>
      <c r="M880" s="444"/>
      <c r="N880" s="444"/>
      <c r="O880" s="444"/>
      <c r="P880" s="444"/>
      <c r="Q880" s="444"/>
      <c r="R880" s="444"/>
      <c r="S880" s="444"/>
      <c r="T880" s="444"/>
      <c r="U880" s="444"/>
      <c r="V880" s="444"/>
      <c r="W880" s="444"/>
      <c r="X880" s="444"/>
      <c r="Y880" s="444"/>
      <c r="Z880" s="444"/>
      <c r="AA880" s="444"/>
    </row>
    <row r="881" spans="1:27" ht="15.75" customHeight="1">
      <c r="A881" s="444"/>
      <c r="B881" s="444"/>
      <c r="C881" s="444"/>
      <c r="D881" s="444"/>
      <c r="E881" s="444"/>
      <c r="F881" s="444"/>
      <c r="G881" s="444"/>
      <c r="H881" s="444"/>
      <c r="I881" s="444"/>
      <c r="J881" s="444"/>
      <c r="K881" s="444"/>
      <c r="L881" s="444"/>
      <c r="M881" s="444"/>
      <c r="N881" s="444"/>
      <c r="O881" s="444"/>
      <c r="P881" s="444"/>
      <c r="Q881" s="444"/>
      <c r="R881" s="444"/>
      <c r="S881" s="444"/>
      <c r="T881" s="444"/>
      <c r="U881" s="444"/>
      <c r="V881" s="444"/>
      <c r="W881" s="444"/>
      <c r="X881" s="444"/>
      <c r="Y881" s="444"/>
      <c r="Z881" s="444"/>
      <c r="AA881" s="444"/>
    </row>
    <row r="882" spans="1:27" ht="15.75" customHeight="1">
      <c r="A882" s="444"/>
      <c r="B882" s="444"/>
      <c r="C882" s="444"/>
      <c r="D882" s="444"/>
      <c r="E882" s="444"/>
      <c r="F882" s="444"/>
      <c r="G882" s="444"/>
      <c r="H882" s="444"/>
      <c r="I882" s="444"/>
      <c r="J882" s="444"/>
      <c r="K882" s="444"/>
      <c r="L882" s="444"/>
      <c r="M882" s="444"/>
      <c r="N882" s="444"/>
      <c r="O882" s="444"/>
      <c r="P882" s="444"/>
      <c r="Q882" s="444"/>
      <c r="R882" s="444"/>
      <c r="S882" s="444"/>
      <c r="T882" s="444"/>
      <c r="U882" s="444"/>
      <c r="V882" s="444"/>
      <c r="W882" s="444"/>
      <c r="X882" s="444"/>
      <c r="Y882" s="444"/>
      <c r="Z882" s="444"/>
      <c r="AA882" s="444"/>
    </row>
    <row r="883" spans="1:27" ht="15.75" customHeight="1">
      <c r="A883" s="444"/>
      <c r="B883" s="444"/>
      <c r="C883" s="444"/>
      <c r="D883" s="444"/>
      <c r="E883" s="444"/>
      <c r="F883" s="444"/>
      <c r="G883" s="444"/>
      <c r="H883" s="444"/>
      <c r="I883" s="444"/>
      <c r="J883" s="444"/>
      <c r="K883" s="444"/>
      <c r="L883" s="444"/>
      <c r="M883" s="444"/>
      <c r="N883" s="444"/>
      <c r="O883" s="444"/>
      <c r="P883" s="444"/>
      <c r="Q883" s="444"/>
      <c r="R883" s="444"/>
      <c r="S883" s="444"/>
      <c r="T883" s="444"/>
      <c r="U883" s="444"/>
      <c r="V883" s="444"/>
      <c r="W883" s="444"/>
      <c r="X883" s="444"/>
      <c r="Y883" s="444"/>
      <c r="Z883" s="444"/>
      <c r="AA883" s="444"/>
    </row>
    <row r="884" spans="1:27" ht="15.75" customHeight="1">
      <c r="A884" s="444"/>
      <c r="B884" s="444"/>
      <c r="C884" s="444"/>
      <c r="D884" s="444"/>
      <c r="E884" s="444"/>
      <c r="F884" s="444"/>
      <c r="G884" s="444"/>
      <c r="H884" s="444"/>
      <c r="I884" s="444"/>
      <c r="J884" s="444"/>
      <c r="K884" s="444"/>
      <c r="L884" s="444"/>
      <c r="M884" s="444"/>
      <c r="N884" s="444"/>
      <c r="O884" s="444"/>
      <c r="P884" s="444"/>
      <c r="Q884" s="444"/>
      <c r="R884" s="444"/>
      <c r="S884" s="444"/>
      <c r="T884" s="444"/>
      <c r="U884" s="444"/>
      <c r="V884" s="444"/>
      <c r="W884" s="444"/>
      <c r="X884" s="444"/>
      <c r="Y884" s="444"/>
      <c r="Z884" s="444"/>
      <c r="AA884" s="444"/>
    </row>
    <row r="885" spans="1:27" ht="15.75" customHeight="1">
      <c r="A885" s="444"/>
      <c r="B885" s="444"/>
      <c r="C885" s="444"/>
      <c r="D885" s="444"/>
      <c r="E885" s="444"/>
      <c r="F885" s="444"/>
      <c r="G885" s="444"/>
      <c r="H885" s="444"/>
      <c r="I885" s="444"/>
      <c r="J885" s="444"/>
      <c r="K885" s="444"/>
      <c r="L885" s="444"/>
      <c r="M885" s="444"/>
      <c r="N885" s="444"/>
      <c r="O885" s="444"/>
      <c r="P885" s="444"/>
      <c r="Q885" s="444"/>
      <c r="R885" s="444"/>
      <c r="S885" s="444"/>
      <c r="T885" s="444"/>
      <c r="U885" s="444"/>
      <c r="V885" s="444"/>
      <c r="W885" s="444"/>
      <c r="X885" s="444"/>
      <c r="Y885" s="444"/>
      <c r="Z885" s="444"/>
      <c r="AA885" s="444"/>
    </row>
    <row r="886" spans="1:27" ht="15.75" customHeight="1">
      <c r="A886" s="444"/>
      <c r="B886" s="444"/>
      <c r="C886" s="444"/>
      <c r="D886" s="444"/>
      <c r="E886" s="444"/>
      <c r="F886" s="444"/>
      <c r="G886" s="444"/>
      <c r="H886" s="444"/>
      <c r="I886" s="444"/>
      <c r="J886" s="444"/>
      <c r="K886" s="444"/>
      <c r="L886" s="444"/>
      <c r="M886" s="444"/>
      <c r="N886" s="444"/>
      <c r="O886" s="444"/>
      <c r="P886" s="444"/>
      <c r="Q886" s="444"/>
      <c r="R886" s="444"/>
      <c r="S886" s="444"/>
      <c r="T886" s="444"/>
      <c r="U886" s="444"/>
      <c r="V886" s="444"/>
      <c r="W886" s="444"/>
      <c r="X886" s="444"/>
      <c r="Y886" s="444"/>
      <c r="Z886" s="444"/>
      <c r="AA886" s="444"/>
    </row>
    <row r="887" spans="1:27" ht="15.75" customHeight="1">
      <c r="A887" s="444"/>
      <c r="B887" s="444"/>
      <c r="C887" s="444"/>
      <c r="D887" s="444"/>
      <c r="E887" s="444"/>
      <c r="F887" s="444"/>
      <c r="G887" s="444"/>
      <c r="H887" s="444"/>
      <c r="I887" s="444"/>
      <c r="J887" s="444"/>
      <c r="K887" s="444"/>
      <c r="L887" s="444"/>
      <c r="M887" s="444"/>
      <c r="N887" s="444"/>
      <c r="O887" s="444"/>
      <c r="P887" s="444"/>
      <c r="Q887" s="444"/>
      <c r="R887" s="444"/>
      <c r="S887" s="444"/>
      <c r="T887" s="444"/>
      <c r="U887" s="444"/>
      <c r="V887" s="444"/>
      <c r="W887" s="444"/>
      <c r="X887" s="444"/>
      <c r="Y887" s="444"/>
      <c r="Z887" s="444"/>
      <c r="AA887" s="444"/>
    </row>
    <row r="888" spans="1:27" ht="15.75" customHeight="1">
      <c r="A888" s="444"/>
      <c r="B888" s="444"/>
      <c r="C888" s="444"/>
      <c r="D888" s="444"/>
      <c r="E888" s="444"/>
      <c r="F888" s="444"/>
      <c r="G888" s="444"/>
      <c r="H888" s="444"/>
      <c r="I888" s="444"/>
      <c r="J888" s="444"/>
      <c r="K888" s="444"/>
      <c r="L888" s="444"/>
      <c r="M888" s="444"/>
      <c r="N888" s="444"/>
      <c r="O888" s="444"/>
      <c r="P888" s="444"/>
      <c r="Q888" s="444"/>
      <c r="R888" s="444"/>
      <c r="S888" s="444"/>
      <c r="T888" s="444"/>
      <c r="U888" s="444"/>
      <c r="V888" s="444"/>
      <c r="W888" s="444"/>
      <c r="X888" s="444"/>
      <c r="Y888" s="444"/>
      <c r="Z888" s="444"/>
      <c r="AA888" s="444"/>
    </row>
    <row r="889" spans="1:27" ht="15.75" customHeight="1">
      <c r="A889" s="444"/>
      <c r="B889" s="444"/>
      <c r="C889" s="444"/>
      <c r="D889" s="444"/>
      <c r="E889" s="444"/>
      <c r="F889" s="444"/>
      <c r="G889" s="444"/>
      <c r="H889" s="444"/>
      <c r="I889" s="444"/>
      <c r="J889" s="444"/>
      <c r="K889" s="444"/>
      <c r="L889" s="444"/>
      <c r="M889" s="444"/>
      <c r="N889" s="444"/>
      <c r="O889" s="444"/>
      <c r="P889" s="444"/>
      <c r="Q889" s="444"/>
      <c r="R889" s="444"/>
      <c r="S889" s="444"/>
      <c r="T889" s="444"/>
      <c r="U889" s="444"/>
      <c r="V889" s="444"/>
      <c r="W889" s="444"/>
      <c r="X889" s="444"/>
      <c r="Y889" s="444"/>
      <c r="Z889" s="444"/>
      <c r="AA889" s="444"/>
    </row>
    <row r="890" spans="1:27" ht="15.75" customHeight="1">
      <c r="A890" s="444"/>
      <c r="B890" s="444"/>
      <c r="C890" s="444"/>
      <c r="D890" s="444"/>
      <c r="E890" s="444"/>
      <c r="F890" s="444"/>
      <c r="G890" s="444"/>
      <c r="H890" s="444"/>
      <c r="I890" s="444"/>
      <c r="J890" s="444"/>
      <c r="K890" s="444"/>
      <c r="L890" s="444"/>
      <c r="M890" s="444"/>
      <c r="N890" s="444"/>
      <c r="O890" s="444"/>
      <c r="P890" s="444"/>
      <c r="Q890" s="444"/>
      <c r="R890" s="444"/>
      <c r="S890" s="444"/>
      <c r="T890" s="444"/>
      <c r="U890" s="444"/>
      <c r="V890" s="444"/>
      <c r="W890" s="444"/>
      <c r="X890" s="444"/>
      <c r="Y890" s="444"/>
      <c r="Z890" s="444"/>
      <c r="AA890" s="444"/>
    </row>
    <row r="891" spans="1:27" ht="15.75" customHeight="1">
      <c r="A891" s="444"/>
      <c r="B891" s="444"/>
      <c r="C891" s="444"/>
      <c r="D891" s="444"/>
      <c r="E891" s="444"/>
      <c r="F891" s="444"/>
      <c r="G891" s="444"/>
      <c r="H891" s="444"/>
      <c r="I891" s="444"/>
      <c r="J891" s="444"/>
      <c r="K891" s="444"/>
      <c r="L891" s="444"/>
      <c r="M891" s="444"/>
      <c r="N891" s="444"/>
      <c r="O891" s="444"/>
      <c r="P891" s="444"/>
      <c r="Q891" s="444"/>
      <c r="R891" s="444"/>
      <c r="S891" s="444"/>
      <c r="T891" s="444"/>
      <c r="U891" s="444"/>
      <c r="V891" s="444"/>
      <c r="W891" s="444"/>
      <c r="X891" s="444"/>
      <c r="Y891" s="444"/>
      <c r="Z891" s="444"/>
      <c r="AA891" s="444"/>
    </row>
    <row r="892" spans="1:27" ht="15.75" customHeight="1">
      <c r="A892" s="444"/>
      <c r="B892" s="444"/>
      <c r="C892" s="444"/>
      <c r="D892" s="444"/>
      <c r="E892" s="444"/>
      <c r="F892" s="444"/>
      <c r="G892" s="444"/>
      <c r="H892" s="444"/>
      <c r="I892" s="444"/>
      <c r="J892" s="444"/>
      <c r="K892" s="444"/>
      <c r="L892" s="444"/>
      <c r="M892" s="444"/>
      <c r="N892" s="444"/>
      <c r="O892" s="444"/>
      <c r="P892" s="444"/>
      <c r="Q892" s="444"/>
      <c r="R892" s="444"/>
      <c r="S892" s="444"/>
      <c r="T892" s="444"/>
      <c r="U892" s="444"/>
      <c r="V892" s="444"/>
      <c r="W892" s="444"/>
      <c r="X892" s="444"/>
      <c r="Y892" s="444"/>
      <c r="Z892" s="444"/>
      <c r="AA892" s="444"/>
    </row>
    <row r="893" spans="1:27" ht="15.75" customHeight="1">
      <c r="A893" s="444"/>
      <c r="B893" s="444"/>
      <c r="C893" s="444"/>
      <c r="D893" s="444"/>
      <c r="E893" s="444"/>
      <c r="F893" s="444"/>
      <c r="G893" s="444"/>
      <c r="H893" s="444"/>
      <c r="I893" s="444"/>
      <c r="J893" s="444"/>
      <c r="K893" s="444"/>
      <c r="L893" s="444"/>
      <c r="M893" s="444"/>
      <c r="N893" s="444"/>
      <c r="O893" s="444"/>
      <c r="P893" s="444"/>
      <c r="Q893" s="444"/>
      <c r="R893" s="444"/>
      <c r="S893" s="444"/>
      <c r="T893" s="444"/>
      <c r="U893" s="444"/>
      <c r="V893" s="444"/>
      <c r="W893" s="444"/>
      <c r="X893" s="444"/>
      <c r="Y893" s="444"/>
      <c r="Z893" s="444"/>
      <c r="AA893" s="444"/>
    </row>
    <row r="894" spans="1:27" ht="15.75" customHeight="1">
      <c r="A894" s="444"/>
      <c r="B894" s="444"/>
      <c r="C894" s="444"/>
      <c r="D894" s="444"/>
      <c r="E894" s="444"/>
      <c r="F894" s="444"/>
      <c r="G894" s="444"/>
      <c r="H894" s="444"/>
      <c r="I894" s="444"/>
      <c r="J894" s="444"/>
      <c r="K894" s="444"/>
      <c r="L894" s="444"/>
      <c r="M894" s="444"/>
      <c r="N894" s="444"/>
      <c r="O894" s="444"/>
      <c r="P894" s="444"/>
      <c r="Q894" s="444"/>
      <c r="R894" s="444"/>
      <c r="S894" s="444"/>
      <c r="T894" s="444"/>
      <c r="U894" s="444"/>
      <c r="V894" s="444"/>
      <c r="W894" s="444"/>
      <c r="X894" s="444"/>
      <c r="Y894" s="444"/>
      <c r="Z894" s="444"/>
      <c r="AA894" s="444"/>
    </row>
    <row r="895" spans="1:27" ht="15.75" customHeight="1">
      <c r="A895" s="444"/>
      <c r="B895" s="444"/>
      <c r="C895" s="444"/>
      <c r="D895" s="444"/>
      <c r="E895" s="444"/>
      <c r="F895" s="444"/>
      <c r="G895" s="444"/>
      <c r="H895" s="444"/>
      <c r="I895" s="444"/>
      <c r="J895" s="444"/>
      <c r="K895" s="444"/>
      <c r="L895" s="444"/>
      <c r="M895" s="444"/>
      <c r="N895" s="444"/>
      <c r="O895" s="444"/>
      <c r="P895" s="444"/>
      <c r="Q895" s="444"/>
      <c r="R895" s="444"/>
      <c r="S895" s="444"/>
      <c r="T895" s="444"/>
      <c r="U895" s="444"/>
      <c r="V895" s="444"/>
      <c r="W895" s="444"/>
      <c r="X895" s="444"/>
      <c r="Y895" s="444"/>
      <c r="Z895" s="444"/>
      <c r="AA895" s="444"/>
    </row>
    <row r="896" spans="1:27" ht="15.75" customHeight="1">
      <c r="A896" s="444"/>
      <c r="B896" s="444"/>
      <c r="C896" s="444"/>
      <c r="D896" s="444"/>
      <c r="E896" s="444"/>
      <c r="F896" s="444"/>
      <c r="G896" s="444"/>
      <c r="H896" s="444"/>
      <c r="I896" s="444"/>
      <c r="J896" s="444"/>
      <c r="K896" s="444"/>
      <c r="L896" s="444"/>
      <c r="M896" s="444"/>
      <c r="N896" s="444"/>
      <c r="O896" s="444"/>
      <c r="P896" s="444"/>
      <c r="Q896" s="444"/>
      <c r="R896" s="444"/>
      <c r="S896" s="444"/>
      <c r="T896" s="444"/>
      <c r="U896" s="444"/>
      <c r="V896" s="444"/>
      <c r="W896" s="444"/>
      <c r="X896" s="444"/>
      <c r="Y896" s="444"/>
      <c r="Z896" s="444"/>
      <c r="AA896" s="444"/>
    </row>
    <row r="897" spans="1:27" ht="15.75" customHeight="1">
      <c r="A897" s="444"/>
      <c r="B897" s="444"/>
      <c r="C897" s="444"/>
      <c r="D897" s="444"/>
      <c r="E897" s="444"/>
      <c r="F897" s="444"/>
      <c r="G897" s="444"/>
      <c r="H897" s="444"/>
      <c r="I897" s="444"/>
      <c r="J897" s="444"/>
      <c r="K897" s="444"/>
      <c r="L897" s="444"/>
      <c r="M897" s="444"/>
      <c r="N897" s="444"/>
      <c r="O897" s="444"/>
      <c r="P897" s="444"/>
      <c r="Q897" s="444"/>
      <c r="R897" s="444"/>
      <c r="S897" s="444"/>
      <c r="T897" s="444"/>
      <c r="U897" s="444"/>
      <c r="V897" s="444"/>
      <c r="W897" s="444"/>
      <c r="X897" s="444"/>
      <c r="Y897" s="444"/>
      <c r="Z897" s="444"/>
      <c r="AA897" s="444"/>
    </row>
    <row r="898" spans="1:27" ht="15.75" customHeight="1">
      <c r="A898" s="444"/>
      <c r="B898" s="444"/>
      <c r="C898" s="444"/>
      <c r="D898" s="444"/>
      <c r="E898" s="444"/>
      <c r="F898" s="444"/>
      <c r="G898" s="444"/>
      <c r="H898" s="444"/>
      <c r="I898" s="444"/>
      <c r="J898" s="444"/>
      <c r="K898" s="444"/>
      <c r="L898" s="444"/>
      <c r="M898" s="444"/>
      <c r="N898" s="444"/>
      <c r="O898" s="444"/>
      <c r="P898" s="444"/>
      <c r="Q898" s="444"/>
      <c r="R898" s="444"/>
      <c r="S898" s="444"/>
      <c r="T898" s="444"/>
      <c r="U898" s="444"/>
      <c r="V898" s="444"/>
      <c r="W898" s="444"/>
      <c r="X898" s="444"/>
      <c r="Y898" s="444"/>
      <c r="Z898" s="444"/>
      <c r="AA898" s="444"/>
    </row>
    <row r="899" spans="1:27" ht="15.75" customHeight="1">
      <c r="A899" s="444"/>
      <c r="B899" s="444"/>
      <c r="C899" s="444"/>
      <c r="D899" s="444"/>
      <c r="E899" s="444"/>
      <c r="F899" s="444"/>
      <c r="G899" s="444"/>
      <c r="H899" s="444"/>
      <c r="I899" s="444"/>
      <c r="J899" s="444"/>
      <c r="K899" s="444"/>
      <c r="L899" s="444"/>
      <c r="M899" s="444"/>
      <c r="N899" s="444"/>
      <c r="O899" s="444"/>
      <c r="P899" s="444"/>
      <c r="Q899" s="444"/>
      <c r="R899" s="444"/>
      <c r="S899" s="444"/>
      <c r="T899" s="444"/>
      <c r="U899" s="444"/>
      <c r="V899" s="444"/>
      <c r="W899" s="444"/>
      <c r="X899" s="444"/>
      <c r="Y899" s="444"/>
      <c r="Z899" s="444"/>
      <c r="AA899" s="444"/>
    </row>
    <row r="900" spans="1:27" ht="15.75" customHeight="1">
      <c r="A900" s="444"/>
      <c r="B900" s="444"/>
      <c r="C900" s="444"/>
      <c r="D900" s="444"/>
      <c r="E900" s="444"/>
      <c r="F900" s="444"/>
      <c r="G900" s="444"/>
      <c r="H900" s="444"/>
      <c r="I900" s="444"/>
      <c r="J900" s="444"/>
      <c r="K900" s="444"/>
      <c r="L900" s="444"/>
      <c r="M900" s="444"/>
      <c r="N900" s="444"/>
      <c r="O900" s="444"/>
      <c r="P900" s="444"/>
      <c r="Q900" s="444"/>
      <c r="R900" s="444"/>
      <c r="S900" s="444"/>
      <c r="T900" s="444"/>
      <c r="U900" s="444"/>
      <c r="V900" s="444"/>
      <c r="W900" s="444"/>
      <c r="X900" s="444"/>
      <c r="Y900" s="444"/>
      <c r="Z900" s="444"/>
      <c r="AA900" s="444"/>
    </row>
    <row r="901" spans="1:27" ht="15.75" customHeight="1">
      <c r="A901" s="444"/>
      <c r="B901" s="444"/>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44"/>
      <c r="Z901" s="444"/>
      <c r="AA901" s="444"/>
    </row>
    <row r="902" spans="1:27" ht="15.75" customHeight="1">
      <c r="A902" s="444"/>
      <c r="B902" s="444"/>
      <c r="C902" s="444"/>
      <c r="D902" s="444"/>
      <c r="E902" s="444"/>
      <c r="F902" s="444"/>
      <c r="G902" s="444"/>
      <c r="H902" s="444"/>
      <c r="I902" s="444"/>
      <c r="J902" s="444"/>
      <c r="K902" s="444"/>
      <c r="L902" s="444"/>
      <c r="M902" s="444"/>
      <c r="N902" s="444"/>
      <c r="O902" s="444"/>
      <c r="P902" s="444"/>
      <c r="Q902" s="444"/>
      <c r="R902" s="444"/>
      <c r="S902" s="444"/>
      <c r="T902" s="444"/>
      <c r="U902" s="444"/>
      <c r="V902" s="444"/>
      <c r="W902" s="444"/>
      <c r="X902" s="444"/>
      <c r="Y902" s="444"/>
      <c r="Z902" s="444"/>
      <c r="AA902" s="444"/>
    </row>
    <row r="903" spans="1:27" ht="15.75" customHeight="1">
      <c r="A903" s="444"/>
      <c r="B903" s="444"/>
      <c r="C903" s="444"/>
      <c r="D903" s="444"/>
      <c r="E903" s="444"/>
      <c r="F903" s="444"/>
      <c r="G903" s="444"/>
      <c r="H903" s="444"/>
      <c r="I903" s="444"/>
      <c r="J903" s="444"/>
      <c r="K903" s="444"/>
      <c r="L903" s="444"/>
      <c r="M903" s="444"/>
      <c r="N903" s="444"/>
      <c r="O903" s="444"/>
      <c r="P903" s="444"/>
      <c r="Q903" s="444"/>
      <c r="R903" s="444"/>
      <c r="S903" s="444"/>
      <c r="T903" s="444"/>
      <c r="U903" s="444"/>
      <c r="V903" s="444"/>
      <c r="W903" s="444"/>
      <c r="X903" s="444"/>
      <c r="Y903" s="444"/>
      <c r="Z903" s="444"/>
      <c r="AA903" s="444"/>
    </row>
    <row r="904" spans="1:27" ht="15.75" customHeight="1">
      <c r="A904" s="444"/>
      <c r="B904" s="444"/>
      <c r="C904" s="444"/>
      <c r="D904" s="444"/>
      <c r="E904" s="444"/>
      <c r="F904" s="444"/>
      <c r="G904" s="444"/>
      <c r="H904" s="444"/>
      <c r="I904" s="444"/>
      <c r="J904" s="444"/>
      <c r="K904" s="444"/>
      <c r="L904" s="444"/>
      <c r="M904" s="444"/>
      <c r="N904" s="444"/>
      <c r="O904" s="444"/>
      <c r="P904" s="444"/>
      <c r="Q904" s="444"/>
      <c r="R904" s="444"/>
      <c r="S904" s="444"/>
      <c r="T904" s="444"/>
      <c r="U904" s="444"/>
      <c r="V904" s="444"/>
      <c r="W904" s="444"/>
      <c r="X904" s="444"/>
      <c r="Y904" s="444"/>
      <c r="Z904" s="444"/>
      <c r="AA904" s="444"/>
    </row>
    <row r="905" spans="1:27" ht="15.75" customHeight="1">
      <c r="A905" s="444"/>
      <c r="B905" s="444"/>
      <c r="C905" s="444"/>
      <c r="D905" s="444"/>
      <c r="E905" s="444"/>
      <c r="F905" s="444"/>
      <c r="G905" s="444"/>
      <c r="H905" s="444"/>
      <c r="I905" s="444"/>
      <c r="J905" s="444"/>
      <c r="K905" s="444"/>
      <c r="L905" s="444"/>
      <c r="M905" s="444"/>
      <c r="N905" s="444"/>
      <c r="O905" s="444"/>
      <c r="P905" s="444"/>
      <c r="Q905" s="444"/>
      <c r="R905" s="444"/>
      <c r="S905" s="444"/>
      <c r="T905" s="444"/>
      <c r="U905" s="444"/>
      <c r="V905" s="444"/>
      <c r="W905" s="444"/>
      <c r="X905" s="444"/>
      <c r="Y905" s="444"/>
      <c r="Z905" s="444"/>
      <c r="AA905" s="444"/>
    </row>
    <row r="906" spans="1:27" ht="15.75" customHeight="1">
      <c r="A906" s="444"/>
      <c r="B906" s="444"/>
      <c r="C906" s="444"/>
      <c r="D906" s="444"/>
      <c r="E906" s="444"/>
      <c r="F906" s="444"/>
      <c r="G906" s="444"/>
      <c r="H906" s="444"/>
      <c r="I906" s="444"/>
      <c r="J906" s="444"/>
      <c r="K906" s="444"/>
      <c r="L906" s="444"/>
      <c r="M906" s="444"/>
      <c r="N906" s="444"/>
      <c r="O906" s="444"/>
      <c r="P906" s="444"/>
      <c r="Q906" s="444"/>
      <c r="R906" s="444"/>
      <c r="S906" s="444"/>
      <c r="T906" s="444"/>
      <c r="U906" s="444"/>
      <c r="V906" s="444"/>
      <c r="W906" s="444"/>
      <c r="X906" s="444"/>
      <c r="Y906" s="444"/>
      <c r="Z906" s="444"/>
      <c r="AA906" s="444"/>
    </row>
    <row r="907" spans="1:27" ht="15.75" customHeight="1">
      <c r="A907" s="444"/>
      <c r="B907" s="444"/>
      <c r="C907" s="444"/>
      <c r="D907" s="444"/>
      <c r="E907" s="444"/>
      <c r="F907" s="444"/>
      <c r="G907" s="444"/>
      <c r="H907" s="444"/>
      <c r="I907" s="444"/>
      <c r="J907" s="444"/>
      <c r="K907" s="444"/>
      <c r="L907" s="444"/>
      <c r="M907" s="444"/>
      <c r="N907" s="444"/>
      <c r="O907" s="444"/>
      <c r="P907" s="444"/>
      <c r="Q907" s="444"/>
      <c r="R907" s="444"/>
      <c r="S907" s="444"/>
      <c r="T907" s="444"/>
      <c r="U907" s="444"/>
      <c r="V907" s="444"/>
      <c r="W907" s="444"/>
      <c r="X907" s="444"/>
      <c r="Y907" s="444"/>
      <c r="Z907" s="444"/>
      <c r="AA907" s="444"/>
    </row>
    <row r="908" spans="1:27" ht="15.75" customHeight="1">
      <c r="A908" s="444"/>
      <c r="B908" s="444"/>
      <c r="C908" s="444"/>
      <c r="D908" s="444"/>
      <c r="E908" s="444"/>
      <c r="F908" s="444"/>
      <c r="G908" s="444"/>
      <c r="H908" s="444"/>
      <c r="I908" s="444"/>
      <c r="J908" s="444"/>
      <c r="K908" s="444"/>
      <c r="L908" s="444"/>
      <c r="M908" s="444"/>
      <c r="N908" s="444"/>
      <c r="O908" s="444"/>
      <c r="P908" s="444"/>
      <c r="Q908" s="444"/>
      <c r="R908" s="444"/>
      <c r="S908" s="444"/>
      <c r="T908" s="444"/>
      <c r="U908" s="444"/>
      <c r="V908" s="444"/>
      <c r="W908" s="444"/>
      <c r="X908" s="444"/>
      <c r="Y908" s="444"/>
      <c r="Z908" s="444"/>
      <c r="AA908" s="444"/>
    </row>
    <row r="909" spans="1:27" ht="15.75" customHeight="1">
      <c r="A909" s="444"/>
      <c r="B909" s="444"/>
      <c r="C909" s="444"/>
      <c r="D909" s="444"/>
      <c r="E909" s="444"/>
      <c r="F909" s="444"/>
      <c r="G909" s="444"/>
      <c r="H909" s="444"/>
      <c r="I909" s="444"/>
      <c r="J909" s="444"/>
      <c r="K909" s="444"/>
      <c r="L909" s="444"/>
      <c r="M909" s="444"/>
      <c r="N909" s="444"/>
      <c r="O909" s="444"/>
      <c r="P909" s="444"/>
      <c r="Q909" s="444"/>
      <c r="R909" s="444"/>
      <c r="S909" s="444"/>
      <c r="T909" s="444"/>
      <c r="U909" s="444"/>
      <c r="V909" s="444"/>
      <c r="W909" s="444"/>
      <c r="X909" s="444"/>
      <c r="Y909" s="444"/>
      <c r="Z909" s="444"/>
      <c r="AA909" s="444"/>
    </row>
    <row r="910" spans="1:27" ht="15.75" customHeight="1">
      <c r="A910" s="444"/>
      <c r="B910" s="444"/>
      <c r="C910" s="444"/>
      <c r="D910" s="444"/>
      <c r="E910" s="444"/>
      <c r="F910" s="444"/>
      <c r="G910" s="444"/>
      <c r="H910" s="444"/>
      <c r="I910" s="444"/>
      <c r="J910" s="444"/>
      <c r="K910" s="444"/>
      <c r="L910" s="444"/>
      <c r="M910" s="444"/>
      <c r="N910" s="444"/>
      <c r="O910" s="444"/>
      <c r="P910" s="444"/>
      <c r="Q910" s="444"/>
      <c r="R910" s="444"/>
      <c r="S910" s="444"/>
      <c r="T910" s="444"/>
      <c r="U910" s="444"/>
      <c r="V910" s="444"/>
      <c r="W910" s="444"/>
      <c r="X910" s="444"/>
      <c r="Y910" s="444"/>
      <c r="Z910" s="444"/>
      <c r="AA910" s="444"/>
    </row>
    <row r="911" spans="1:27" ht="15.75" customHeight="1">
      <c r="A911" s="444"/>
      <c r="B911" s="444"/>
      <c r="C911" s="444"/>
      <c r="D911" s="444"/>
      <c r="E911" s="444"/>
      <c r="F911" s="444"/>
      <c r="G911" s="444"/>
      <c r="H911" s="444"/>
      <c r="I911" s="444"/>
      <c r="J911" s="444"/>
      <c r="K911" s="444"/>
      <c r="L911" s="444"/>
      <c r="M911" s="444"/>
      <c r="N911" s="444"/>
      <c r="O911" s="444"/>
      <c r="P911" s="444"/>
      <c r="Q911" s="444"/>
      <c r="R911" s="444"/>
      <c r="S911" s="444"/>
      <c r="T911" s="444"/>
      <c r="U911" s="444"/>
      <c r="V911" s="444"/>
      <c r="W911" s="444"/>
      <c r="X911" s="444"/>
      <c r="Y911" s="444"/>
      <c r="Z911" s="444"/>
      <c r="AA911" s="444"/>
    </row>
    <row r="912" spans="1:27" ht="15.75" customHeight="1">
      <c r="A912" s="444"/>
      <c r="B912" s="444"/>
      <c r="C912" s="444"/>
      <c r="D912" s="444"/>
      <c r="E912" s="444"/>
      <c r="F912" s="444"/>
      <c r="G912" s="444"/>
      <c r="H912" s="444"/>
      <c r="I912" s="444"/>
      <c r="J912" s="444"/>
      <c r="K912" s="444"/>
      <c r="L912" s="444"/>
      <c r="M912" s="444"/>
      <c r="N912" s="444"/>
      <c r="O912" s="444"/>
      <c r="P912" s="444"/>
      <c r="Q912" s="444"/>
      <c r="R912" s="444"/>
      <c r="S912" s="444"/>
      <c r="T912" s="444"/>
      <c r="U912" s="444"/>
      <c r="V912" s="444"/>
      <c r="W912" s="444"/>
      <c r="X912" s="444"/>
      <c r="Y912" s="444"/>
      <c r="Z912" s="444"/>
      <c r="AA912" s="444"/>
    </row>
    <row r="913" spans="1:27" ht="15.75" customHeight="1">
      <c r="A913" s="444"/>
      <c r="B913" s="444"/>
      <c r="C913" s="444"/>
      <c r="D913" s="444"/>
      <c r="E913" s="444"/>
      <c r="F913" s="444"/>
      <c r="G913" s="444"/>
      <c r="H913" s="444"/>
      <c r="I913" s="444"/>
      <c r="J913" s="444"/>
      <c r="K913" s="444"/>
      <c r="L913" s="444"/>
      <c r="M913" s="444"/>
      <c r="N913" s="444"/>
      <c r="O913" s="444"/>
      <c r="P913" s="444"/>
      <c r="Q913" s="444"/>
      <c r="R913" s="444"/>
      <c r="S913" s="444"/>
      <c r="T913" s="444"/>
      <c r="U913" s="444"/>
      <c r="V913" s="444"/>
      <c r="W913" s="444"/>
      <c r="X913" s="444"/>
      <c r="Y913" s="444"/>
      <c r="Z913" s="444"/>
      <c r="AA913" s="444"/>
    </row>
    <row r="914" spans="1:27" ht="15.75" customHeight="1">
      <c r="A914" s="444"/>
      <c r="B914" s="444"/>
      <c r="C914" s="444"/>
      <c r="D914" s="444"/>
      <c r="E914" s="444"/>
      <c r="F914" s="444"/>
      <c r="G914" s="444"/>
      <c r="H914" s="444"/>
      <c r="I914" s="444"/>
      <c r="J914" s="444"/>
      <c r="K914" s="444"/>
      <c r="L914" s="444"/>
      <c r="M914" s="444"/>
      <c r="N914" s="444"/>
      <c r="O914" s="444"/>
      <c r="P914" s="444"/>
      <c r="Q914" s="444"/>
      <c r="R914" s="444"/>
      <c r="S914" s="444"/>
      <c r="T914" s="444"/>
      <c r="U914" s="444"/>
      <c r="V914" s="444"/>
      <c r="W914" s="444"/>
      <c r="X914" s="444"/>
      <c r="Y914" s="444"/>
      <c r="Z914" s="444"/>
      <c r="AA914" s="444"/>
    </row>
    <row r="915" spans="1:27" ht="15.75" customHeight="1">
      <c r="A915" s="444"/>
      <c r="B915" s="444"/>
      <c r="C915" s="444"/>
      <c r="D915" s="444"/>
      <c r="E915" s="444"/>
      <c r="F915" s="444"/>
      <c r="G915" s="444"/>
      <c r="H915" s="444"/>
      <c r="I915" s="444"/>
      <c r="J915" s="444"/>
      <c r="K915" s="444"/>
      <c r="L915" s="444"/>
      <c r="M915" s="444"/>
      <c r="N915" s="444"/>
      <c r="O915" s="444"/>
      <c r="P915" s="444"/>
      <c r="Q915" s="444"/>
      <c r="R915" s="444"/>
      <c r="S915" s="444"/>
      <c r="T915" s="444"/>
      <c r="U915" s="444"/>
      <c r="V915" s="444"/>
      <c r="W915" s="444"/>
      <c r="X915" s="444"/>
      <c r="Y915" s="444"/>
      <c r="Z915" s="444"/>
      <c r="AA915" s="444"/>
    </row>
    <row r="916" spans="1:27" ht="15.75" customHeight="1">
      <c r="A916" s="444"/>
      <c r="B916" s="444"/>
      <c r="C916" s="444"/>
      <c r="D916" s="444"/>
      <c r="E916" s="444"/>
      <c r="F916" s="444"/>
      <c r="G916" s="444"/>
      <c r="H916" s="444"/>
      <c r="I916" s="444"/>
      <c r="J916" s="444"/>
      <c r="K916" s="444"/>
      <c r="L916" s="444"/>
      <c r="M916" s="444"/>
      <c r="N916" s="444"/>
      <c r="O916" s="444"/>
      <c r="P916" s="444"/>
      <c r="Q916" s="444"/>
      <c r="R916" s="444"/>
      <c r="S916" s="444"/>
      <c r="T916" s="444"/>
      <c r="U916" s="444"/>
      <c r="V916" s="444"/>
      <c r="W916" s="444"/>
      <c r="X916" s="444"/>
      <c r="Y916" s="444"/>
      <c r="Z916" s="444"/>
      <c r="AA916" s="444"/>
    </row>
    <row r="917" spans="1:27" ht="15.75" customHeight="1">
      <c r="A917" s="444"/>
      <c r="B917" s="444"/>
      <c r="C917" s="444"/>
      <c r="D917" s="444"/>
      <c r="E917" s="444"/>
      <c r="F917" s="444"/>
      <c r="G917" s="444"/>
      <c r="H917" s="444"/>
      <c r="I917" s="444"/>
      <c r="J917" s="444"/>
      <c r="K917" s="444"/>
      <c r="L917" s="444"/>
      <c r="M917" s="444"/>
      <c r="N917" s="444"/>
      <c r="O917" s="444"/>
      <c r="P917" s="444"/>
      <c r="Q917" s="444"/>
      <c r="R917" s="444"/>
      <c r="S917" s="444"/>
      <c r="T917" s="444"/>
      <c r="U917" s="444"/>
      <c r="V917" s="444"/>
      <c r="W917" s="444"/>
      <c r="X917" s="444"/>
      <c r="Y917" s="444"/>
      <c r="Z917" s="444"/>
      <c r="AA917" s="444"/>
    </row>
    <row r="918" spans="1:27" ht="15.75" customHeight="1">
      <c r="A918" s="444"/>
      <c r="B918" s="444"/>
      <c r="C918" s="444"/>
      <c r="D918" s="444"/>
      <c r="E918" s="444"/>
      <c r="F918" s="444"/>
      <c r="G918" s="444"/>
      <c r="H918" s="444"/>
      <c r="I918" s="444"/>
      <c r="J918" s="444"/>
      <c r="K918" s="444"/>
      <c r="L918" s="444"/>
      <c r="M918" s="444"/>
      <c r="N918" s="444"/>
      <c r="O918" s="444"/>
      <c r="P918" s="444"/>
      <c r="Q918" s="444"/>
      <c r="R918" s="444"/>
      <c r="S918" s="444"/>
      <c r="T918" s="444"/>
      <c r="U918" s="444"/>
      <c r="V918" s="444"/>
      <c r="W918" s="444"/>
      <c r="X918" s="444"/>
      <c r="Y918" s="444"/>
      <c r="Z918" s="444"/>
      <c r="AA918" s="444"/>
    </row>
    <row r="919" spans="1:27" ht="15.75" customHeight="1">
      <c r="A919" s="444"/>
      <c r="B919" s="444"/>
      <c r="C919" s="444"/>
      <c r="D919" s="444"/>
      <c r="E919" s="444"/>
      <c r="F919" s="444"/>
      <c r="G919" s="444"/>
      <c r="H919" s="444"/>
      <c r="I919" s="444"/>
      <c r="J919" s="444"/>
      <c r="K919" s="444"/>
      <c r="L919" s="444"/>
      <c r="M919" s="444"/>
      <c r="N919" s="444"/>
      <c r="O919" s="444"/>
      <c r="P919" s="444"/>
      <c r="Q919" s="444"/>
      <c r="R919" s="444"/>
      <c r="S919" s="444"/>
      <c r="T919" s="444"/>
      <c r="U919" s="444"/>
      <c r="V919" s="444"/>
      <c r="W919" s="444"/>
      <c r="X919" s="444"/>
      <c r="Y919" s="444"/>
      <c r="Z919" s="444"/>
      <c r="AA919" s="444"/>
    </row>
    <row r="920" spans="1:27" ht="15.75" customHeight="1">
      <c r="A920" s="444"/>
      <c r="B920" s="444"/>
      <c r="C920" s="444"/>
      <c r="D920" s="444"/>
      <c r="E920" s="444"/>
      <c r="F920" s="444"/>
      <c r="G920" s="444"/>
      <c r="H920" s="444"/>
      <c r="I920" s="444"/>
      <c r="J920" s="444"/>
      <c r="K920" s="444"/>
      <c r="L920" s="444"/>
      <c r="M920" s="444"/>
      <c r="N920" s="444"/>
      <c r="O920" s="444"/>
      <c r="P920" s="444"/>
      <c r="Q920" s="444"/>
      <c r="R920" s="444"/>
      <c r="S920" s="444"/>
      <c r="T920" s="444"/>
      <c r="U920" s="444"/>
      <c r="V920" s="444"/>
      <c r="W920" s="444"/>
      <c r="X920" s="444"/>
      <c r="Y920" s="444"/>
      <c r="Z920" s="444"/>
      <c r="AA920" s="444"/>
    </row>
    <row r="921" spans="1:27" ht="15.75" customHeight="1">
      <c r="A921" s="444"/>
      <c r="B921" s="444"/>
      <c r="C921" s="444"/>
      <c r="D921" s="444"/>
      <c r="E921" s="444"/>
      <c r="F921" s="444"/>
      <c r="G921" s="444"/>
      <c r="H921" s="444"/>
      <c r="I921" s="444"/>
      <c r="J921" s="444"/>
      <c r="K921" s="444"/>
      <c r="L921" s="444"/>
      <c r="M921" s="444"/>
      <c r="N921" s="444"/>
      <c r="O921" s="444"/>
      <c r="P921" s="444"/>
      <c r="Q921" s="444"/>
      <c r="R921" s="444"/>
      <c r="S921" s="444"/>
      <c r="T921" s="444"/>
      <c r="U921" s="444"/>
      <c r="V921" s="444"/>
      <c r="W921" s="444"/>
      <c r="X921" s="444"/>
      <c r="Y921" s="444"/>
      <c r="Z921" s="444"/>
      <c r="AA921" s="444"/>
    </row>
    <row r="922" spans="1:27" ht="15.75" customHeight="1">
      <c r="A922" s="444"/>
      <c r="B922" s="444"/>
      <c r="C922" s="444"/>
      <c r="D922" s="444"/>
      <c r="E922" s="444"/>
      <c r="F922" s="444"/>
      <c r="G922" s="444"/>
      <c r="H922" s="444"/>
      <c r="I922" s="444"/>
      <c r="J922" s="444"/>
      <c r="K922" s="444"/>
      <c r="L922" s="444"/>
      <c r="M922" s="444"/>
      <c r="N922" s="444"/>
      <c r="O922" s="444"/>
      <c r="P922" s="444"/>
      <c r="Q922" s="444"/>
      <c r="R922" s="444"/>
      <c r="S922" s="444"/>
      <c r="T922" s="444"/>
      <c r="U922" s="444"/>
      <c r="V922" s="444"/>
      <c r="W922" s="444"/>
      <c r="X922" s="444"/>
      <c r="Y922" s="444"/>
      <c r="Z922" s="444"/>
      <c r="AA922" s="444"/>
    </row>
    <row r="923" spans="1:27" ht="15.75" customHeight="1">
      <c r="A923" s="444"/>
      <c r="B923" s="444"/>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44"/>
      <c r="Z923" s="444"/>
      <c r="AA923" s="444"/>
    </row>
    <row r="924" spans="1:27" ht="15.75" customHeight="1">
      <c r="A924" s="444"/>
      <c r="B924" s="444"/>
      <c r="C924" s="444"/>
      <c r="D924" s="444"/>
      <c r="E924" s="444"/>
      <c r="F924" s="444"/>
      <c r="G924" s="444"/>
      <c r="H924" s="444"/>
      <c r="I924" s="444"/>
      <c r="J924" s="444"/>
      <c r="K924" s="444"/>
      <c r="L924" s="444"/>
      <c r="M924" s="444"/>
      <c r="N924" s="444"/>
      <c r="O924" s="444"/>
      <c r="P924" s="444"/>
      <c r="Q924" s="444"/>
      <c r="R924" s="444"/>
      <c r="S924" s="444"/>
      <c r="T924" s="444"/>
      <c r="U924" s="444"/>
      <c r="V924" s="444"/>
      <c r="W924" s="444"/>
      <c r="X924" s="444"/>
      <c r="Y924" s="444"/>
      <c r="Z924" s="444"/>
      <c r="AA924" s="444"/>
    </row>
    <row r="925" spans="1:27" ht="15.75" customHeight="1">
      <c r="A925" s="444"/>
      <c r="B925" s="444"/>
      <c r="C925" s="444"/>
      <c r="D925" s="444"/>
      <c r="E925" s="444"/>
      <c r="F925" s="444"/>
      <c r="G925" s="444"/>
      <c r="H925" s="444"/>
      <c r="I925" s="444"/>
      <c r="J925" s="444"/>
      <c r="K925" s="444"/>
      <c r="L925" s="444"/>
      <c r="M925" s="444"/>
      <c r="N925" s="444"/>
      <c r="O925" s="444"/>
      <c r="P925" s="444"/>
      <c r="Q925" s="444"/>
      <c r="R925" s="444"/>
      <c r="S925" s="444"/>
      <c r="T925" s="444"/>
      <c r="U925" s="444"/>
      <c r="V925" s="444"/>
      <c r="W925" s="444"/>
      <c r="X925" s="444"/>
      <c r="Y925" s="444"/>
      <c r="Z925" s="444"/>
      <c r="AA925" s="444"/>
    </row>
    <row r="926" spans="1:27" ht="15.75" customHeight="1">
      <c r="A926" s="444"/>
      <c r="B926" s="444"/>
      <c r="C926" s="444"/>
      <c r="D926" s="444"/>
      <c r="E926" s="444"/>
      <c r="F926" s="444"/>
      <c r="G926" s="444"/>
      <c r="H926" s="444"/>
      <c r="I926" s="444"/>
      <c r="J926" s="444"/>
      <c r="K926" s="444"/>
      <c r="L926" s="444"/>
      <c r="M926" s="444"/>
      <c r="N926" s="444"/>
      <c r="O926" s="444"/>
      <c r="P926" s="444"/>
      <c r="Q926" s="444"/>
      <c r="R926" s="444"/>
      <c r="S926" s="444"/>
      <c r="T926" s="444"/>
      <c r="U926" s="444"/>
      <c r="V926" s="444"/>
      <c r="W926" s="444"/>
      <c r="X926" s="444"/>
      <c r="Y926" s="444"/>
      <c r="Z926" s="444"/>
      <c r="AA926" s="444"/>
    </row>
    <row r="927" spans="1:27" ht="15.75" customHeight="1">
      <c r="A927" s="444"/>
      <c r="B927" s="444"/>
      <c r="C927" s="444"/>
      <c r="D927" s="444"/>
      <c r="E927" s="444"/>
      <c r="F927" s="444"/>
      <c r="G927" s="444"/>
      <c r="H927" s="444"/>
      <c r="I927" s="444"/>
      <c r="J927" s="444"/>
      <c r="K927" s="444"/>
      <c r="L927" s="444"/>
      <c r="M927" s="444"/>
      <c r="N927" s="444"/>
      <c r="O927" s="444"/>
      <c r="P927" s="444"/>
      <c r="Q927" s="444"/>
      <c r="R927" s="444"/>
      <c r="S927" s="444"/>
      <c r="T927" s="444"/>
      <c r="U927" s="444"/>
      <c r="V927" s="444"/>
      <c r="W927" s="444"/>
      <c r="X927" s="444"/>
      <c r="Y927" s="444"/>
      <c r="Z927" s="444"/>
      <c r="AA927" s="444"/>
    </row>
    <row r="928" spans="1:27" ht="15.75" customHeight="1">
      <c r="A928" s="444"/>
      <c r="B928" s="444"/>
      <c r="C928" s="444"/>
      <c r="D928" s="444"/>
      <c r="E928" s="444"/>
      <c r="F928" s="444"/>
      <c r="G928" s="444"/>
      <c r="H928" s="444"/>
      <c r="I928" s="444"/>
      <c r="J928" s="444"/>
      <c r="K928" s="444"/>
      <c r="L928" s="444"/>
      <c r="M928" s="444"/>
      <c r="N928" s="444"/>
      <c r="O928" s="444"/>
      <c r="P928" s="444"/>
      <c r="Q928" s="444"/>
      <c r="R928" s="444"/>
      <c r="S928" s="444"/>
      <c r="T928" s="444"/>
      <c r="U928" s="444"/>
      <c r="V928" s="444"/>
      <c r="W928" s="444"/>
      <c r="X928" s="444"/>
      <c r="Y928" s="444"/>
      <c r="Z928" s="444"/>
      <c r="AA928" s="444"/>
    </row>
    <row r="929" spans="1:27" ht="15.75" customHeight="1">
      <c r="A929" s="444"/>
      <c r="B929" s="444"/>
      <c r="C929" s="444"/>
      <c r="D929" s="444"/>
      <c r="E929" s="444"/>
      <c r="F929" s="444"/>
      <c r="G929" s="444"/>
      <c r="H929" s="444"/>
      <c r="I929" s="444"/>
      <c r="J929" s="444"/>
      <c r="K929" s="444"/>
      <c r="L929" s="444"/>
      <c r="M929" s="444"/>
      <c r="N929" s="444"/>
      <c r="O929" s="444"/>
      <c r="P929" s="444"/>
      <c r="Q929" s="444"/>
      <c r="R929" s="444"/>
      <c r="S929" s="444"/>
      <c r="T929" s="444"/>
      <c r="U929" s="444"/>
      <c r="V929" s="444"/>
      <c r="W929" s="444"/>
      <c r="X929" s="444"/>
      <c r="Y929" s="444"/>
      <c r="Z929" s="444"/>
      <c r="AA929" s="444"/>
    </row>
    <row r="930" spans="1:27" ht="15.75" customHeight="1">
      <c r="A930" s="444"/>
      <c r="B930" s="444"/>
      <c r="C930" s="444"/>
      <c r="D930" s="444"/>
      <c r="E930" s="444"/>
      <c r="F930" s="444"/>
      <c r="G930" s="444"/>
      <c r="H930" s="444"/>
      <c r="I930" s="444"/>
      <c r="J930" s="444"/>
      <c r="K930" s="444"/>
      <c r="L930" s="444"/>
      <c r="M930" s="444"/>
      <c r="N930" s="444"/>
      <c r="O930" s="444"/>
      <c r="P930" s="444"/>
      <c r="Q930" s="444"/>
      <c r="R930" s="444"/>
      <c r="S930" s="444"/>
      <c r="T930" s="444"/>
      <c r="U930" s="444"/>
      <c r="V930" s="444"/>
      <c r="W930" s="444"/>
      <c r="X930" s="444"/>
      <c r="Y930" s="444"/>
      <c r="Z930" s="444"/>
      <c r="AA930" s="444"/>
    </row>
    <row r="931" spans="1:27" ht="15.75" customHeight="1">
      <c r="A931" s="444"/>
      <c r="B931" s="444"/>
      <c r="C931" s="444"/>
      <c r="D931" s="444"/>
      <c r="E931" s="444"/>
      <c r="F931" s="444"/>
      <c r="G931" s="444"/>
      <c r="H931" s="444"/>
      <c r="I931" s="444"/>
      <c r="J931" s="444"/>
      <c r="K931" s="444"/>
      <c r="L931" s="444"/>
      <c r="M931" s="444"/>
      <c r="N931" s="444"/>
      <c r="O931" s="444"/>
      <c r="P931" s="444"/>
      <c r="Q931" s="444"/>
      <c r="R931" s="444"/>
      <c r="S931" s="444"/>
      <c r="T931" s="444"/>
      <c r="U931" s="444"/>
      <c r="V931" s="444"/>
      <c r="W931" s="444"/>
      <c r="X931" s="444"/>
      <c r="Y931" s="444"/>
      <c r="Z931" s="444"/>
      <c r="AA931" s="444"/>
    </row>
    <row r="932" spans="1:27" ht="15.75" customHeight="1">
      <c r="A932" s="444"/>
      <c r="B932" s="444"/>
      <c r="C932" s="444"/>
      <c r="D932" s="444"/>
      <c r="E932" s="444"/>
      <c r="F932" s="444"/>
      <c r="G932" s="444"/>
      <c r="H932" s="444"/>
      <c r="I932" s="444"/>
      <c r="J932" s="444"/>
      <c r="K932" s="444"/>
      <c r="L932" s="444"/>
      <c r="M932" s="444"/>
      <c r="N932" s="444"/>
      <c r="O932" s="444"/>
      <c r="P932" s="444"/>
      <c r="Q932" s="444"/>
      <c r="R932" s="444"/>
      <c r="S932" s="444"/>
      <c r="T932" s="444"/>
      <c r="U932" s="444"/>
      <c r="V932" s="444"/>
      <c r="W932" s="444"/>
      <c r="X932" s="444"/>
      <c r="Y932" s="444"/>
      <c r="Z932" s="444"/>
      <c r="AA932" s="444"/>
    </row>
    <row r="933" spans="1:27" ht="15.75" customHeight="1">
      <c r="A933" s="444"/>
      <c r="B933" s="444"/>
      <c r="C933" s="444"/>
      <c r="D933" s="444"/>
      <c r="E933" s="444"/>
      <c r="F933" s="444"/>
      <c r="G933" s="444"/>
      <c r="H933" s="444"/>
      <c r="I933" s="444"/>
      <c r="J933" s="444"/>
      <c r="K933" s="444"/>
      <c r="L933" s="444"/>
      <c r="M933" s="444"/>
      <c r="N933" s="444"/>
      <c r="O933" s="444"/>
      <c r="P933" s="444"/>
      <c r="Q933" s="444"/>
      <c r="R933" s="444"/>
      <c r="S933" s="444"/>
      <c r="T933" s="444"/>
      <c r="U933" s="444"/>
      <c r="V933" s="444"/>
      <c r="W933" s="444"/>
      <c r="X933" s="444"/>
      <c r="Y933" s="444"/>
      <c r="Z933" s="444"/>
      <c r="AA933" s="444"/>
    </row>
    <row r="934" spans="1:27" ht="15.75" customHeight="1">
      <c r="A934" s="444"/>
      <c r="B934" s="444"/>
      <c r="C934" s="444"/>
      <c r="D934" s="444"/>
      <c r="E934" s="444"/>
      <c r="F934" s="444"/>
      <c r="G934" s="444"/>
      <c r="H934" s="444"/>
      <c r="I934" s="444"/>
      <c r="J934" s="444"/>
      <c r="K934" s="444"/>
      <c r="L934" s="444"/>
      <c r="M934" s="444"/>
      <c r="N934" s="444"/>
      <c r="O934" s="444"/>
      <c r="P934" s="444"/>
      <c r="Q934" s="444"/>
      <c r="R934" s="444"/>
      <c r="S934" s="444"/>
      <c r="T934" s="444"/>
      <c r="U934" s="444"/>
      <c r="V934" s="444"/>
      <c r="W934" s="444"/>
      <c r="X934" s="444"/>
      <c r="Y934" s="444"/>
      <c r="Z934" s="444"/>
      <c r="AA934" s="444"/>
    </row>
    <row r="935" spans="1:27" ht="15.75" customHeight="1">
      <c r="A935" s="444"/>
      <c r="B935" s="444"/>
      <c r="C935" s="444"/>
      <c r="D935" s="444"/>
      <c r="E935" s="444"/>
      <c r="F935" s="444"/>
      <c r="G935" s="444"/>
      <c r="H935" s="444"/>
      <c r="I935" s="444"/>
      <c r="J935" s="444"/>
      <c r="K935" s="444"/>
      <c r="L935" s="444"/>
      <c r="M935" s="444"/>
      <c r="N935" s="444"/>
      <c r="O935" s="444"/>
      <c r="P935" s="444"/>
      <c r="Q935" s="444"/>
      <c r="R935" s="444"/>
      <c r="S935" s="444"/>
      <c r="T935" s="444"/>
      <c r="U935" s="444"/>
      <c r="V935" s="444"/>
      <c r="W935" s="444"/>
      <c r="X935" s="444"/>
      <c r="Y935" s="444"/>
      <c r="Z935" s="444"/>
      <c r="AA935" s="444"/>
    </row>
    <row r="936" spans="1:27" ht="15.75" customHeight="1">
      <c r="A936" s="444"/>
      <c r="B936" s="444"/>
      <c r="C936" s="444"/>
      <c r="D936" s="444"/>
      <c r="E936" s="444"/>
      <c r="F936" s="444"/>
      <c r="G936" s="444"/>
      <c r="H936" s="444"/>
      <c r="I936" s="444"/>
      <c r="J936" s="444"/>
      <c r="K936" s="444"/>
      <c r="L936" s="444"/>
      <c r="M936" s="444"/>
      <c r="N936" s="444"/>
      <c r="O936" s="444"/>
      <c r="P936" s="444"/>
      <c r="Q936" s="444"/>
      <c r="R936" s="444"/>
      <c r="S936" s="444"/>
      <c r="T936" s="444"/>
      <c r="U936" s="444"/>
      <c r="V936" s="444"/>
      <c r="W936" s="444"/>
      <c r="X936" s="444"/>
      <c r="Y936" s="444"/>
      <c r="Z936" s="444"/>
      <c r="AA936" s="444"/>
    </row>
    <row r="937" spans="1:27" ht="15.75" customHeight="1">
      <c r="A937" s="444"/>
      <c r="B937" s="444"/>
      <c r="C937" s="444"/>
      <c r="D937" s="444"/>
      <c r="E937" s="444"/>
      <c r="F937" s="444"/>
      <c r="G937" s="444"/>
      <c r="H937" s="444"/>
      <c r="I937" s="444"/>
      <c r="J937" s="444"/>
      <c r="K937" s="444"/>
      <c r="L937" s="444"/>
      <c r="M937" s="444"/>
      <c r="N937" s="444"/>
      <c r="O937" s="444"/>
      <c r="P937" s="444"/>
      <c r="Q937" s="444"/>
      <c r="R937" s="444"/>
      <c r="S937" s="444"/>
      <c r="T937" s="444"/>
      <c r="U937" s="444"/>
      <c r="V937" s="444"/>
      <c r="W937" s="444"/>
      <c r="X937" s="444"/>
      <c r="Y937" s="444"/>
      <c r="Z937" s="444"/>
      <c r="AA937" s="444"/>
    </row>
    <row r="938" spans="1:27" ht="15.75" customHeight="1">
      <c r="A938" s="444"/>
      <c r="B938" s="444"/>
      <c r="C938" s="444"/>
      <c r="D938" s="444"/>
      <c r="E938" s="444"/>
      <c r="F938" s="444"/>
      <c r="G938" s="444"/>
      <c r="H938" s="444"/>
      <c r="I938" s="444"/>
      <c r="J938" s="444"/>
      <c r="K938" s="444"/>
      <c r="L938" s="444"/>
      <c r="M938" s="444"/>
      <c r="N938" s="444"/>
      <c r="O938" s="444"/>
      <c r="P938" s="444"/>
      <c r="Q938" s="444"/>
      <c r="R938" s="444"/>
      <c r="S938" s="444"/>
      <c r="T938" s="444"/>
      <c r="U938" s="444"/>
      <c r="V938" s="444"/>
      <c r="W938" s="444"/>
      <c r="X938" s="444"/>
      <c r="Y938" s="444"/>
      <c r="Z938" s="444"/>
      <c r="AA938" s="444"/>
    </row>
    <row r="939" spans="1:27" ht="15.75" customHeight="1">
      <c r="A939" s="444"/>
      <c r="B939" s="444"/>
      <c r="C939" s="444"/>
      <c r="D939" s="444"/>
      <c r="E939" s="444"/>
      <c r="F939" s="444"/>
      <c r="G939" s="444"/>
      <c r="H939" s="444"/>
      <c r="I939" s="444"/>
      <c r="J939" s="444"/>
      <c r="K939" s="444"/>
      <c r="L939" s="444"/>
      <c r="M939" s="444"/>
      <c r="N939" s="444"/>
      <c r="O939" s="444"/>
      <c r="P939" s="444"/>
      <c r="Q939" s="444"/>
      <c r="R939" s="444"/>
      <c r="S939" s="444"/>
      <c r="T939" s="444"/>
      <c r="U939" s="444"/>
      <c r="V939" s="444"/>
      <c r="W939" s="444"/>
      <c r="X939" s="444"/>
      <c r="Y939" s="444"/>
      <c r="Z939" s="444"/>
      <c r="AA939" s="444"/>
    </row>
    <row r="940" spans="1:27" ht="15.75" customHeight="1">
      <c r="A940" s="444"/>
      <c r="B940" s="444"/>
      <c r="C940" s="444"/>
      <c r="D940" s="444"/>
      <c r="E940" s="444"/>
      <c r="F940" s="444"/>
      <c r="G940" s="444"/>
      <c r="H940" s="444"/>
      <c r="I940" s="444"/>
      <c r="J940" s="444"/>
      <c r="K940" s="444"/>
      <c r="L940" s="444"/>
      <c r="M940" s="444"/>
      <c r="N940" s="444"/>
      <c r="O940" s="444"/>
      <c r="P940" s="444"/>
      <c r="Q940" s="444"/>
      <c r="R940" s="444"/>
      <c r="S940" s="444"/>
      <c r="T940" s="444"/>
      <c r="U940" s="444"/>
      <c r="V940" s="444"/>
      <c r="W940" s="444"/>
      <c r="X940" s="444"/>
      <c r="Y940" s="444"/>
      <c r="Z940" s="444"/>
      <c r="AA940" s="444"/>
    </row>
    <row r="941" spans="1:27" ht="15.75" customHeight="1">
      <c r="A941" s="444"/>
      <c r="B941" s="444"/>
      <c r="C941" s="444"/>
      <c r="D941" s="444"/>
      <c r="E941" s="444"/>
      <c r="F941" s="444"/>
      <c r="G941" s="444"/>
      <c r="H941" s="444"/>
      <c r="I941" s="444"/>
      <c r="J941" s="444"/>
      <c r="K941" s="444"/>
      <c r="L941" s="444"/>
      <c r="M941" s="444"/>
      <c r="N941" s="444"/>
      <c r="O941" s="444"/>
      <c r="P941" s="444"/>
      <c r="Q941" s="444"/>
      <c r="R941" s="444"/>
      <c r="S941" s="444"/>
      <c r="T941" s="444"/>
      <c r="U941" s="444"/>
      <c r="V941" s="444"/>
      <c r="W941" s="444"/>
      <c r="X941" s="444"/>
      <c r="Y941" s="444"/>
      <c r="Z941" s="444"/>
      <c r="AA941" s="444"/>
    </row>
    <row r="942" spans="1:27" ht="15.75" customHeight="1">
      <c r="A942" s="444"/>
      <c r="B942" s="444"/>
      <c r="C942" s="444"/>
      <c r="D942" s="444"/>
      <c r="E942" s="444"/>
      <c r="F942" s="444"/>
      <c r="G942" s="444"/>
      <c r="H942" s="444"/>
      <c r="I942" s="444"/>
      <c r="J942" s="444"/>
      <c r="K942" s="444"/>
      <c r="L942" s="444"/>
      <c r="M942" s="444"/>
      <c r="N942" s="444"/>
      <c r="O942" s="444"/>
      <c r="P942" s="444"/>
      <c r="Q942" s="444"/>
      <c r="R942" s="444"/>
      <c r="S942" s="444"/>
      <c r="T942" s="444"/>
      <c r="U942" s="444"/>
      <c r="V942" s="444"/>
      <c r="W942" s="444"/>
      <c r="X942" s="444"/>
      <c r="Y942" s="444"/>
      <c r="Z942" s="444"/>
      <c r="AA942" s="444"/>
    </row>
    <row r="943" spans="1:27" ht="15.75" customHeight="1">
      <c r="A943" s="444"/>
      <c r="B943" s="444"/>
      <c r="C943" s="444"/>
      <c r="D943" s="444"/>
      <c r="E943" s="444"/>
      <c r="F943" s="444"/>
      <c r="G943" s="444"/>
      <c r="H943" s="444"/>
      <c r="I943" s="444"/>
      <c r="J943" s="444"/>
      <c r="K943" s="444"/>
      <c r="L943" s="444"/>
      <c r="M943" s="444"/>
      <c r="N943" s="444"/>
      <c r="O943" s="444"/>
      <c r="P943" s="444"/>
      <c r="Q943" s="444"/>
      <c r="R943" s="444"/>
      <c r="S943" s="444"/>
      <c r="T943" s="444"/>
      <c r="U943" s="444"/>
      <c r="V943" s="444"/>
      <c r="W943" s="444"/>
      <c r="X943" s="444"/>
      <c r="Y943" s="444"/>
      <c r="Z943" s="444"/>
      <c r="AA943" s="444"/>
    </row>
    <row r="944" spans="1:27" ht="15.75" customHeight="1">
      <c r="A944" s="444"/>
      <c r="B944" s="444"/>
      <c r="C944" s="444"/>
      <c r="D944" s="444"/>
      <c r="E944" s="444"/>
      <c r="F944" s="444"/>
      <c r="G944" s="444"/>
      <c r="H944" s="444"/>
      <c r="I944" s="444"/>
      <c r="J944" s="444"/>
      <c r="K944" s="444"/>
      <c r="L944" s="444"/>
      <c r="M944" s="444"/>
      <c r="N944" s="444"/>
      <c r="O944" s="444"/>
      <c r="P944" s="444"/>
      <c r="Q944" s="444"/>
      <c r="R944" s="444"/>
      <c r="S944" s="444"/>
      <c r="T944" s="444"/>
      <c r="U944" s="444"/>
      <c r="V944" s="444"/>
      <c r="W944" s="444"/>
      <c r="X944" s="444"/>
      <c r="Y944" s="444"/>
      <c r="Z944" s="444"/>
      <c r="AA944" s="444"/>
    </row>
    <row r="945" spans="1:27" ht="15.75" customHeight="1">
      <c r="A945" s="444"/>
      <c r="B945" s="444"/>
      <c r="C945" s="444"/>
      <c r="D945" s="444"/>
      <c r="E945" s="444"/>
      <c r="F945" s="444"/>
      <c r="G945" s="444"/>
      <c r="H945" s="444"/>
      <c r="I945" s="444"/>
      <c r="J945" s="444"/>
      <c r="K945" s="444"/>
      <c r="L945" s="444"/>
      <c r="M945" s="444"/>
      <c r="N945" s="444"/>
      <c r="O945" s="444"/>
      <c r="P945" s="444"/>
      <c r="Q945" s="444"/>
      <c r="R945" s="444"/>
      <c r="S945" s="444"/>
      <c r="T945" s="444"/>
      <c r="U945" s="444"/>
      <c r="V945" s="444"/>
      <c r="W945" s="444"/>
      <c r="X945" s="444"/>
      <c r="Y945" s="444"/>
      <c r="Z945" s="444"/>
      <c r="AA945" s="444"/>
    </row>
    <row r="946" spans="1:27" ht="15.75" customHeight="1">
      <c r="A946" s="444"/>
      <c r="B946" s="444"/>
      <c r="C946" s="444"/>
      <c r="D946" s="444"/>
      <c r="E946" s="444"/>
      <c r="F946" s="444"/>
      <c r="G946" s="444"/>
      <c r="H946" s="444"/>
      <c r="I946" s="444"/>
      <c r="J946" s="444"/>
      <c r="K946" s="444"/>
      <c r="L946" s="444"/>
      <c r="M946" s="444"/>
      <c r="N946" s="444"/>
      <c r="O946" s="444"/>
      <c r="P946" s="444"/>
      <c r="Q946" s="444"/>
      <c r="R946" s="444"/>
      <c r="S946" s="444"/>
      <c r="T946" s="444"/>
      <c r="U946" s="444"/>
      <c r="V946" s="444"/>
      <c r="W946" s="444"/>
      <c r="X946" s="444"/>
      <c r="Y946" s="444"/>
      <c r="Z946" s="444"/>
      <c r="AA946" s="444"/>
    </row>
    <row r="947" spans="1:27" ht="15.75" customHeight="1">
      <c r="A947" s="444"/>
      <c r="B947" s="444"/>
      <c r="C947" s="444"/>
      <c r="D947" s="444"/>
      <c r="E947" s="444"/>
      <c r="F947" s="444"/>
      <c r="G947" s="444"/>
      <c r="H947" s="444"/>
      <c r="I947" s="444"/>
      <c r="J947" s="444"/>
      <c r="K947" s="444"/>
      <c r="L947" s="444"/>
      <c r="M947" s="444"/>
      <c r="N947" s="444"/>
      <c r="O947" s="444"/>
      <c r="P947" s="444"/>
      <c r="Q947" s="444"/>
      <c r="R947" s="444"/>
      <c r="S947" s="444"/>
      <c r="T947" s="444"/>
      <c r="U947" s="444"/>
      <c r="V947" s="444"/>
      <c r="W947" s="444"/>
      <c r="X947" s="444"/>
      <c r="Y947" s="444"/>
      <c r="Z947" s="444"/>
      <c r="AA947" s="444"/>
    </row>
    <row r="948" spans="1:27" ht="15.75" customHeight="1">
      <c r="A948" s="444"/>
      <c r="B948" s="444"/>
      <c r="C948" s="444"/>
      <c r="D948" s="444"/>
      <c r="E948" s="444"/>
      <c r="F948" s="444"/>
      <c r="G948" s="444"/>
      <c r="H948" s="444"/>
      <c r="I948" s="444"/>
      <c r="J948" s="444"/>
      <c r="K948" s="444"/>
      <c r="L948" s="444"/>
      <c r="M948" s="444"/>
      <c r="N948" s="444"/>
      <c r="O948" s="444"/>
      <c r="P948" s="444"/>
      <c r="Q948" s="444"/>
      <c r="R948" s="444"/>
      <c r="S948" s="444"/>
      <c r="T948" s="444"/>
      <c r="U948" s="444"/>
      <c r="V948" s="444"/>
      <c r="W948" s="444"/>
      <c r="X948" s="444"/>
      <c r="Y948" s="444"/>
      <c r="Z948" s="444"/>
      <c r="AA948" s="444"/>
    </row>
    <row r="949" spans="1:27" ht="15.75" customHeight="1">
      <c r="A949" s="444"/>
      <c r="B949" s="444"/>
      <c r="C949" s="444"/>
      <c r="D949" s="444"/>
      <c r="E949" s="444"/>
      <c r="F949" s="444"/>
      <c r="G949" s="444"/>
      <c r="H949" s="444"/>
      <c r="I949" s="444"/>
      <c r="J949" s="444"/>
      <c r="K949" s="444"/>
      <c r="L949" s="444"/>
      <c r="M949" s="444"/>
      <c r="N949" s="444"/>
      <c r="O949" s="444"/>
      <c r="P949" s="444"/>
      <c r="Q949" s="444"/>
      <c r="R949" s="444"/>
      <c r="S949" s="444"/>
      <c r="T949" s="444"/>
      <c r="U949" s="444"/>
      <c r="V949" s="444"/>
      <c r="W949" s="444"/>
      <c r="X949" s="444"/>
      <c r="Y949" s="444"/>
      <c r="Z949" s="444"/>
      <c r="AA949" s="444"/>
    </row>
    <row r="950" spans="1:27" ht="15.75" customHeight="1">
      <c r="A950" s="444"/>
      <c r="B950" s="444"/>
      <c r="C950" s="444"/>
      <c r="D950" s="444"/>
      <c r="E950" s="444"/>
      <c r="F950" s="444"/>
      <c r="G950" s="444"/>
      <c r="H950" s="444"/>
      <c r="I950" s="444"/>
      <c r="J950" s="444"/>
      <c r="K950" s="444"/>
      <c r="L950" s="444"/>
      <c r="M950" s="444"/>
      <c r="N950" s="444"/>
      <c r="O950" s="444"/>
      <c r="P950" s="444"/>
      <c r="Q950" s="444"/>
      <c r="R950" s="444"/>
      <c r="S950" s="444"/>
      <c r="T950" s="444"/>
      <c r="U950" s="444"/>
      <c r="V950" s="444"/>
      <c r="W950" s="444"/>
      <c r="X950" s="444"/>
      <c r="Y950" s="444"/>
      <c r="Z950" s="444"/>
      <c r="AA950" s="444"/>
    </row>
    <row r="951" spans="1:27" ht="15.75" customHeight="1">
      <c r="A951" s="444"/>
      <c r="B951" s="444"/>
      <c r="C951" s="444"/>
      <c r="D951" s="444"/>
      <c r="E951" s="444"/>
      <c r="F951" s="444"/>
      <c r="G951" s="444"/>
      <c r="H951" s="444"/>
      <c r="I951" s="444"/>
      <c r="J951" s="444"/>
      <c r="K951" s="444"/>
      <c r="L951" s="444"/>
      <c r="M951" s="444"/>
      <c r="N951" s="444"/>
      <c r="O951" s="444"/>
      <c r="P951" s="444"/>
      <c r="Q951" s="444"/>
      <c r="R951" s="444"/>
      <c r="S951" s="444"/>
      <c r="T951" s="444"/>
      <c r="U951" s="444"/>
      <c r="V951" s="444"/>
      <c r="W951" s="444"/>
      <c r="X951" s="444"/>
      <c r="Y951" s="444"/>
      <c r="Z951" s="444"/>
      <c r="AA951" s="444"/>
    </row>
    <row r="952" spans="1:27" ht="15.75" customHeight="1">
      <c r="A952" s="444"/>
      <c r="B952" s="444"/>
      <c r="C952" s="444"/>
      <c r="D952" s="444"/>
      <c r="E952" s="444"/>
      <c r="F952" s="444"/>
      <c r="G952" s="444"/>
      <c r="H952" s="444"/>
      <c r="I952" s="444"/>
      <c r="J952" s="444"/>
      <c r="K952" s="444"/>
      <c r="L952" s="444"/>
      <c r="M952" s="444"/>
      <c r="N952" s="444"/>
      <c r="O952" s="444"/>
      <c r="P952" s="444"/>
      <c r="Q952" s="444"/>
      <c r="R952" s="444"/>
      <c r="S952" s="444"/>
      <c r="T952" s="444"/>
      <c r="U952" s="444"/>
      <c r="V952" s="444"/>
      <c r="W952" s="444"/>
      <c r="X952" s="444"/>
      <c r="Y952" s="444"/>
      <c r="Z952" s="444"/>
      <c r="AA952" s="444"/>
    </row>
    <row r="953" spans="1:27" ht="15.75" customHeight="1">
      <c r="A953" s="444"/>
      <c r="B953" s="444"/>
      <c r="C953" s="444"/>
      <c r="D953" s="444"/>
      <c r="E953" s="444"/>
      <c r="F953" s="444"/>
      <c r="G953" s="444"/>
      <c r="H953" s="444"/>
      <c r="I953" s="444"/>
      <c r="J953" s="444"/>
      <c r="K953" s="444"/>
      <c r="L953" s="444"/>
      <c r="M953" s="444"/>
      <c r="N953" s="444"/>
      <c r="O953" s="444"/>
      <c r="P953" s="444"/>
      <c r="Q953" s="444"/>
      <c r="R953" s="444"/>
      <c r="S953" s="444"/>
      <c r="T953" s="444"/>
      <c r="U953" s="444"/>
      <c r="V953" s="444"/>
      <c r="W953" s="444"/>
      <c r="X953" s="444"/>
      <c r="Y953" s="444"/>
      <c r="Z953" s="444"/>
      <c r="AA953" s="444"/>
    </row>
    <row r="954" spans="1:27" ht="15.75" customHeight="1">
      <c r="A954" s="444"/>
      <c r="B954" s="444"/>
      <c r="C954" s="444"/>
      <c r="D954" s="444"/>
      <c r="E954" s="444"/>
      <c r="F954" s="444"/>
      <c r="G954" s="444"/>
      <c r="H954" s="444"/>
      <c r="I954" s="444"/>
      <c r="J954" s="444"/>
      <c r="K954" s="444"/>
      <c r="L954" s="444"/>
      <c r="M954" s="444"/>
      <c r="N954" s="444"/>
      <c r="O954" s="444"/>
      <c r="P954" s="444"/>
      <c r="Q954" s="444"/>
      <c r="R954" s="444"/>
      <c r="S954" s="444"/>
      <c r="T954" s="444"/>
      <c r="U954" s="444"/>
      <c r="V954" s="444"/>
      <c r="W954" s="444"/>
      <c r="X954" s="444"/>
      <c r="Y954" s="444"/>
      <c r="Z954" s="444"/>
      <c r="AA954" s="444"/>
    </row>
    <row r="955" spans="1:27" ht="15.75" customHeight="1">
      <c r="A955" s="444"/>
      <c r="B955" s="444"/>
      <c r="C955" s="444"/>
      <c r="D955" s="444"/>
      <c r="E955" s="444"/>
      <c r="F955" s="444"/>
      <c r="G955" s="444"/>
      <c r="H955" s="444"/>
      <c r="I955" s="444"/>
      <c r="J955" s="444"/>
      <c r="K955" s="444"/>
      <c r="L955" s="444"/>
      <c r="M955" s="444"/>
      <c r="N955" s="444"/>
      <c r="O955" s="444"/>
      <c r="P955" s="444"/>
      <c r="Q955" s="444"/>
      <c r="R955" s="444"/>
      <c r="S955" s="444"/>
      <c r="T955" s="444"/>
      <c r="U955" s="444"/>
      <c r="V955" s="444"/>
      <c r="W955" s="444"/>
      <c r="X955" s="444"/>
      <c r="Y955" s="444"/>
      <c r="Z955" s="444"/>
      <c r="AA955" s="444"/>
    </row>
    <row r="956" spans="1:27" ht="15.75" customHeight="1">
      <c r="A956" s="444"/>
      <c r="B956" s="444"/>
      <c r="C956" s="444"/>
      <c r="D956" s="444"/>
      <c r="E956" s="444"/>
      <c r="F956" s="444"/>
      <c r="G956" s="444"/>
      <c r="H956" s="444"/>
      <c r="I956" s="444"/>
      <c r="J956" s="444"/>
      <c r="K956" s="444"/>
      <c r="L956" s="444"/>
      <c r="M956" s="444"/>
      <c r="N956" s="444"/>
      <c r="O956" s="444"/>
      <c r="P956" s="444"/>
      <c r="Q956" s="444"/>
      <c r="R956" s="444"/>
      <c r="S956" s="444"/>
      <c r="T956" s="444"/>
      <c r="U956" s="444"/>
      <c r="V956" s="444"/>
      <c r="W956" s="444"/>
      <c r="X956" s="444"/>
      <c r="Y956" s="444"/>
      <c r="Z956" s="444"/>
      <c r="AA956" s="444"/>
    </row>
    <row r="957" spans="1:27" ht="15.75" customHeight="1">
      <c r="A957" s="444"/>
      <c r="B957" s="444"/>
      <c r="C957" s="444"/>
      <c r="D957" s="444"/>
      <c r="E957" s="444"/>
      <c r="F957" s="444"/>
      <c r="G957" s="444"/>
      <c r="H957" s="444"/>
      <c r="I957" s="444"/>
      <c r="J957" s="444"/>
      <c r="K957" s="444"/>
      <c r="L957" s="444"/>
      <c r="M957" s="444"/>
      <c r="N957" s="444"/>
      <c r="O957" s="444"/>
      <c r="P957" s="444"/>
      <c r="Q957" s="444"/>
      <c r="R957" s="444"/>
      <c r="S957" s="444"/>
      <c r="T957" s="444"/>
      <c r="U957" s="444"/>
      <c r="V957" s="444"/>
      <c r="W957" s="444"/>
      <c r="X957" s="444"/>
      <c r="Y957" s="444"/>
      <c r="Z957" s="444"/>
      <c r="AA957" s="444"/>
    </row>
    <row r="958" spans="1:27" ht="15.75" customHeight="1">
      <c r="A958" s="444"/>
      <c r="B958" s="444"/>
      <c r="C958" s="444"/>
      <c r="D958" s="444"/>
      <c r="E958" s="444"/>
      <c r="F958" s="444"/>
      <c r="G958" s="444"/>
      <c r="H958" s="444"/>
      <c r="I958" s="444"/>
      <c r="J958" s="444"/>
      <c r="K958" s="444"/>
      <c r="L958" s="444"/>
      <c r="M958" s="444"/>
      <c r="N958" s="444"/>
      <c r="O958" s="444"/>
      <c r="P958" s="444"/>
      <c r="Q958" s="444"/>
      <c r="R958" s="444"/>
      <c r="S958" s="444"/>
      <c r="T958" s="444"/>
      <c r="U958" s="444"/>
      <c r="V958" s="444"/>
      <c r="W958" s="444"/>
      <c r="X958" s="444"/>
      <c r="Y958" s="444"/>
      <c r="Z958" s="444"/>
      <c r="AA958" s="444"/>
    </row>
    <row r="959" spans="1:27" ht="15.75" customHeight="1">
      <c r="A959" s="444"/>
      <c r="B959" s="444"/>
      <c r="C959" s="444"/>
      <c r="D959" s="444"/>
      <c r="E959" s="444"/>
      <c r="F959" s="444"/>
      <c r="G959" s="444"/>
      <c r="H959" s="444"/>
      <c r="I959" s="444"/>
      <c r="J959" s="444"/>
      <c r="K959" s="444"/>
      <c r="L959" s="444"/>
      <c r="M959" s="444"/>
      <c r="N959" s="444"/>
      <c r="O959" s="444"/>
      <c r="P959" s="444"/>
      <c r="Q959" s="444"/>
      <c r="R959" s="444"/>
      <c r="S959" s="444"/>
      <c r="T959" s="444"/>
      <c r="U959" s="444"/>
      <c r="V959" s="444"/>
      <c r="W959" s="444"/>
      <c r="X959" s="444"/>
      <c r="Y959" s="444"/>
      <c r="Z959" s="444"/>
      <c r="AA959" s="444"/>
    </row>
    <row r="960" spans="1:27" ht="15.75" customHeight="1">
      <c r="A960" s="444"/>
      <c r="B960" s="444"/>
      <c r="C960" s="444"/>
      <c r="D960" s="444"/>
      <c r="E960" s="444"/>
      <c r="F960" s="444"/>
      <c r="G960" s="444"/>
      <c r="H960" s="444"/>
      <c r="I960" s="444"/>
      <c r="J960" s="444"/>
      <c r="K960" s="444"/>
      <c r="L960" s="444"/>
      <c r="M960" s="444"/>
      <c r="N960" s="444"/>
      <c r="O960" s="444"/>
      <c r="P960" s="444"/>
      <c r="Q960" s="444"/>
      <c r="R960" s="444"/>
      <c r="S960" s="444"/>
      <c r="T960" s="444"/>
      <c r="U960" s="444"/>
      <c r="V960" s="444"/>
      <c r="W960" s="444"/>
      <c r="X960" s="444"/>
      <c r="Y960" s="444"/>
      <c r="Z960" s="444"/>
      <c r="AA960" s="444"/>
    </row>
    <row r="961" spans="1:27" ht="15.75" customHeight="1">
      <c r="A961" s="444"/>
      <c r="B961" s="444"/>
      <c r="C961" s="444"/>
      <c r="D961" s="444"/>
      <c r="E961" s="444"/>
      <c r="F961" s="444"/>
      <c r="G961" s="444"/>
      <c r="H961" s="444"/>
      <c r="I961" s="444"/>
      <c r="J961" s="444"/>
      <c r="K961" s="444"/>
      <c r="L961" s="444"/>
      <c r="M961" s="444"/>
      <c r="N961" s="444"/>
      <c r="O961" s="444"/>
      <c r="P961" s="444"/>
      <c r="Q961" s="444"/>
      <c r="R961" s="444"/>
      <c r="S961" s="444"/>
      <c r="T961" s="444"/>
      <c r="U961" s="444"/>
      <c r="V961" s="444"/>
      <c r="W961" s="444"/>
      <c r="X961" s="444"/>
      <c r="Y961" s="444"/>
      <c r="Z961" s="444"/>
      <c r="AA961" s="444"/>
    </row>
    <row r="962" spans="1:27" ht="15.75" customHeight="1">
      <c r="A962" s="444"/>
      <c r="B962" s="444"/>
      <c r="C962" s="444"/>
      <c r="D962" s="444"/>
      <c r="E962" s="444"/>
      <c r="F962" s="444"/>
      <c r="G962" s="444"/>
      <c r="H962" s="444"/>
      <c r="I962" s="444"/>
      <c r="J962" s="444"/>
      <c r="K962" s="444"/>
      <c r="L962" s="444"/>
      <c r="M962" s="444"/>
      <c r="N962" s="444"/>
      <c r="O962" s="444"/>
      <c r="P962" s="444"/>
      <c r="Q962" s="444"/>
      <c r="R962" s="444"/>
      <c r="S962" s="444"/>
      <c r="T962" s="444"/>
      <c r="U962" s="444"/>
      <c r="V962" s="444"/>
      <c r="W962" s="444"/>
      <c r="X962" s="444"/>
      <c r="Y962" s="444"/>
      <c r="Z962" s="444"/>
      <c r="AA962" s="444"/>
    </row>
    <row r="963" spans="1:27" ht="15.75" customHeight="1">
      <c r="A963" s="444"/>
      <c r="B963" s="444"/>
      <c r="C963" s="444"/>
      <c r="D963" s="444"/>
      <c r="E963" s="444"/>
      <c r="F963" s="444"/>
      <c r="G963" s="444"/>
      <c r="H963" s="444"/>
      <c r="I963" s="444"/>
      <c r="J963" s="444"/>
      <c r="K963" s="444"/>
      <c r="L963" s="444"/>
      <c r="M963" s="444"/>
      <c r="N963" s="444"/>
      <c r="O963" s="444"/>
      <c r="P963" s="444"/>
      <c r="Q963" s="444"/>
      <c r="R963" s="444"/>
      <c r="S963" s="444"/>
      <c r="T963" s="444"/>
      <c r="U963" s="444"/>
      <c r="V963" s="444"/>
      <c r="W963" s="444"/>
      <c r="X963" s="444"/>
      <c r="Y963" s="444"/>
      <c r="Z963" s="444"/>
      <c r="AA963" s="444"/>
    </row>
    <row r="964" spans="1:27" ht="15.75" customHeight="1">
      <c r="A964" s="444"/>
      <c r="B964" s="444"/>
      <c r="C964" s="444"/>
      <c r="D964" s="444"/>
      <c r="E964" s="444"/>
      <c r="F964" s="444"/>
      <c r="G964" s="444"/>
      <c r="H964" s="444"/>
      <c r="I964" s="444"/>
      <c r="J964" s="444"/>
      <c r="K964" s="444"/>
      <c r="L964" s="444"/>
      <c r="M964" s="444"/>
      <c r="N964" s="444"/>
      <c r="O964" s="444"/>
      <c r="P964" s="444"/>
      <c r="Q964" s="444"/>
      <c r="R964" s="444"/>
      <c r="S964" s="444"/>
      <c r="T964" s="444"/>
      <c r="U964" s="444"/>
      <c r="V964" s="444"/>
      <c r="W964" s="444"/>
      <c r="X964" s="444"/>
      <c r="Y964" s="444"/>
      <c r="Z964" s="444"/>
      <c r="AA964" s="444"/>
    </row>
    <row r="965" spans="1:27" ht="15.75" customHeight="1">
      <c r="A965" s="444"/>
      <c r="B965" s="444"/>
      <c r="C965" s="444"/>
      <c r="D965" s="444"/>
      <c r="E965" s="444"/>
      <c r="F965" s="444"/>
      <c r="G965" s="444"/>
      <c r="H965" s="444"/>
      <c r="I965" s="444"/>
      <c r="J965" s="444"/>
      <c r="K965" s="444"/>
      <c r="L965" s="444"/>
      <c r="M965" s="444"/>
      <c r="N965" s="444"/>
      <c r="O965" s="444"/>
      <c r="P965" s="444"/>
      <c r="Q965" s="444"/>
      <c r="R965" s="444"/>
      <c r="S965" s="444"/>
      <c r="T965" s="444"/>
      <c r="U965" s="444"/>
      <c r="V965" s="444"/>
      <c r="W965" s="444"/>
      <c r="X965" s="444"/>
      <c r="Y965" s="444"/>
      <c r="Z965" s="444"/>
      <c r="AA965" s="444"/>
    </row>
    <row r="966" spans="1:27" ht="15.75" customHeight="1">
      <c r="A966" s="444"/>
      <c r="B966" s="444"/>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row>
    <row r="967" spans="1:27" ht="15.75" customHeight="1">
      <c r="A967" s="444"/>
      <c r="B967" s="444"/>
      <c r="C967" s="444"/>
      <c r="D967" s="444"/>
      <c r="E967" s="444"/>
      <c r="F967" s="444"/>
      <c r="G967" s="444"/>
      <c r="H967" s="444"/>
      <c r="I967" s="444"/>
      <c r="J967" s="444"/>
      <c r="K967" s="444"/>
      <c r="L967" s="444"/>
      <c r="M967" s="444"/>
      <c r="N967" s="444"/>
      <c r="O967" s="444"/>
      <c r="P967" s="444"/>
      <c r="Q967" s="444"/>
      <c r="R967" s="444"/>
      <c r="S967" s="444"/>
      <c r="T967" s="444"/>
      <c r="U967" s="444"/>
      <c r="V967" s="444"/>
      <c r="W967" s="444"/>
      <c r="X967" s="444"/>
      <c r="Y967" s="444"/>
      <c r="Z967" s="444"/>
      <c r="AA967" s="444"/>
    </row>
    <row r="968" spans="1:27" ht="15.75" customHeight="1">
      <c r="A968" s="444"/>
      <c r="B968" s="444"/>
      <c r="C968" s="444"/>
      <c r="D968" s="444"/>
      <c r="E968" s="444"/>
      <c r="F968" s="444"/>
      <c r="G968" s="444"/>
      <c r="H968" s="444"/>
      <c r="I968" s="444"/>
      <c r="J968" s="444"/>
      <c r="K968" s="444"/>
      <c r="L968" s="444"/>
      <c r="M968" s="444"/>
      <c r="N968" s="444"/>
      <c r="O968" s="444"/>
      <c r="P968" s="444"/>
      <c r="Q968" s="444"/>
      <c r="R968" s="444"/>
      <c r="S968" s="444"/>
      <c r="T968" s="444"/>
      <c r="U968" s="444"/>
      <c r="V968" s="444"/>
      <c r="W968" s="444"/>
      <c r="X968" s="444"/>
      <c r="Y968" s="444"/>
      <c r="Z968" s="444"/>
      <c r="AA968" s="444"/>
    </row>
    <row r="969" spans="1:27" ht="15.75" customHeight="1">
      <c r="A969" s="444"/>
      <c r="B969" s="444"/>
      <c r="C969" s="444"/>
      <c r="D969" s="444"/>
      <c r="E969" s="444"/>
      <c r="F969" s="444"/>
      <c r="G969" s="444"/>
      <c r="H969" s="444"/>
      <c r="I969" s="444"/>
      <c r="J969" s="444"/>
      <c r="K969" s="444"/>
      <c r="L969" s="444"/>
      <c r="M969" s="444"/>
      <c r="N969" s="444"/>
      <c r="O969" s="444"/>
      <c r="P969" s="444"/>
      <c r="Q969" s="444"/>
      <c r="R969" s="444"/>
      <c r="S969" s="444"/>
      <c r="T969" s="444"/>
      <c r="U969" s="444"/>
      <c r="V969" s="444"/>
      <c r="W969" s="444"/>
      <c r="X969" s="444"/>
      <c r="Y969" s="444"/>
      <c r="Z969" s="444"/>
      <c r="AA969" s="444"/>
    </row>
    <row r="970" spans="1:27" ht="15.75" customHeight="1">
      <c r="A970" s="444"/>
      <c r="B970" s="444"/>
      <c r="C970" s="444"/>
      <c r="D970" s="444"/>
      <c r="E970" s="444"/>
      <c r="F970" s="444"/>
      <c r="G970" s="444"/>
      <c r="H970" s="444"/>
      <c r="I970" s="444"/>
      <c r="J970" s="444"/>
      <c r="K970" s="444"/>
      <c r="L970" s="444"/>
      <c r="M970" s="444"/>
      <c r="N970" s="444"/>
      <c r="O970" s="444"/>
      <c r="P970" s="444"/>
      <c r="Q970" s="444"/>
      <c r="R970" s="444"/>
      <c r="S970" s="444"/>
      <c r="T970" s="444"/>
      <c r="U970" s="444"/>
      <c r="V970" s="444"/>
      <c r="W970" s="444"/>
      <c r="X970" s="444"/>
      <c r="Y970" s="444"/>
      <c r="Z970" s="444"/>
      <c r="AA970" s="444"/>
    </row>
    <row r="971" spans="1:27" ht="15.75" customHeight="1">
      <c r="A971" s="444"/>
      <c r="B971" s="444"/>
      <c r="C971" s="444"/>
      <c r="D971" s="444"/>
      <c r="E971" s="444"/>
      <c r="F971" s="444"/>
      <c r="G971" s="444"/>
      <c r="H971" s="444"/>
      <c r="I971" s="444"/>
      <c r="J971" s="444"/>
      <c r="K971" s="444"/>
      <c r="L971" s="444"/>
      <c r="M971" s="444"/>
      <c r="N971" s="444"/>
      <c r="O971" s="444"/>
      <c r="P971" s="444"/>
      <c r="Q971" s="444"/>
      <c r="R971" s="444"/>
      <c r="S971" s="444"/>
      <c r="T971" s="444"/>
      <c r="U971" s="444"/>
      <c r="V971" s="444"/>
      <c r="W971" s="444"/>
      <c r="X971" s="444"/>
      <c r="Y971" s="444"/>
      <c r="Z971" s="444"/>
      <c r="AA971" s="444"/>
    </row>
    <row r="972" spans="1:27" ht="15.75" customHeight="1">
      <c r="A972" s="444"/>
      <c r="B972" s="444"/>
      <c r="C972" s="444"/>
      <c r="D972" s="444"/>
      <c r="E972" s="444"/>
      <c r="F972" s="444"/>
      <c r="G972" s="444"/>
      <c r="H972" s="444"/>
      <c r="I972" s="444"/>
      <c r="J972" s="444"/>
      <c r="K972" s="444"/>
      <c r="L972" s="444"/>
      <c r="M972" s="444"/>
      <c r="N972" s="444"/>
      <c r="O972" s="444"/>
      <c r="P972" s="444"/>
      <c r="Q972" s="444"/>
      <c r="R972" s="444"/>
      <c r="S972" s="444"/>
      <c r="T972" s="444"/>
      <c r="U972" s="444"/>
      <c r="V972" s="444"/>
      <c r="W972" s="444"/>
      <c r="X972" s="444"/>
      <c r="Y972" s="444"/>
      <c r="Z972" s="444"/>
      <c r="AA972" s="444"/>
    </row>
    <row r="973" spans="1:27" ht="15.75" customHeight="1">
      <c r="A973" s="444"/>
      <c r="B973" s="444"/>
      <c r="C973" s="444"/>
      <c r="D973" s="444"/>
      <c r="E973" s="444"/>
      <c r="F973" s="444"/>
      <c r="G973" s="444"/>
      <c r="H973" s="444"/>
      <c r="I973" s="444"/>
      <c r="J973" s="444"/>
      <c r="K973" s="444"/>
      <c r="L973" s="444"/>
      <c r="M973" s="444"/>
      <c r="N973" s="444"/>
      <c r="O973" s="444"/>
      <c r="P973" s="444"/>
      <c r="Q973" s="444"/>
      <c r="R973" s="444"/>
      <c r="S973" s="444"/>
      <c r="T973" s="444"/>
      <c r="U973" s="444"/>
      <c r="V973" s="444"/>
      <c r="W973" s="444"/>
      <c r="X973" s="444"/>
      <c r="Y973" s="444"/>
      <c r="Z973" s="444"/>
      <c r="AA973" s="444"/>
    </row>
    <row r="974" spans="1:27" ht="15.75" customHeight="1">
      <c r="A974" s="444"/>
      <c r="B974" s="444"/>
      <c r="C974" s="444"/>
      <c r="D974" s="444"/>
      <c r="E974" s="444"/>
      <c r="F974" s="444"/>
      <c r="G974" s="444"/>
      <c r="H974" s="444"/>
      <c r="I974" s="444"/>
      <c r="J974" s="444"/>
      <c r="K974" s="444"/>
      <c r="L974" s="444"/>
      <c r="M974" s="444"/>
      <c r="N974" s="444"/>
      <c r="O974" s="444"/>
      <c r="P974" s="444"/>
      <c r="Q974" s="444"/>
      <c r="R974" s="444"/>
      <c r="S974" s="444"/>
      <c r="T974" s="444"/>
      <c r="U974" s="444"/>
      <c r="V974" s="444"/>
      <c r="W974" s="444"/>
      <c r="X974" s="444"/>
      <c r="Y974" s="444"/>
      <c r="Z974" s="444"/>
      <c r="AA974" s="444"/>
    </row>
    <row r="975" spans="1:27" ht="15.75" customHeight="1">
      <c r="A975" s="444"/>
      <c r="B975" s="444"/>
      <c r="C975" s="444"/>
      <c r="D975" s="444"/>
      <c r="E975" s="444"/>
      <c r="F975" s="444"/>
      <c r="G975" s="444"/>
      <c r="H975" s="444"/>
      <c r="I975" s="444"/>
      <c r="J975" s="444"/>
      <c r="K975" s="444"/>
      <c r="L975" s="444"/>
      <c r="M975" s="444"/>
      <c r="N975" s="444"/>
      <c r="O975" s="444"/>
      <c r="P975" s="444"/>
      <c r="Q975" s="444"/>
      <c r="R975" s="444"/>
      <c r="S975" s="444"/>
      <c r="T975" s="444"/>
      <c r="U975" s="444"/>
      <c r="V975" s="444"/>
      <c r="W975" s="444"/>
      <c r="X975" s="444"/>
      <c r="Y975" s="444"/>
      <c r="Z975" s="444"/>
      <c r="AA975" s="444"/>
    </row>
    <row r="976" spans="1:27" ht="15.75" customHeight="1">
      <c r="A976" s="444"/>
      <c r="B976" s="444"/>
      <c r="C976" s="444"/>
      <c r="D976" s="444"/>
      <c r="E976" s="444"/>
      <c r="F976" s="444"/>
      <c r="G976" s="444"/>
      <c r="H976" s="444"/>
      <c r="I976" s="444"/>
      <c r="J976" s="444"/>
      <c r="K976" s="444"/>
      <c r="L976" s="444"/>
      <c r="M976" s="444"/>
      <c r="N976" s="444"/>
      <c r="O976" s="444"/>
      <c r="P976" s="444"/>
      <c r="Q976" s="444"/>
      <c r="R976" s="444"/>
      <c r="S976" s="444"/>
      <c r="T976" s="444"/>
      <c r="U976" s="444"/>
      <c r="V976" s="444"/>
      <c r="W976" s="444"/>
      <c r="X976" s="444"/>
      <c r="Y976" s="444"/>
      <c r="Z976" s="444"/>
      <c r="AA976" s="444"/>
    </row>
    <row r="977" spans="1:27" ht="15.75" customHeight="1">
      <c r="A977" s="444"/>
      <c r="B977" s="444"/>
      <c r="C977" s="444"/>
      <c r="D977" s="444"/>
      <c r="E977" s="444"/>
      <c r="F977" s="444"/>
      <c r="G977" s="444"/>
      <c r="H977" s="444"/>
      <c r="I977" s="444"/>
      <c r="J977" s="444"/>
      <c r="K977" s="444"/>
      <c r="L977" s="444"/>
      <c r="M977" s="444"/>
      <c r="N977" s="444"/>
      <c r="O977" s="444"/>
      <c r="P977" s="444"/>
      <c r="Q977" s="444"/>
      <c r="R977" s="444"/>
      <c r="S977" s="444"/>
      <c r="T977" s="444"/>
      <c r="U977" s="444"/>
      <c r="V977" s="444"/>
      <c r="W977" s="444"/>
      <c r="X977" s="444"/>
      <c r="Y977" s="444"/>
      <c r="Z977" s="444"/>
      <c r="AA977" s="444"/>
    </row>
    <row r="978" spans="1:27" ht="15.75" customHeight="1">
      <c r="A978" s="444"/>
      <c r="B978" s="444"/>
      <c r="C978" s="444"/>
      <c r="D978" s="444"/>
      <c r="E978" s="444"/>
      <c r="F978" s="444"/>
      <c r="G978" s="444"/>
      <c r="H978" s="444"/>
      <c r="I978" s="444"/>
      <c r="J978" s="444"/>
      <c r="K978" s="444"/>
      <c r="L978" s="444"/>
      <c r="M978" s="444"/>
      <c r="N978" s="444"/>
      <c r="O978" s="444"/>
      <c r="P978" s="444"/>
      <c r="Q978" s="444"/>
      <c r="R978" s="444"/>
      <c r="S978" s="444"/>
      <c r="T978" s="444"/>
      <c r="U978" s="444"/>
      <c r="V978" s="444"/>
      <c r="W978" s="444"/>
      <c r="X978" s="444"/>
      <c r="Y978" s="444"/>
      <c r="Z978" s="444"/>
      <c r="AA978" s="444"/>
    </row>
    <row r="979" spans="1:27" ht="15.75" customHeight="1">
      <c r="A979" s="444"/>
      <c r="B979" s="444"/>
      <c r="C979" s="444"/>
      <c r="D979" s="444"/>
      <c r="E979" s="444"/>
      <c r="F979" s="444"/>
      <c r="G979" s="444"/>
      <c r="H979" s="444"/>
      <c r="I979" s="444"/>
      <c r="J979" s="444"/>
      <c r="K979" s="444"/>
      <c r="L979" s="444"/>
      <c r="M979" s="444"/>
      <c r="N979" s="444"/>
      <c r="O979" s="444"/>
      <c r="P979" s="444"/>
      <c r="Q979" s="444"/>
      <c r="R979" s="444"/>
      <c r="S979" s="444"/>
      <c r="T979" s="444"/>
      <c r="U979" s="444"/>
      <c r="V979" s="444"/>
      <c r="W979" s="444"/>
      <c r="X979" s="444"/>
      <c r="Y979" s="444"/>
      <c r="Z979" s="444"/>
      <c r="AA979" s="444"/>
    </row>
    <row r="980" spans="1:27" ht="15.75" customHeight="1">
      <c r="A980" s="444"/>
      <c r="B980" s="444"/>
      <c r="C980" s="444"/>
      <c r="D980" s="444"/>
      <c r="E980" s="444"/>
      <c r="F980" s="444"/>
      <c r="G980" s="444"/>
      <c r="H980" s="444"/>
      <c r="I980" s="444"/>
      <c r="J980" s="444"/>
      <c r="K980" s="444"/>
      <c r="L980" s="444"/>
      <c r="M980" s="444"/>
      <c r="N980" s="444"/>
      <c r="O980" s="444"/>
      <c r="P980" s="444"/>
      <c r="Q980" s="444"/>
      <c r="R980" s="444"/>
      <c r="S980" s="444"/>
      <c r="T980" s="444"/>
      <c r="U980" s="444"/>
      <c r="V980" s="444"/>
      <c r="W980" s="444"/>
      <c r="X980" s="444"/>
      <c r="Y980" s="444"/>
      <c r="Z980" s="444"/>
      <c r="AA980" s="444"/>
    </row>
    <row r="981" spans="1:27" ht="15.75" customHeight="1">
      <c r="A981" s="444"/>
      <c r="B981" s="444"/>
      <c r="C981" s="444"/>
      <c r="D981" s="444"/>
      <c r="E981" s="444"/>
      <c r="F981" s="444"/>
      <c r="G981" s="444"/>
      <c r="H981" s="444"/>
      <c r="I981" s="444"/>
      <c r="J981" s="444"/>
      <c r="K981" s="444"/>
      <c r="L981" s="444"/>
      <c r="M981" s="444"/>
      <c r="N981" s="444"/>
      <c r="O981" s="444"/>
      <c r="P981" s="444"/>
      <c r="Q981" s="444"/>
      <c r="R981" s="444"/>
      <c r="S981" s="444"/>
      <c r="T981" s="444"/>
      <c r="U981" s="444"/>
      <c r="V981" s="444"/>
      <c r="W981" s="444"/>
      <c r="X981" s="444"/>
      <c r="Y981" s="444"/>
      <c r="Z981" s="444"/>
      <c r="AA981" s="444"/>
    </row>
    <row r="982" spans="1:27" ht="15.75" customHeight="1">
      <c r="A982" s="444"/>
      <c r="B982" s="444"/>
      <c r="C982" s="444"/>
      <c r="D982" s="444"/>
      <c r="E982" s="444"/>
      <c r="F982" s="444"/>
      <c r="G982" s="444"/>
      <c r="H982" s="444"/>
      <c r="I982" s="444"/>
      <c r="J982" s="444"/>
      <c r="K982" s="444"/>
      <c r="L982" s="444"/>
      <c r="M982" s="444"/>
      <c r="N982" s="444"/>
      <c r="O982" s="444"/>
      <c r="P982" s="444"/>
      <c r="Q982" s="444"/>
      <c r="R982" s="444"/>
      <c r="S982" s="444"/>
      <c r="T982" s="444"/>
      <c r="U982" s="444"/>
      <c r="V982" s="444"/>
      <c r="W982" s="444"/>
      <c r="X982" s="444"/>
      <c r="Y982" s="444"/>
      <c r="Z982" s="444"/>
      <c r="AA982" s="444"/>
    </row>
    <row r="983" spans="1:27" ht="15.75" customHeight="1">
      <c r="A983" s="444"/>
      <c r="B983" s="444"/>
      <c r="C983" s="444"/>
      <c r="D983" s="444"/>
      <c r="E983" s="444"/>
      <c r="F983" s="444"/>
      <c r="G983" s="444"/>
      <c r="H983" s="444"/>
      <c r="I983" s="444"/>
      <c r="J983" s="444"/>
      <c r="K983" s="444"/>
      <c r="L983" s="444"/>
      <c r="M983" s="444"/>
      <c r="N983" s="444"/>
      <c r="O983" s="444"/>
      <c r="P983" s="444"/>
      <c r="Q983" s="444"/>
      <c r="R983" s="444"/>
      <c r="S983" s="444"/>
      <c r="T983" s="444"/>
      <c r="U983" s="444"/>
      <c r="V983" s="444"/>
      <c r="W983" s="444"/>
      <c r="X983" s="444"/>
      <c r="Y983" s="444"/>
      <c r="Z983" s="444"/>
      <c r="AA983" s="444"/>
    </row>
    <row r="984" spans="1:27" ht="15.75" customHeight="1">
      <c r="A984" s="444"/>
      <c r="B984" s="444"/>
      <c r="C984" s="444"/>
      <c r="D984" s="444"/>
      <c r="E984" s="444"/>
      <c r="F984" s="444"/>
      <c r="G984" s="444"/>
      <c r="H984" s="444"/>
      <c r="I984" s="444"/>
      <c r="J984" s="444"/>
      <c r="K984" s="444"/>
      <c r="L984" s="444"/>
      <c r="M984" s="444"/>
      <c r="N984" s="444"/>
      <c r="O984" s="444"/>
      <c r="P984" s="444"/>
      <c r="Q984" s="444"/>
      <c r="R984" s="444"/>
      <c r="S984" s="444"/>
      <c r="T984" s="444"/>
      <c r="U984" s="444"/>
      <c r="V984" s="444"/>
      <c r="W984" s="444"/>
      <c r="X984" s="444"/>
      <c r="Y984" s="444"/>
      <c r="Z984" s="444"/>
      <c r="AA984" s="444"/>
    </row>
    <row r="985" spans="1:27" ht="15.75" customHeight="1">
      <c r="A985" s="444"/>
      <c r="B985" s="444"/>
      <c r="C985" s="444"/>
      <c r="D985" s="444"/>
      <c r="E985" s="444"/>
      <c r="F985" s="444"/>
      <c r="G985" s="444"/>
      <c r="H985" s="444"/>
      <c r="I985" s="444"/>
      <c r="J985" s="444"/>
      <c r="K985" s="444"/>
      <c r="L985" s="444"/>
      <c r="M985" s="444"/>
      <c r="N985" s="444"/>
      <c r="O985" s="444"/>
      <c r="P985" s="444"/>
      <c r="Q985" s="444"/>
      <c r="R985" s="444"/>
      <c r="S985" s="444"/>
      <c r="T985" s="444"/>
      <c r="U985" s="444"/>
      <c r="V985" s="444"/>
      <c r="W985" s="444"/>
      <c r="X985" s="444"/>
      <c r="Y985" s="444"/>
      <c r="Z985" s="444"/>
      <c r="AA985" s="444"/>
    </row>
    <row r="986" spans="1:27" ht="15.75" customHeight="1">
      <c r="A986" s="444"/>
      <c r="B986" s="444"/>
      <c r="C986" s="444"/>
      <c r="D986" s="444"/>
      <c r="E986" s="444"/>
      <c r="F986" s="444"/>
      <c r="G986" s="444"/>
      <c r="H986" s="444"/>
      <c r="I986" s="444"/>
      <c r="J986" s="444"/>
      <c r="K986" s="444"/>
      <c r="L986" s="444"/>
      <c r="M986" s="444"/>
      <c r="N986" s="444"/>
      <c r="O986" s="444"/>
      <c r="P986" s="444"/>
      <c r="Q986" s="444"/>
      <c r="R986" s="444"/>
      <c r="S986" s="444"/>
      <c r="T986" s="444"/>
      <c r="U986" s="444"/>
      <c r="V986" s="444"/>
      <c r="W986" s="444"/>
      <c r="X986" s="444"/>
      <c r="Y986" s="444"/>
      <c r="Z986" s="444"/>
      <c r="AA986" s="444"/>
    </row>
    <row r="987" spans="1:27" ht="15.75" customHeight="1">
      <c r="A987" s="444"/>
      <c r="B987" s="444"/>
      <c r="C987" s="444"/>
      <c r="D987" s="444"/>
      <c r="E987" s="444"/>
      <c r="F987" s="444"/>
      <c r="G987" s="444"/>
      <c r="H987" s="444"/>
      <c r="I987" s="444"/>
      <c r="J987" s="444"/>
      <c r="K987" s="444"/>
      <c r="L987" s="444"/>
      <c r="M987" s="444"/>
      <c r="N987" s="444"/>
      <c r="O987" s="444"/>
      <c r="P987" s="444"/>
      <c r="Q987" s="444"/>
      <c r="R987" s="444"/>
      <c r="S987" s="444"/>
      <c r="T987" s="444"/>
      <c r="U987" s="444"/>
      <c r="V987" s="444"/>
      <c r="W987" s="444"/>
      <c r="X987" s="444"/>
      <c r="Y987" s="444"/>
      <c r="Z987" s="444"/>
      <c r="AA987" s="444"/>
    </row>
    <row r="988" spans="1:27" ht="15.75" customHeight="1">
      <c r="A988" s="444"/>
      <c r="B988" s="444"/>
      <c r="C988" s="444"/>
      <c r="D988" s="444"/>
      <c r="E988" s="444"/>
      <c r="F988" s="444"/>
      <c r="G988" s="444"/>
      <c r="H988" s="444"/>
      <c r="I988" s="444"/>
      <c r="J988" s="444"/>
      <c r="K988" s="444"/>
      <c r="L988" s="444"/>
      <c r="M988" s="444"/>
      <c r="N988" s="444"/>
      <c r="O988" s="444"/>
      <c r="P988" s="444"/>
      <c r="Q988" s="444"/>
      <c r="R988" s="444"/>
      <c r="S988" s="444"/>
      <c r="T988" s="444"/>
      <c r="U988" s="444"/>
      <c r="V988" s="444"/>
      <c r="W988" s="444"/>
      <c r="X988" s="444"/>
      <c r="Y988" s="444"/>
      <c r="Z988" s="444"/>
      <c r="AA988" s="444"/>
    </row>
    <row r="989" spans="1:27" ht="15.75" customHeight="1">
      <c r="A989" s="444"/>
      <c r="B989" s="444"/>
      <c r="C989" s="444"/>
      <c r="D989" s="444"/>
      <c r="E989" s="444"/>
      <c r="F989" s="444"/>
      <c r="G989" s="444"/>
      <c r="H989" s="444"/>
      <c r="I989" s="444"/>
      <c r="J989" s="444"/>
      <c r="K989" s="444"/>
      <c r="L989" s="444"/>
      <c r="M989" s="444"/>
      <c r="N989" s="444"/>
      <c r="O989" s="444"/>
      <c r="P989" s="444"/>
      <c r="Q989" s="444"/>
      <c r="R989" s="444"/>
      <c r="S989" s="444"/>
      <c r="T989" s="444"/>
      <c r="U989" s="444"/>
      <c r="V989" s="444"/>
      <c r="W989" s="444"/>
      <c r="X989" s="444"/>
      <c r="Y989" s="444"/>
      <c r="Z989" s="444"/>
      <c r="AA989" s="444"/>
    </row>
    <row r="990" spans="1:27" ht="15.75" customHeight="1">
      <c r="A990" s="444"/>
      <c r="B990" s="444"/>
      <c r="C990" s="444"/>
      <c r="D990" s="444"/>
      <c r="E990" s="444"/>
      <c r="F990" s="444"/>
      <c r="G990" s="444"/>
      <c r="H990" s="444"/>
      <c r="I990" s="444"/>
      <c r="J990" s="444"/>
      <c r="K990" s="444"/>
      <c r="L990" s="444"/>
      <c r="M990" s="444"/>
      <c r="N990" s="444"/>
      <c r="O990" s="444"/>
      <c r="P990" s="444"/>
      <c r="Q990" s="444"/>
      <c r="R990" s="444"/>
      <c r="S990" s="444"/>
      <c r="T990" s="444"/>
      <c r="U990" s="444"/>
      <c r="V990" s="444"/>
      <c r="W990" s="444"/>
      <c r="X990" s="444"/>
      <c r="Y990" s="444"/>
      <c r="Z990" s="444"/>
      <c r="AA990" s="444"/>
    </row>
    <row r="991" spans="1:27" ht="15.75" customHeight="1">
      <c r="A991" s="444"/>
      <c r="B991" s="444"/>
      <c r="C991" s="444"/>
      <c r="D991" s="444"/>
      <c r="E991" s="444"/>
      <c r="F991" s="444"/>
      <c r="G991" s="444"/>
      <c r="H991" s="444"/>
      <c r="I991" s="444"/>
      <c r="J991" s="444"/>
      <c r="K991" s="444"/>
      <c r="L991" s="444"/>
      <c r="M991" s="444"/>
      <c r="N991" s="444"/>
      <c r="O991" s="444"/>
      <c r="P991" s="444"/>
      <c r="Q991" s="444"/>
      <c r="R991" s="444"/>
      <c r="S991" s="444"/>
      <c r="T991" s="444"/>
      <c r="U991" s="444"/>
      <c r="V991" s="444"/>
      <c r="W991" s="444"/>
      <c r="X991" s="444"/>
      <c r="Y991" s="444"/>
      <c r="Z991" s="444"/>
      <c r="AA991" s="444"/>
    </row>
    <row r="992" spans="1:27" ht="15.75" customHeight="1">
      <c r="A992" s="444"/>
      <c r="B992" s="444"/>
      <c r="C992" s="444"/>
      <c r="D992" s="444"/>
      <c r="E992" s="444"/>
      <c r="F992" s="444"/>
      <c r="G992" s="444"/>
      <c r="H992" s="444"/>
      <c r="I992" s="444"/>
      <c r="J992" s="444"/>
      <c r="K992" s="444"/>
      <c r="L992" s="444"/>
      <c r="M992" s="444"/>
      <c r="N992" s="444"/>
      <c r="O992" s="444"/>
      <c r="P992" s="444"/>
      <c r="Q992" s="444"/>
      <c r="R992" s="444"/>
      <c r="S992" s="444"/>
      <c r="T992" s="444"/>
      <c r="U992" s="444"/>
      <c r="V992" s="444"/>
      <c r="W992" s="444"/>
      <c r="X992" s="444"/>
      <c r="Y992" s="444"/>
      <c r="Z992" s="444"/>
      <c r="AA992" s="444"/>
    </row>
    <row r="993" spans="1:27" ht="15.75" customHeight="1">
      <c r="A993" s="444"/>
      <c r="B993" s="444"/>
      <c r="C993" s="444"/>
      <c r="D993" s="444"/>
      <c r="E993" s="444"/>
      <c r="F993" s="444"/>
      <c r="G993" s="444"/>
      <c r="H993" s="444"/>
      <c r="I993" s="444"/>
      <c r="J993" s="444"/>
      <c r="K993" s="444"/>
      <c r="L993" s="444"/>
      <c r="M993" s="444"/>
      <c r="N993" s="444"/>
      <c r="O993" s="444"/>
      <c r="P993" s="444"/>
      <c r="Q993" s="444"/>
      <c r="R993" s="444"/>
      <c r="S993" s="444"/>
      <c r="T993" s="444"/>
      <c r="U993" s="444"/>
      <c r="V993" s="444"/>
      <c r="W993" s="444"/>
      <c r="X993" s="444"/>
      <c r="Y993" s="444"/>
      <c r="Z993" s="444"/>
      <c r="AA993" s="444"/>
    </row>
    <row r="994" spans="1:27" ht="15.75" customHeight="1">
      <c r="A994" s="444"/>
      <c r="B994" s="444"/>
      <c r="C994" s="444"/>
      <c r="D994" s="444"/>
      <c r="E994" s="444"/>
      <c r="F994" s="444"/>
      <c r="G994" s="444"/>
      <c r="H994" s="444"/>
      <c r="I994" s="444"/>
      <c r="J994" s="444"/>
      <c r="K994" s="444"/>
      <c r="L994" s="444"/>
      <c r="M994" s="444"/>
      <c r="N994" s="444"/>
      <c r="O994" s="444"/>
      <c r="P994" s="444"/>
      <c r="Q994" s="444"/>
      <c r="R994" s="444"/>
      <c r="S994" s="444"/>
      <c r="T994" s="444"/>
      <c r="U994" s="444"/>
      <c r="V994" s="444"/>
      <c r="W994" s="444"/>
      <c r="X994" s="444"/>
      <c r="Y994" s="444"/>
      <c r="Z994" s="444"/>
      <c r="AA994" s="444"/>
    </row>
    <row r="995" spans="1:27" ht="15.75" customHeight="1">
      <c r="A995" s="444"/>
      <c r="B995" s="444"/>
      <c r="C995" s="444"/>
      <c r="D995" s="444"/>
      <c r="E995" s="444"/>
      <c r="F995" s="444"/>
      <c r="G995" s="444"/>
      <c r="H995" s="444"/>
      <c r="I995" s="444"/>
      <c r="J995" s="444"/>
      <c r="K995" s="444"/>
      <c r="L995" s="444"/>
      <c r="M995" s="444"/>
      <c r="N995" s="444"/>
      <c r="O995" s="444"/>
      <c r="P995" s="444"/>
      <c r="Q995" s="444"/>
      <c r="R995" s="444"/>
      <c r="S995" s="444"/>
      <c r="T995" s="444"/>
      <c r="U995" s="444"/>
      <c r="V995" s="444"/>
      <c r="W995" s="444"/>
      <c r="X995" s="444"/>
      <c r="Y995" s="444"/>
      <c r="Z995" s="444"/>
      <c r="AA995" s="444"/>
    </row>
    <row r="996" spans="1:27" ht="15.75" customHeight="1">
      <c r="A996" s="444"/>
      <c r="B996" s="444"/>
      <c r="C996" s="444"/>
      <c r="D996" s="444"/>
      <c r="E996" s="444"/>
      <c r="F996" s="444"/>
      <c r="G996" s="444"/>
      <c r="H996" s="444"/>
      <c r="I996" s="444"/>
      <c r="J996" s="444"/>
      <c r="K996" s="444"/>
      <c r="L996" s="444"/>
      <c r="M996" s="444"/>
      <c r="N996" s="444"/>
      <c r="O996" s="444"/>
      <c r="P996" s="444"/>
      <c r="Q996" s="444"/>
      <c r="R996" s="444"/>
      <c r="S996" s="444"/>
      <c r="T996" s="444"/>
      <c r="U996" s="444"/>
      <c r="V996" s="444"/>
      <c r="W996" s="444"/>
      <c r="X996" s="444"/>
      <c r="Y996" s="444"/>
      <c r="Z996" s="444"/>
      <c r="AA996" s="444"/>
    </row>
    <row r="997" spans="1:27" ht="15.75" customHeight="1">
      <c r="A997" s="444"/>
      <c r="B997" s="444"/>
      <c r="C997" s="444"/>
      <c r="D997" s="444"/>
      <c r="E997" s="444"/>
      <c r="F997" s="444"/>
      <c r="G997" s="444"/>
      <c r="H997" s="444"/>
      <c r="I997" s="444"/>
      <c r="J997" s="444"/>
      <c r="K997" s="444"/>
      <c r="L997" s="444"/>
      <c r="M997" s="444"/>
      <c r="N997" s="444"/>
      <c r="O997" s="444"/>
      <c r="P997" s="444"/>
      <c r="Q997" s="444"/>
      <c r="R997" s="444"/>
      <c r="S997" s="444"/>
      <c r="T997" s="444"/>
      <c r="U997" s="444"/>
      <c r="V997" s="444"/>
      <c r="W997" s="444"/>
      <c r="X997" s="444"/>
      <c r="Y997" s="444"/>
      <c r="Z997" s="444"/>
      <c r="AA997" s="444"/>
    </row>
    <row r="998" spans="1:27" ht="15.75" customHeight="1">
      <c r="A998" s="444"/>
      <c r="B998" s="444"/>
      <c r="C998" s="444"/>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44"/>
      <c r="Z998" s="444"/>
      <c r="AA998" s="444"/>
    </row>
    <row r="999" spans="1:27" ht="15.75" customHeight="1">
      <c r="A999" s="444"/>
      <c r="B999" s="444"/>
      <c r="C999" s="444"/>
      <c r="D999" s="444"/>
      <c r="E999" s="444"/>
      <c r="F999" s="444"/>
      <c r="G999" s="444"/>
      <c r="H999" s="444"/>
      <c r="I999" s="444"/>
      <c r="J999" s="444"/>
      <c r="K999" s="444"/>
      <c r="L999" s="444"/>
      <c r="M999" s="444"/>
      <c r="N999" s="444"/>
      <c r="O999" s="444"/>
      <c r="P999" s="444"/>
      <c r="Q999" s="444"/>
      <c r="R999" s="444"/>
      <c r="S999" s="444"/>
      <c r="T999" s="444"/>
      <c r="U999" s="444"/>
      <c r="V999" s="444"/>
      <c r="W999" s="444"/>
      <c r="X999" s="444"/>
      <c r="Y999" s="444"/>
      <c r="Z999" s="444"/>
      <c r="AA999" s="444"/>
    </row>
    <row r="1000" spans="1:27" ht="15.75" customHeight="1">
      <c r="A1000" s="444"/>
      <c r="B1000" s="444"/>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row>
  </sheetData>
  <mergeCells count="9">
    <mergeCell ref="B19:C19"/>
    <mergeCell ref="A21:A22"/>
    <mergeCell ref="B21:B22"/>
    <mergeCell ref="B2:F2"/>
    <mergeCell ref="B3:B4"/>
    <mergeCell ref="C3:D3"/>
    <mergeCell ref="E3:F3"/>
    <mergeCell ref="B11:D11"/>
    <mergeCell ref="B15:F15"/>
  </mergeCells>
  <hyperlinks>
    <hyperlink ref="B15" r:id="rId1" xr:uid="{085C9BA2-9667-417A-9D1F-38A4B80A310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DF572-A097-4E7C-8757-B7C0C4C6A19E}">
  <sheetPr>
    <tabColor theme="7" tint="0.59999389629810485"/>
    <outlinePr summaryBelow="0" summaryRight="0"/>
  </sheetPr>
  <dimension ref="A1:Z1000"/>
  <sheetViews>
    <sheetView workbookViewId="0"/>
  </sheetViews>
  <sheetFormatPr defaultColWidth="12.6328125" defaultRowHeight="15" customHeight="1"/>
  <cols>
    <col min="1" max="1" width="15" style="1" customWidth="1"/>
    <col min="2" max="6" width="12.6328125" style="1" customWidth="1"/>
    <col min="7" max="16384" width="12.6328125" style="1"/>
  </cols>
  <sheetData>
    <row r="1" spans="1:26" ht="19.5" customHeight="1">
      <c r="A1" s="20"/>
      <c r="B1" s="20"/>
      <c r="C1" s="5"/>
      <c r="D1" s="5"/>
      <c r="E1" s="5"/>
      <c r="F1" s="5"/>
      <c r="G1" s="5"/>
      <c r="H1" s="5"/>
      <c r="I1" s="5"/>
      <c r="J1" s="5"/>
      <c r="K1" s="5"/>
      <c r="L1" s="5"/>
      <c r="M1" s="5"/>
      <c r="N1" s="5"/>
      <c r="O1" s="5"/>
      <c r="P1" s="5"/>
      <c r="Q1" s="5"/>
      <c r="R1" s="5"/>
      <c r="S1" s="5"/>
      <c r="T1" s="5"/>
      <c r="U1" s="5"/>
      <c r="V1" s="5"/>
      <c r="W1" s="5"/>
      <c r="X1" s="5"/>
      <c r="Y1" s="5"/>
      <c r="Z1" s="5"/>
    </row>
    <row r="2" spans="1:26" ht="19.5" customHeight="1">
      <c r="A2" s="217"/>
      <c r="B2" s="700" t="s">
        <v>540</v>
      </c>
      <c r="C2" s="675"/>
      <c r="D2" s="675"/>
      <c r="E2" s="217"/>
      <c r="F2" s="217"/>
      <c r="G2" s="217"/>
      <c r="H2" s="217"/>
      <c r="I2" s="217"/>
      <c r="J2" s="217"/>
      <c r="K2" s="217"/>
      <c r="L2" s="217"/>
      <c r="M2" s="217"/>
      <c r="N2" s="217"/>
      <c r="O2" s="217"/>
      <c r="P2" s="217"/>
      <c r="Q2" s="217"/>
      <c r="R2" s="217"/>
      <c r="S2" s="5"/>
      <c r="T2" s="5"/>
      <c r="U2" s="5"/>
      <c r="V2" s="5"/>
      <c r="W2" s="5"/>
      <c r="X2" s="5"/>
      <c r="Y2" s="5"/>
      <c r="Z2" s="5"/>
    </row>
    <row r="3" spans="1:26" ht="19.5" customHeight="1">
      <c r="A3" s="20"/>
      <c r="B3" s="701" t="s">
        <v>541</v>
      </c>
      <c r="C3" s="678"/>
      <c r="D3" s="678"/>
      <c r="E3" s="678"/>
      <c r="F3" s="678"/>
      <c r="G3" s="678"/>
      <c r="H3" s="678"/>
      <c r="I3" s="678"/>
      <c r="J3" s="678"/>
      <c r="K3" s="678"/>
      <c r="L3" s="678"/>
      <c r="M3" s="678"/>
      <c r="N3" s="678"/>
      <c r="O3" s="678"/>
      <c r="P3" s="678"/>
      <c r="Q3" s="678"/>
      <c r="R3" s="678"/>
      <c r="S3" s="678"/>
      <c r="T3" s="679"/>
      <c r="U3" s="5"/>
      <c r="V3" s="5"/>
      <c r="W3" s="5"/>
      <c r="X3" s="5"/>
      <c r="Y3" s="5"/>
      <c r="Z3" s="4"/>
    </row>
    <row r="4" spans="1:26" ht="19.5" customHeight="1">
      <c r="A4" s="20"/>
      <c r="B4" s="647" t="s">
        <v>54</v>
      </c>
      <c r="C4" s="648">
        <v>38108</v>
      </c>
      <c r="D4" s="647" t="s">
        <v>488</v>
      </c>
      <c r="E4" s="647" t="s">
        <v>489</v>
      </c>
      <c r="F4" s="647" t="s">
        <v>490</v>
      </c>
      <c r="G4" s="647" t="s">
        <v>491</v>
      </c>
      <c r="H4" s="647" t="s">
        <v>492</v>
      </c>
      <c r="I4" s="647" t="s">
        <v>493</v>
      </c>
      <c r="J4" s="647" t="s">
        <v>494</v>
      </c>
      <c r="K4" s="647" t="s">
        <v>495</v>
      </c>
      <c r="L4" s="647" t="s">
        <v>496</v>
      </c>
      <c r="M4" s="647" t="s">
        <v>497</v>
      </c>
      <c r="N4" s="647" t="s">
        <v>498</v>
      </c>
      <c r="O4" s="647" t="s">
        <v>499</v>
      </c>
      <c r="P4" s="647" t="s">
        <v>500</v>
      </c>
      <c r="Q4" s="647" t="s">
        <v>542</v>
      </c>
      <c r="R4" s="647" t="s">
        <v>543</v>
      </c>
      <c r="S4" s="649" t="s">
        <v>148</v>
      </c>
      <c r="T4" s="630" t="s">
        <v>149</v>
      </c>
      <c r="U4" s="233" t="s">
        <v>150</v>
      </c>
      <c r="V4" s="5"/>
      <c r="W4" s="5"/>
      <c r="X4" s="5"/>
      <c r="Y4" s="5"/>
      <c r="Z4" s="4"/>
    </row>
    <row r="5" spans="1:26" ht="19.5" customHeight="1">
      <c r="A5" s="20"/>
      <c r="B5" s="628" t="s">
        <v>59</v>
      </c>
      <c r="C5" s="628">
        <v>453.24</v>
      </c>
      <c r="D5" s="628">
        <v>419.4</v>
      </c>
      <c r="E5" s="628">
        <v>426.5</v>
      </c>
      <c r="F5" s="628">
        <v>406.5</v>
      </c>
      <c r="G5" s="628">
        <v>468.8</v>
      </c>
      <c r="H5" s="628">
        <v>460.9</v>
      </c>
      <c r="I5" s="628">
        <v>547.4</v>
      </c>
      <c r="J5" s="628">
        <v>552.79999999999995</v>
      </c>
      <c r="K5" s="628">
        <v>558.20000000000005</v>
      </c>
      <c r="L5" s="628">
        <v>564.1</v>
      </c>
      <c r="M5" s="628">
        <v>921</v>
      </c>
      <c r="N5" s="628">
        <v>924.5</v>
      </c>
      <c r="O5" s="628">
        <v>824.3</v>
      </c>
      <c r="P5" s="628">
        <v>855.66</v>
      </c>
      <c r="Q5" s="628">
        <v>848.6</v>
      </c>
      <c r="R5" s="628">
        <v>1444.9</v>
      </c>
      <c r="S5" s="490">
        <f t="shared" ref="S5:U5" si="0">SUM(S6:S8)</f>
        <v>966.18000000000006</v>
      </c>
      <c r="T5" s="650">
        <f t="shared" si="0"/>
        <v>1257.0300000000002</v>
      </c>
      <c r="U5" s="248">
        <f t="shared" si="0"/>
        <v>1230.8600000000001</v>
      </c>
      <c r="V5" s="5"/>
      <c r="W5" s="5"/>
      <c r="X5" s="5"/>
      <c r="Y5" s="5"/>
      <c r="Z5" s="4"/>
    </row>
    <row r="6" spans="1:26" ht="19.5" customHeight="1">
      <c r="A6" s="20"/>
      <c r="B6" s="25" t="s">
        <v>35</v>
      </c>
      <c r="C6" s="25">
        <v>62.08</v>
      </c>
      <c r="D6" s="25">
        <v>20.9</v>
      </c>
      <c r="E6" s="25">
        <v>18.2</v>
      </c>
      <c r="F6" s="25">
        <v>22.4</v>
      </c>
      <c r="G6" s="25">
        <v>58.5</v>
      </c>
      <c r="H6" s="25">
        <v>21.1</v>
      </c>
      <c r="I6" s="25">
        <v>17.600000000000001</v>
      </c>
      <c r="J6" s="24">
        <f t="shared" ref="J6:J8" si="1">AVERAGE(I6,K6)</f>
        <v>78.75</v>
      </c>
      <c r="K6" s="25">
        <v>139.9</v>
      </c>
      <c r="L6" s="25">
        <v>153.30000000000001</v>
      </c>
      <c r="M6" s="25">
        <v>192.9</v>
      </c>
      <c r="N6" s="25">
        <v>63.8</v>
      </c>
      <c r="O6" s="25">
        <v>8.1</v>
      </c>
      <c r="P6" s="25">
        <v>4.5</v>
      </c>
      <c r="Q6" s="651">
        <v>22.2</v>
      </c>
      <c r="R6" s="25">
        <v>38</v>
      </c>
      <c r="S6" s="24">
        <v>35.07</v>
      </c>
      <c r="T6" s="463">
        <v>34.15</v>
      </c>
      <c r="U6" s="24">
        <v>3.95</v>
      </c>
      <c r="V6" s="5"/>
      <c r="W6" s="5"/>
      <c r="X6" s="5"/>
      <c r="Y6" s="5"/>
      <c r="Z6" s="4"/>
    </row>
    <row r="7" spans="1:26" ht="19.5" customHeight="1">
      <c r="A7" s="20"/>
      <c r="B7" s="549" t="s">
        <v>8</v>
      </c>
      <c r="C7" s="549">
        <v>118.26</v>
      </c>
      <c r="D7" s="549">
        <v>143.5</v>
      </c>
      <c r="E7" s="549">
        <v>134.19999999999999</v>
      </c>
      <c r="F7" s="549">
        <v>148.4</v>
      </c>
      <c r="G7" s="549">
        <v>145.80000000000001</v>
      </c>
      <c r="H7" s="549">
        <v>145.80000000000001</v>
      </c>
      <c r="I7" s="549">
        <v>248.7</v>
      </c>
      <c r="J7" s="227">
        <f t="shared" si="1"/>
        <v>224.25</v>
      </c>
      <c r="K7" s="549">
        <v>199.8</v>
      </c>
      <c r="L7" s="549">
        <v>193.1</v>
      </c>
      <c r="M7" s="549">
        <v>328.8</v>
      </c>
      <c r="N7" s="549">
        <v>328.8</v>
      </c>
      <c r="O7" s="549">
        <v>345.5</v>
      </c>
      <c r="P7" s="549">
        <v>343.9</v>
      </c>
      <c r="Q7" s="549">
        <v>328.8</v>
      </c>
      <c r="R7" s="549">
        <v>911.4</v>
      </c>
      <c r="S7" s="227">
        <v>817.64</v>
      </c>
      <c r="T7" s="463">
        <v>1051.95</v>
      </c>
      <c r="U7" s="24">
        <v>952.49</v>
      </c>
      <c r="V7" s="5"/>
      <c r="W7" s="5"/>
      <c r="X7" s="5"/>
      <c r="Y7" s="5"/>
      <c r="Z7" s="4"/>
    </row>
    <row r="8" spans="1:26" ht="19.5" customHeight="1">
      <c r="A8" s="20"/>
      <c r="B8" s="557" t="s">
        <v>60</v>
      </c>
      <c r="C8" s="557">
        <v>272.89999999999998</v>
      </c>
      <c r="D8" s="557">
        <v>255</v>
      </c>
      <c r="E8" s="557">
        <v>274.10000000000002</v>
      </c>
      <c r="F8" s="557">
        <v>235.7</v>
      </c>
      <c r="G8" s="557">
        <v>264.5</v>
      </c>
      <c r="H8" s="557">
        <v>294</v>
      </c>
      <c r="I8" s="557">
        <v>281.10000000000002</v>
      </c>
      <c r="J8" s="230">
        <f t="shared" si="1"/>
        <v>249.8</v>
      </c>
      <c r="K8" s="557">
        <v>218.5</v>
      </c>
      <c r="L8" s="557">
        <v>217.7</v>
      </c>
      <c r="M8" s="557">
        <v>399.3</v>
      </c>
      <c r="N8" s="557">
        <v>531.9</v>
      </c>
      <c r="O8" s="557">
        <v>470.7</v>
      </c>
      <c r="P8" s="557">
        <v>507.26</v>
      </c>
      <c r="Q8" s="652">
        <v>497.6</v>
      </c>
      <c r="R8" s="557">
        <v>495.5</v>
      </c>
      <c r="S8" s="230">
        <v>113.47</v>
      </c>
      <c r="T8" s="465">
        <v>170.93</v>
      </c>
      <c r="U8" s="230">
        <v>274.42</v>
      </c>
      <c r="V8" s="5"/>
      <c r="W8" s="5"/>
      <c r="X8" s="5"/>
      <c r="Y8" s="5"/>
      <c r="Z8" s="4"/>
    </row>
    <row r="9" spans="1:26" ht="19.5" customHeight="1">
      <c r="A9" s="5"/>
      <c r="B9" s="15"/>
      <c r="C9" s="5"/>
      <c r="D9" s="5"/>
      <c r="E9" s="5"/>
      <c r="F9" s="5"/>
      <c r="G9" s="5"/>
      <c r="H9" s="5"/>
      <c r="I9" s="5"/>
      <c r="J9" s="5"/>
      <c r="K9" s="5"/>
      <c r="L9" s="5"/>
      <c r="M9" s="5"/>
      <c r="N9" s="5"/>
      <c r="O9" s="5"/>
      <c r="P9" s="5"/>
      <c r="Q9" s="5"/>
      <c r="R9" s="5"/>
      <c r="S9" s="5"/>
      <c r="T9" s="15"/>
      <c r="U9" s="5"/>
      <c r="V9" s="5"/>
      <c r="W9" s="5"/>
      <c r="X9" s="5"/>
      <c r="Y9" s="5"/>
      <c r="Z9" s="4"/>
    </row>
    <row r="10" spans="1:26" ht="19.5" customHeight="1">
      <c r="A10" s="5"/>
      <c r="B10" s="5"/>
      <c r="C10" s="5"/>
      <c r="D10" s="5"/>
      <c r="E10" s="5"/>
      <c r="F10" s="5"/>
      <c r="G10" s="5"/>
      <c r="H10" s="5"/>
      <c r="I10" s="5"/>
      <c r="J10" s="5"/>
      <c r="K10" s="5"/>
      <c r="L10" s="5"/>
      <c r="M10" s="5"/>
      <c r="N10" s="5"/>
      <c r="O10" s="5"/>
      <c r="P10" s="5"/>
      <c r="Q10" s="5"/>
      <c r="R10" s="5"/>
      <c r="S10" s="5"/>
      <c r="T10" s="5"/>
      <c r="U10" s="249"/>
      <c r="V10" s="5"/>
      <c r="W10" s="5"/>
      <c r="X10" s="5"/>
      <c r="Y10" s="5"/>
      <c r="Z10" s="5"/>
    </row>
    <row r="11" spans="1:26" ht="19.5" customHeight="1">
      <c r="A11" s="5"/>
      <c r="B11" s="5"/>
      <c r="C11" s="5"/>
      <c r="D11" s="5"/>
      <c r="E11" s="5"/>
      <c r="F11" s="5"/>
      <c r="G11" s="5"/>
      <c r="H11" s="5"/>
      <c r="I11" s="5"/>
      <c r="J11" s="5"/>
      <c r="K11" s="5"/>
      <c r="L11" s="5"/>
      <c r="M11" s="5"/>
      <c r="N11" s="5"/>
      <c r="O11" s="5"/>
      <c r="P11" s="5"/>
      <c r="Q11" s="5"/>
      <c r="R11" s="5"/>
      <c r="S11" s="5"/>
      <c r="T11" s="5"/>
      <c r="U11" s="424"/>
      <c r="V11" s="5"/>
      <c r="W11" s="5"/>
      <c r="X11" s="5"/>
      <c r="Y11" s="5"/>
      <c r="Z11" s="5"/>
    </row>
    <row r="12" spans="1:26" ht="19.5" customHeight="1">
      <c r="A12" s="217"/>
      <c r="B12" s="702" t="s">
        <v>154</v>
      </c>
      <c r="C12" s="675"/>
      <c r="D12" s="675"/>
      <c r="E12" s="5"/>
      <c r="F12" s="5"/>
      <c r="G12" s="5"/>
      <c r="H12" s="5"/>
      <c r="I12" s="5"/>
      <c r="J12" s="5"/>
      <c r="K12" s="5"/>
      <c r="L12" s="5"/>
      <c r="M12" s="5"/>
      <c r="N12" s="5"/>
      <c r="O12" s="5"/>
      <c r="P12" s="5"/>
      <c r="Q12" s="5"/>
      <c r="R12" s="5"/>
      <c r="S12" s="5"/>
      <c r="T12" s="5"/>
      <c r="U12" s="249"/>
      <c r="V12" s="5"/>
      <c r="W12" s="5"/>
      <c r="X12" s="5"/>
      <c r="Y12" s="5"/>
      <c r="Z12" s="5"/>
    </row>
    <row r="13" spans="1:26" ht="19.5" customHeight="1">
      <c r="A13" s="5"/>
      <c r="B13" s="701" t="s">
        <v>541</v>
      </c>
      <c r="C13" s="678"/>
      <c r="D13" s="678"/>
      <c r="E13" s="678"/>
      <c r="F13" s="678"/>
      <c r="G13" s="678"/>
      <c r="H13" s="678"/>
      <c r="I13" s="678"/>
      <c r="J13" s="678"/>
      <c r="K13" s="678"/>
      <c r="L13" s="678"/>
      <c r="M13" s="678"/>
      <c r="N13" s="678"/>
      <c r="O13" s="678"/>
      <c r="P13" s="678"/>
      <c r="Q13" s="678"/>
      <c r="R13" s="678"/>
      <c r="S13" s="679"/>
      <c r="T13" s="5"/>
      <c r="U13" s="5"/>
      <c r="V13" s="5"/>
      <c r="W13" s="5"/>
      <c r="X13" s="5"/>
      <c r="Y13" s="5"/>
      <c r="Z13" s="5"/>
    </row>
    <row r="14" spans="1:26" ht="19.5" customHeight="1">
      <c r="A14" s="5"/>
      <c r="B14" s="649" t="s">
        <v>54</v>
      </c>
      <c r="C14" s="649">
        <v>2005</v>
      </c>
      <c r="D14" s="649">
        <v>2006</v>
      </c>
      <c r="E14" s="649">
        <v>2007</v>
      </c>
      <c r="F14" s="649">
        <v>2008</v>
      </c>
      <c r="G14" s="649">
        <v>2009</v>
      </c>
      <c r="H14" s="649">
        <v>2010</v>
      </c>
      <c r="I14" s="649">
        <v>2011</v>
      </c>
      <c r="J14" s="649">
        <v>2012</v>
      </c>
      <c r="K14" s="649">
        <v>2013</v>
      </c>
      <c r="L14" s="649">
        <v>2014</v>
      </c>
      <c r="M14" s="649">
        <v>2015</v>
      </c>
      <c r="N14" s="649">
        <v>2016</v>
      </c>
      <c r="O14" s="649">
        <v>2017</v>
      </c>
      <c r="P14" s="649">
        <v>2018</v>
      </c>
      <c r="Q14" s="649">
        <v>2019</v>
      </c>
      <c r="R14" s="649">
        <v>2020</v>
      </c>
      <c r="S14" s="653">
        <v>2021</v>
      </c>
      <c r="T14" s="654">
        <v>2022</v>
      </c>
      <c r="U14" s="475">
        <v>2023</v>
      </c>
      <c r="V14" s="5"/>
      <c r="W14" s="5"/>
      <c r="X14" s="5"/>
      <c r="Y14" s="5"/>
      <c r="Z14" s="5"/>
    </row>
    <row r="15" spans="1:26" ht="19.5" customHeight="1">
      <c r="A15" s="5"/>
      <c r="B15" s="628" t="s">
        <v>59</v>
      </c>
      <c r="C15" s="629">
        <f t="shared" ref="C15:U15" si="2">SUM(C16:C18)</f>
        <v>427.86</v>
      </c>
      <c r="D15" s="629">
        <f t="shared" si="2"/>
        <v>424.72500000000002</v>
      </c>
      <c r="E15" s="629">
        <f t="shared" si="2"/>
        <v>411.5</v>
      </c>
      <c r="F15" s="629">
        <f t="shared" si="2"/>
        <v>453.22500000000002</v>
      </c>
      <c r="G15" s="629">
        <f t="shared" si="2"/>
        <v>462.875</v>
      </c>
      <c r="H15" s="629">
        <f t="shared" si="2"/>
        <v>525.77499999999998</v>
      </c>
      <c r="I15" s="629">
        <f t="shared" si="2"/>
        <v>551.45000000000005</v>
      </c>
      <c r="J15" s="629">
        <f t="shared" si="2"/>
        <v>556.85</v>
      </c>
      <c r="K15" s="629">
        <f t="shared" si="2"/>
        <v>562.625</v>
      </c>
      <c r="L15" s="629">
        <f t="shared" si="2"/>
        <v>831.77500000000009</v>
      </c>
      <c r="M15" s="629">
        <f t="shared" si="2"/>
        <v>923.625</v>
      </c>
      <c r="N15" s="629">
        <f t="shared" si="2"/>
        <v>849.34999999999991</v>
      </c>
      <c r="O15" s="629">
        <f t="shared" si="2"/>
        <v>847.81999999999994</v>
      </c>
      <c r="P15" s="629">
        <f t="shared" si="2"/>
        <v>850.36500000000001</v>
      </c>
      <c r="Q15" s="629">
        <f t="shared" si="2"/>
        <v>1295.8249999999998</v>
      </c>
      <c r="R15" s="629">
        <f t="shared" si="2"/>
        <v>1085.8600000000001</v>
      </c>
      <c r="S15" s="655">
        <f t="shared" si="2"/>
        <v>1184.3175000000001</v>
      </c>
      <c r="T15" s="655">
        <f t="shared" si="2"/>
        <v>1237.4025000000001</v>
      </c>
      <c r="U15" s="626">
        <f t="shared" si="2"/>
        <v>1355.7794999556952</v>
      </c>
      <c r="V15" s="5"/>
      <c r="W15" s="5"/>
      <c r="X15" s="5"/>
      <c r="Y15" s="5"/>
      <c r="Z15" s="5"/>
    </row>
    <row r="16" spans="1:26" ht="19.5" customHeight="1">
      <c r="A16" s="5"/>
      <c r="B16" s="25" t="s">
        <v>35</v>
      </c>
      <c r="C16" s="549">
        <f t="shared" ref="C16:T18" si="3">(1/4*C6)+(3/4*D6)</f>
        <v>31.195</v>
      </c>
      <c r="D16" s="549">
        <f t="shared" si="3"/>
        <v>18.875</v>
      </c>
      <c r="E16" s="549">
        <f t="shared" si="3"/>
        <v>21.349999999999998</v>
      </c>
      <c r="F16" s="549">
        <f t="shared" si="3"/>
        <v>49.475000000000001</v>
      </c>
      <c r="G16" s="549">
        <f t="shared" si="3"/>
        <v>30.450000000000003</v>
      </c>
      <c r="H16" s="549">
        <f t="shared" si="3"/>
        <v>18.475000000000001</v>
      </c>
      <c r="I16" s="549">
        <f t="shared" si="3"/>
        <v>63.462499999999999</v>
      </c>
      <c r="J16" s="549">
        <f t="shared" si="3"/>
        <v>124.61250000000001</v>
      </c>
      <c r="K16" s="549">
        <f t="shared" si="3"/>
        <v>149.95000000000002</v>
      </c>
      <c r="L16" s="549">
        <f t="shared" si="3"/>
        <v>183</v>
      </c>
      <c r="M16" s="549">
        <f t="shared" si="3"/>
        <v>96.074999999999989</v>
      </c>
      <c r="N16" s="549">
        <f t="shared" si="3"/>
        <v>22.024999999999999</v>
      </c>
      <c r="O16" s="549">
        <f t="shared" si="3"/>
        <v>5.4</v>
      </c>
      <c r="P16" s="549">
        <f t="shared" si="3"/>
        <v>17.774999999999999</v>
      </c>
      <c r="Q16" s="549">
        <f t="shared" si="3"/>
        <v>34.049999999999997</v>
      </c>
      <c r="R16" s="549">
        <f t="shared" si="3"/>
        <v>35.802500000000002</v>
      </c>
      <c r="S16" s="656">
        <f t="shared" si="3"/>
        <v>34.379999999999995</v>
      </c>
      <c r="T16" s="656">
        <f t="shared" si="3"/>
        <v>11.5</v>
      </c>
      <c r="U16" s="227">
        <f>T16*(1+$C$22)</f>
        <v>10.844373788446299</v>
      </c>
      <c r="V16" s="5"/>
      <c r="W16" s="5"/>
      <c r="X16" s="5"/>
      <c r="Y16" s="5"/>
      <c r="Z16" s="5"/>
    </row>
    <row r="17" spans="1:26" ht="19.5" customHeight="1">
      <c r="A17" s="5"/>
      <c r="B17" s="25" t="s">
        <v>8</v>
      </c>
      <c r="C17" s="549">
        <f t="shared" si="3"/>
        <v>137.19</v>
      </c>
      <c r="D17" s="549">
        <f t="shared" si="3"/>
        <v>136.52499999999998</v>
      </c>
      <c r="E17" s="549">
        <f t="shared" si="3"/>
        <v>144.85000000000002</v>
      </c>
      <c r="F17" s="549">
        <f t="shared" si="3"/>
        <v>146.45000000000002</v>
      </c>
      <c r="G17" s="549">
        <f t="shared" si="3"/>
        <v>145.80000000000001</v>
      </c>
      <c r="H17" s="549">
        <f t="shared" si="3"/>
        <v>222.97499999999997</v>
      </c>
      <c r="I17" s="549">
        <f t="shared" si="3"/>
        <v>230.36250000000001</v>
      </c>
      <c r="J17" s="549">
        <f t="shared" si="3"/>
        <v>205.91250000000002</v>
      </c>
      <c r="K17" s="549">
        <f t="shared" si="3"/>
        <v>194.77499999999998</v>
      </c>
      <c r="L17" s="549">
        <f t="shared" si="3"/>
        <v>294.875</v>
      </c>
      <c r="M17" s="549">
        <f t="shared" si="3"/>
        <v>328.8</v>
      </c>
      <c r="N17" s="549">
        <f t="shared" si="3"/>
        <v>341.32499999999999</v>
      </c>
      <c r="O17" s="549">
        <f t="shared" si="3"/>
        <v>344.29999999999995</v>
      </c>
      <c r="P17" s="549">
        <f t="shared" si="3"/>
        <v>332.57500000000005</v>
      </c>
      <c r="Q17" s="549">
        <f t="shared" si="3"/>
        <v>765.75</v>
      </c>
      <c r="R17" s="549">
        <f t="shared" si="3"/>
        <v>841.08</v>
      </c>
      <c r="S17" s="656">
        <f t="shared" si="3"/>
        <v>993.37250000000006</v>
      </c>
      <c r="T17" s="656">
        <f t="shared" si="3"/>
        <v>977.35500000000002</v>
      </c>
      <c r="U17" s="227">
        <f>T17*(1+$C$23)</f>
        <v>1097.015895494942</v>
      </c>
      <c r="V17" s="5"/>
      <c r="W17" s="5"/>
      <c r="X17" s="5"/>
      <c r="Y17" s="5"/>
      <c r="Z17" s="5"/>
    </row>
    <row r="18" spans="1:26" ht="19.5" customHeight="1">
      <c r="A18" s="5"/>
      <c r="B18" s="557" t="s">
        <v>60</v>
      </c>
      <c r="C18" s="253">
        <f t="shared" si="3"/>
        <v>259.47500000000002</v>
      </c>
      <c r="D18" s="253">
        <f t="shared" si="3"/>
        <v>269.32500000000005</v>
      </c>
      <c r="E18" s="253">
        <f t="shared" si="3"/>
        <v>245.29999999999998</v>
      </c>
      <c r="F18" s="253">
        <f t="shared" si="3"/>
        <v>257.3</v>
      </c>
      <c r="G18" s="253">
        <f t="shared" si="3"/>
        <v>286.625</v>
      </c>
      <c r="H18" s="253">
        <f t="shared" si="3"/>
        <v>284.32500000000005</v>
      </c>
      <c r="I18" s="253">
        <f t="shared" si="3"/>
        <v>257.625</v>
      </c>
      <c r="J18" s="253">
        <f t="shared" si="3"/>
        <v>226.32499999999999</v>
      </c>
      <c r="K18" s="253">
        <f t="shared" si="3"/>
        <v>217.89999999999998</v>
      </c>
      <c r="L18" s="253">
        <f t="shared" si="3"/>
        <v>353.90000000000003</v>
      </c>
      <c r="M18" s="253">
        <f t="shared" si="3"/>
        <v>498.74999999999994</v>
      </c>
      <c r="N18" s="253">
        <f t="shared" si="3"/>
        <v>486</v>
      </c>
      <c r="O18" s="253">
        <f t="shared" si="3"/>
        <v>498.12</v>
      </c>
      <c r="P18" s="253">
        <f t="shared" si="3"/>
        <v>500.01500000000004</v>
      </c>
      <c r="Q18" s="253">
        <f t="shared" si="3"/>
        <v>496.02499999999998</v>
      </c>
      <c r="R18" s="253">
        <f t="shared" si="3"/>
        <v>208.97749999999999</v>
      </c>
      <c r="S18" s="657">
        <f t="shared" si="3"/>
        <v>156.565</v>
      </c>
      <c r="T18" s="657">
        <f t="shared" si="3"/>
        <v>248.54750000000001</v>
      </c>
      <c r="U18" s="232">
        <f>T18*(1+$C$24)</f>
        <v>247.91923067230684</v>
      </c>
      <c r="V18" s="5"/>
      <c r="W18" s="5"/>
      <c r="X18" s="5"/>
      <c r="Y18" s="5"/>
      <c r="Z18" s="5"/>
    </row>
    <row r="19" spans="1:26" ht="19.5" customHeight="1">
      <c r="A19" s="5"/>
      <c r="B19" s="447" t="s">
        <v>544</v>
      </c>
      <c r="C19" s="5"/>
      <c r="D19" s="5"/>
      <c r="E19" s="5"/>
      <c r="F19" s="5"/>
      <c r="G19" s="5"/>
      <c r="H19" s="5"/>
      <c r="I19" s="5"/>
      <c r="J19" s="5"/>
      <c r="K19" s="5"/>
      <c r="L19" s="5"/>
      <c r="M19" s="5"/>
      <c r="N19" s="5"/>
      <c r="O19" s="5"/>
      <c r="P19" s="5"/>
      <c r="Q19" s="5"/>
      <c r="R19" s="5"/>
      <c r="S19" s="5"/>
      <c r="T19" s="15"/>
      <c r="U19" s="5"/>
      <c r="V19" s="5"/>
      <c r="W19" s="5"/>
      <c r="X19" s="5"/>
      <c r="Y19" s="5"/>
      <c r="Z19" s="5"/>
    </row>
    <row r="20" spans="1:26" ht="19.5" customHeight="1">
      <c r="A20" s="5"/>
      <c r="B20" s="5"/>
      <c r="C20" s="5"/>
      <c r="D20" s="5"/>
      <c r="E20" s="5"/>
      <c r="F20" s="5"/>
      <c r="G20" s="5"/>
      <c r="H20" s="5"/>
      <c r="I20" s="5"/>
      <c r="J20" s="5"/>
      <c r="K20" s="5"/>
      <c r="L20" s="5"/>
      <c r="M20" s="5"/>
      <c r="N20" s="5"/>
      <c r="O20" s="5"/>
      <c r="P20" s="5"/>
      <c r="Q20" s="5"/>
      <c r="R20" s="5"/>
      <c r="S20" s="5"/>
      <c r="T20" s="5"/>
      <c r="U20" s="5"/>
      <c r="V20" s="4"/>
      <c r="W20" s="5"/>
      <c r="X20" s="5"/>
      <c r="Y20" s="5"/>
      <c r="Z20" s="5"/>
    </row>
    <row r="21" spans="1:26" ht="19.5" customHeight="1">
      <c r="A21" s="5"/>
      <c r="B21" s="236" t="s">
        <v>278</v>
      </c>
      <c r="C21" s="236" t="s">
        <v>545</v>
      </c>
      <c r="D21" s="5"/>
      <c r="E21" s="5"/>
      <c r="F21" s="5"/>
      <c r="G21" s="5"/>
      <c r="H21" s="5"/>
      <c r="I21" s="5"/>
      <c r="J21" s="5"/>
      <c r="K21" s="5"/>
      <c r="L21" s="5"/>
      <c r="M21" s="5"/>
      <c r="N21" s="5"/>
      <c r="O21" s="5"/>
      <c r="P21" s="5"/>
      <c r="Q21" s="5"/>
      <c r="R21" s="5"/>
      <c r="S21" s="5"/>
      <c r="T21" s="5"/>
      <c r="U21" s="5"/>
      <c r="V21" s="5"/>
      <c r="W21" s="5"/>
      <c r="X21" s="5"/>
      <c r="Y21" s="5"/>
      <c r="Z21" s="5"/>
    </row>
    <row r="22" spans="1:26" ht="19.5" customHeight="1">
      <c r="A22" s="5"/>
      <c r="B22" s="547" t="s">
        <v>35</v>
      </c>
      <c r="C22" s="547">
        <f t="shared" ref="C22:C24" si="4">(((T16/C16)^(1/17))-1)</f>
        <v>-5.701097491771312E-2</v>
      </c>
      <c r="D22" s="5"/>
      <c r="E22" s="5"/>
      <c r="F22" s="5"/>
      <c r="G22" s="5"/>
      <c r="H22" s="5"/>
      <c r="I22" s="5"/>
      <c r="J22" s="5"/>
      <c r="K22" s="5"/>
      <c r="L22" s="5"/>
      <c r="M22" s="5"/>
      <c r="N22" s="5"/>
      <c r="O22" s="5"/>
      <c r="P22" s="5"/>
      <c r="Q22" s="5"/>
      <c r="R22" s="5"/>
      <c r="S22" s="5"/>
      <c r="T22" s="5"/>
      <c r="U22" s="5"/>
      <c r="V22" s="5"/>
      <c r="W22" s="5"/>
      <c r="X22" s="5"/>
      <c r="Y22" s="5"/>
      <c r="Z22" s="5"/>
    </row>
    <row r="23" spans="1:26" ht="19.5" customHeight="1">
      <c r="A23" s="5"/>
      <c r="B23" s="549" t="s">
        <v>8</v>
      </c>
      <c r="C23" s="549">
        <f t="shared" si="4"/>
        <v>0.12243339983418711</v>
      </c>
      <c r="D23" s="5"/>
      <c r="E23" s="5"/>
      <c r="F23" s="5"/>
      <c r="G23" s="5"/>
      <c r="H23" s="5"/>
      <c r="I23" s="5"/>
      <c r="J23" s="5"/>
      <c r="K23" s="5"/>
      <c r="L23" s="5"/>
      <c r="M23" s="5"/>
      <c r="N23" s="5"/>
      <c r="O23" s="5"/>
      <c r="P23" s="5"/>
      <c r="Q23" s="5"/>
      <c r="R23" s="5"/>
      <c r="S23" s="5"/>
      <c r="T23" s="5"/>
      <c r="U23" s="5"/>
      <c r="V23" s="5"/>
      <c r="W23" s="5"/>
      <c r="X23" s="5"/>
      <c r="Y23" s="5"/>
      <c r="Z23" s="5"/>
    </row>
    <row r="24" spans="1:26" ht="19.5" customHeight="1">
      <c r="A24" s="5"/>
      <c r="B24" s="253" t="s">
        <v>60</v>
      </c>
      <c r="C24" s="658">
        <f t="shared" si="4"/>
        <v>-2.5277636173897111E-3</v>
      </c>
      <c r="D24" s="5"/>
      <c r="E24" s="5"/>
      <c r="F24" s="5"/>
      <c r="G24" s="5"/>
      <c r="H24" s="5"/>
      <c r="I24" s="5"/>
      <c r="J24" s="5"/>
      <c r="K24" s="5"/>
      <c r="L24" s="5"/>
      <c r="M24" s="5"/>
      <c r="N24" s="5"/>
      <c r="O24" s="5"/>
      <c r="P24" s="5"/>
      <c r="Q24" s="5"/>
      <c r="R24" s="5"/>
      <c r="S24" s="5"/>
      <c r="T24" s="5"/>
      <c r="U24" s="5"/>
      <c r="V24" s="5"/>
      <c r="W24" s="5"/>
      <c r="X24" s="5"/>
      <c r="Y24" s="5"/>
      <c r="Z24" s="5"/>
    </row>
    <row r="25" spans="1:26" ht="19.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9.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9.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9.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9.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9.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9.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9.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9.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9.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9.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9.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9.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9.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9.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9.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9.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9.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9.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9.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9.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9.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9.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9.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9.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9.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9.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9.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9.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9.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9.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9.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9.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9.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9.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9.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9.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9.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9.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9.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9.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9.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9.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9.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9.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9.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9.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9.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9.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9.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9.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9.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9.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9.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9.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9.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9.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9.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9.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9.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9.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9.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9.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9.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9.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9.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9.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9.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9.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9.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9.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
    <mergeCell ref="B2:D2"/>
    <mergeCell ref="B3:T3"/>
    <mergeCell ref="B12:D12"/>
    <mergeCell ref="B13:S13"/>
  </mergeCell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7C356-430E-4304-8410-E7109503C7DA}">
  <sheetPr>
    <tabColor theme="9" tint="0.59999389629810485"/>
    <outlinePr summaryBelow="0" summaryRight="0"/>
  </sheetPr>
  <dimension ref="A1:AA974"/>
  <sheetViews>
    <sheetView topLeftCell="A17" workbookViewId="0">
      <selection activeCell="H33" sqref="H33"/>
    </sheetView>
  </sheetViews>
  <sheetFormatPr defaultColWidth="12.6328125" defaultRowHeight="15" customHeight="1"/>
  <cols>
    <col min="1" max="2" width="12.6328125" style="1"/>
    <col min="3" max="3" width="16.1796875" style="1" customWidth="1"/>
    <col min="4" max="4" width="12.6328125" style="1"/>
    <col min="5" max="5" width="14.90625" style="1" customWidth="1"/>
    <col min="6" max="16384" width="12.6328125" style="1"/>
  </cols>
  <sheetData>
    <row r="1" spans="1:27" ht="21" customHeight="1">
      <c r="A1" s="20"/>
      <c r="B1" s="20"/>
      <c r="C1" s="20"/>
      <c r="D1" s="20"/>
      <c r="E1" s="20"/>
      <c r="F1" s="20"/>
      <c r="G1" s="20"/>
      <c r="H1" s="20"/>
      <c r="I1" s="20"/>
      <c r="J1" s="20"/>
      <c r="K1" s="20"/>
      <c r="L1" s="20"/>
      <c r="M1" s="20"/>
      <c r="N1" s="20"/>
      <c r="O1" s="20"/>
      <c r="P1" s="20"/>
      <c r="Q1" s="20"/>
      <c r="R1" s="20"/>
      <c r="S1" s="20"/>
      <c r="T1" s="20"/>
      <c r="U1" s="20"/>
      <c r="V1" s="20"/>
      <c r="W1" s="20"/>
      <c r="X1" s="20"/>
      <c r="Y1" s="20"/>
      <c r="Z1" s="20"/>
    </row>
    <row r="2" spans="1:27" ht="21" customHeight="1">
      <c r="A2" s="20"/>
      <c r="B2" s="5" t="s">
        <v>121</v>
      </c>
      <c r="C2" s="20"/>
      <c r="D2" s="20"/>
      <c r="E2" s="20"/>
      <c r="F2" s="20"/>
      <c r="G2" s="20"/>
      <c r="H2" s="20"/>
      <c r="I2" s="20"/>
      <c r="J2" s="20"/>
      <c r="K2" s="20"/>
      <c r="L2" s="20"/>
      <c r="M2" s="20"/>
      <c r="N2" s="20"/>
      <c r="O2" s="20"/>
      <c r="P2" s="20"/>
      <c r="Q2" s="20"/>
      <c r="R2" s="20"/>
      <c r="S2" s="20"/>
      <c r="T2" s="20"/>
      <c r="U2" s="20"/>
      <c r="V2" s="20"/>
      <c r="W2" s="20"/>
      <c r="X2" s="20"/>
      <c r="Y2" s="20"/>
      <c r="Z2" s="20"/>
    </row>
    <row r="3" spans="1:27" ht="21" customHeight="1">
      <c r="A3" s="20"/>
      <c r="B3" s="350" t="s">
        <v>8</v>
      </c>
      <c r="C3" s="351" t="s">
        <v>122</v>
      </c>
      <c r="D3" s="351" t="s">
        <v>123</v>
      </c>
      <c r="E3" s="351" t="s">
        <v>124</v>
      </c>
      <c r="F3" s="20"/>
      <c r="G3" s="20"/>
      <c r="H3" s="20"/>
      <c r="I3" s="20"/>
      <c r="J3" s="20"/>
      <c r="K3" s="20"/>
      <c r="L3" s="20"/>
      <c r="M3" s="20"/>
      <c r="N3" s="20"/>
      <c r="O3" s="20"/>
      <c r="P3" s="20"/>
      <c r="Q3" s="20"/>
      <c r="R3" s="20"/>
      <c r="S3" s="20"/>
      <c r="T3" s="20"/>
      <c r="U3" s="20"/>
      <c r="V3" s="20"/>
      <c r="W3" s="20"/>
      <c r="X3" s="20"/>
      <c r="Y3" s="20"/>
      <c r="Z3" s="5"/>
    </row>
    <row r="4" spans="1:27" ht="21" customHeight="1">
      <c r="A4" s="20"/>
      <c r="B4" s="353" t="s">
        <v>125</v>
      </c>
      <c r="C4" s="354">
        <v>21</v>
      </c>
      <c r="D4" s="354">
        <v>27.9</v>
      </c>
      <c r="E4" s="354">
        <v>5.38</v>
      </c>
      <c r="F4" s="20"/>
      <c r="G4" s="20"/>
      <c r="H4" s="20"/>
      <c r="I4" s="20"/>
      <c r="J4" s="20"/>
      <c r="K4" s="20"/>
      <c r="L4" s="20"/>
      <c r="M4" s="20"/>
      <c r="N4" s="20"/>
      <c r="O4" s="20"/>
      <c r="P4" s="20"/>
      <c r="Q4" s="20"/>
      <c r="R4" s="20"/>
      <c r="S4" s="20"/>
      <c r="T4" s="20"/>
      <c r="U4" s="20"/>
      <c r="V4" s="20"/>
      <c r="W4" s="20"/>
      <c r="X4" s="20"/>
      <c r="Y4" s="20"/>
      <c r="Z4" s="5"/>
    </row>
    <row r="5" spans="1:27" ht="21" customHeight="1">
      <c r="A5" s="20"/>
      <c r="B5" s="353" t="s">
        <v>126</v>
      </c>
      <c r="C5" s="354">
        <v>310</v>
      </c>
      <c r="D5" s="354">
        <v>273</v>
      </c>
      <c r="E5" s="354">
        <v>233</v>
      </c>
      <c r="F5" s="20"/>
      <c r="G5" s="20"/>
      <c r="H5" s="20"/>
      <c r="I5" s="20"/>
      <c r="J5" s="20"/>
      <c r="K5" s="20"/>
      <c r="L5" s="20"/>
      <c r="M5" s="20"/>
      <c r="N5" s="20"/>
      <c r="O5" s="20"/>
      <c r="P5" s="20"/>
      <c r="Q5" s="20"/>
      <c r="R5" s="20"/>
      <c r="S5" s="20"/>
      <c r="T5" s="20"/>
      <c r="U5" s="20"/>
      <c r="V5" s="20"/>
      <c r="W5" s="20"/>
      <c r="X5" s="20"/>
      <c r="Y5" s="20"/>
      <c r="Z5" s="5"/>
    </row>
    <row r="6" spans="1:27" ht="21" customHeight="1">
      <c r="A6" s="20"/>
      <c r="B6" s="20"/>
      <c r="C6" s="20"/>
      <c r="D6" s="20"/>
      <c r="E6" s="20"/>
      <c r="F6" s="20"/>
      <c r="G6" s="20"/>
      <c r="H6" s="20"/>
      <c r="I6" s="20"/>
      <c r="J6" s="20"/>
      <c r="K6" s="20"/>
      <c r="L6" s="20"/>
      <c r="M6" s="20"/>
      <c r="N6" s="20"/>
      <c r="O6" s="20"/>
      <c r="P6" s="20"/>
      <c r="Q6" s="20"/>
      <c r="R6" s="20"/>
      <c r="S6" s="20"/>
      <c r="T6" s="20"/>
      <c r="U6" s="20"/>
      <c r="V6" s="20"/>
      <c r="W6" s="20"/>
      <c r="X6" s="20"/>
      <c r="Y6" s="20"/>
      <c r="Z6" s="5"/>
    </row>
    <row r="7" spans="1:27" ht="21" customHeight="1">
      <c r="A7" s="20"/>
      <c r="B7" s="4"/>
      <c r="C7" s="4"/>
      <c r="D7" s="20"/>
      <c r="E7" s="20"/>
      <c r="F7" s="20"/>
      <c r="G7" s="20"/>
      <c r="H7" s="20"/>
      <c r="I7" s="20"/>
      <c r="J7" s="20"/>
      <c r="K7" s="20"/>
      <c r="L7" s="20"/>
      <c r="M7" s="20"/>
      <c r="N7" s="20"/>
      <c r="O7" s="20"/>
      <c r="P7" s="20"/>
      <c r="Q7" s="20"/>
      <c r="R7" s="20"/>
      <c r="S7" s="20"/>
      <c r="T7" s="20"/>
      <c r="U7" s="20"/>
      <c r="V7" s="20"/>
      <c r="W7" s="20"/>
      <c r="X7" s="20"/>
      <c r="Y7" s="20"/>
      <c r="Z7" s="20"/>
    </row>
    <row r="8" spans="1:27" ht="21" customHeight="1">
      <c r="A8" s="20"/>
      <c r="B8" s="703" t="s">
        <v>128</v>
      </c>
      <c r="C8" s="675"/>
      <c r="D8" s="20"/>
      <c r="E8" s="20"/>
      <c r="F8" s="20"/>
      <c r="G8" s="20"/>
      <c r="H8" s="20"/>
      <c r="I8" s="20"/>
      <c r="J8" s="20"/>
      <c r="K8" s="20"/>
      <c r="L8" s="20"/>
      <c r="M8" s="20"/>
      <c r="N8" s="20"/>
      <c r="O8" s="20"/>
      <c r="P8" s="20"/>
      <c r="Q8" s="20"/>
      <c r="R8" s="20"/>
      <c r="S8" s="20"/>
      <c r="T8" s="20"/>
      <c r="U8" s="20"/>
      <c r="V8" s="20"/>
      <c r="W8" s="20"/>
      <c r="X8" s="20"/>
      <c r="Y8" s="20"/>
      <c r="Z8" s="20"/>
    </row>
    <row r="9" spans="1:27" ht="21" customHeight="1">
      <c r="A9" s="247"/>
      <c r="B9" s="621" t="s">
        <v>9</v>
      </c>
      <c r="C9" s="620" t="s">
        <v>54</v>
      </c>
      <c r="D9" s="545" t="s">
        <v>8</v>
      </c>
      <c r="E9" s="545">
        <v>2005</v>
      </c>
      <c r="F9" s="545">
        <v>2006</v>
      </c>
      <c r="G9" s="545">
        <v>2007</v>
      </c>
      <c r="H9" s="545">
        <v>2008</v>
      </c>
      <c r="I9" s="545">
        <v>2009</v>
      </c>
      <c r="J9" s="545">
        <v>2010</v>
      </c>
      <c r="K9" s="545">
        <v>2011</v>
      </c>
      <c r="L9" s="545">
        <v>2012</v>
      </c>
      <c r="M9" s="545">
        <v>2013</v>
      </c>
      <c r="N9" s="545">
        <v>2014</v>
      </c>
      <c r="O9" s="545">
        <v>2015</v>
      </c>
      <c r="P9" s="545">
        <v>2016</v>
      </c>
      <c r="Q9" s="545">
        <v>2017</v>
      </c>
      <c r="R9" s="545">
        <v>2018</v>
      </c>
      <c r="S9" s="545">
        <v>2019</v>
      </c>
      <c r="T9" s="545">
        <v>2020</v>
      </c>
      <c r="U9" s="545">
        <v>2021</v>
      </c>
      <c r="V9" s="546">
        <v>2022</v>
      </c>
      <c r="W9" s="546">
        <v>2023</v>
      </c>
      <c r="X9" s="247"/>
      <c r="Y9" s="247"/>
      <c r="Z9" s="5"/>
      <c r="AA9" s="5"/>
    </row>
    <row r="10" spans="1:27" ht="21" customHeight="1">
      <c r="A10" s="20"/>
      <c r="B10" s="494" t="s">
        <v>18</v>
      </c>
      <c r="C10" s="494" t="s">
        <v>56</v>
      </c>
      <c r="D10" s="494" t="s">
        <v>17</v>
      </c>
      <c r="E10" s="547">
        <f>((('PEG_Activity data'!E33*(1/'Emission Factors'!$C$13))/1000)*'Emission Factors'!$C$5*'Emission Factors'!$D$5)+((('PEG_Activity data'!E36*(1/'Emission Factors'!$C$13))/1000)*'Emission Factors'!$C$5*'Emission Factors'!$D$5)</f>
        <v>6565.5554814049574</v>
      </c>
      <c r="F10" s="547">
        <f>((('PEG_Activity data'!F33*(1/'Emission Factors'!$C$13))/1000)*'Emission Factors'!$C$5*'Emission Factors'!$D$5)+((('PEG_Activity data'!F36*(1/'Emission Factors'!$C$13))/1000)*'Emission Factors'!$C$5*'Emission Factors'!$D$5)</f>
        <v>11272.984568181819</v>
      </c>
      <c r="G10" s="547">
        <f>((('PEG_Activity data'!G33*(1/'Emission Factors'!$C$13))/1000)*'Emission Factors'!$C$5*'Emission Factors'!$D$5)+((('PEG_Activity data'!G36*(1/'Emission Factors'!$C$13))/1000)*'Emission Factors'!$C$5*'Emission Factors'!$D$5)</f>
        <v>12063.397632644628</v>
      </c>
      <c r="H10" s="547">
        <f>((('PEG_Activity data'!H33*(1/'Emission Factors'!$C$13))/1000)*'Emission Factors'!$C$5*'Emission Factors'!$D$5)+((('PEG_Activity data'!H36*(1/'Emission Factors'!$C$13))/1000)*'Emission Factors'!$C$5*'Emission Factors'!$D$5)</f>
        <v>12575.318860537191</v>
      </c>
      <c r="I10" s="547">
        <f>((('PEG_Activity data'!I33*(1/'Emission Factors'!$C$13))/1000)*'Emission Factors'!$C$5*'Emission Factors'!$D$5)+((('PEG_Activity data'!I36*(1/'Emission Factors'!$C$13))/1000)*'Emission Factors'!$C$5*'Emission Factors'!$D$5)</f>
        <v>9761.6777119834696</v>
      </c>
      <c r="J10" s="547">
        <f>((('PEG_Activity data'!J33*(1/'Emission Factors'!$C$13))/1000)*'Emission Factors'!$C$5*'Emission Factors'!$D$5)+((('PEG_Activity data'!J36*(1/'Emission Factors'!$C$13))/1000)*'Emission Factors'!$C$5*'Emission Factors'!$D$5)</f>
        <v>6992.0391030991723</v>
      </c>
      <c r="K10" s="547">
        <f>((('PEG_Activity data'!K33*(1/'Emission Factors'!$C$13))/1000)*'Emission Factors'!$C$5*'Emission Factors'!$D$5)+((('PEG_Activity data'!K36*(1/'Emission Factors'!$C$13))/1000)*'Emission Factors'!$C$5*'Emission Factors'!$D$5)</f>
        <v>4281.5708752066112</v>
      </c>
      <c r="L10" s="547">
        <f>((('PEG_Activity data'!L33*(1/'Emission Factors'!$C$13))/1000)*'Emission Factors'!$C$5*'Emission Factors'!$D$5)+((('PEG_Activity data'!L36*(1/'Emission Factors'!$C$13))/1000)*'Emission Factors'!$C$5*'Emission Factors'!$D$5)</f>
        <v>1422.9107309504134</v>
      </c>
      <c r="M10" s="547">
        <f>((('PEG_Activity data'!M33*(1/'Emission Factors'!$C$13))/1000)*'Emission Factors'!$C$5*'Emission Factors'!$D$5)+((('PEG_Activity data'!M36*(1/'Emission Factors'!$C$13))/1000)*'Emission Factors'!$C$5*'Emission Factors'!$D$5)</f>
        <v>5291.0664227479338</v>
      </c>
      <c r="N10" s="547">
        <f>((('PEG_Activity data'!N33*(1/'Emission Factors'!$C$13))/1000)*'Emission Factors'!$C$5*'Emission Factors'!$D$5)+((('PEG_Activity data'!N36*(1/'Emission Factors'!$C$13))/1000)*'Emission Factors'!$C$5*'Emission Factors'!$D$5)</f>
        <v>3575.6349186570242</v>
      </c>
      <c r="O10" s="547">
        <f>((('PEG_Activity data'!O33*(1/'Emission Factors'!$C$13))/1000)*'Emission Factors'!$C$5*'Emission Factors'!$D$5)+((('PEG_Activity data'!O36*(1/'Emission Factors'!$C$13))/1000)*'Emission Factors'!$C$5*'Emission Factors'!$D$5)</f>
        <v>2668.2379030165289</v>
      </c>
      <c r="P10" s="547">
        <f>((('PEG_Activity data'!P33*(1/'Emission Factors'!$C$13))/1000)*'Emission Factors'!$C$5*'Emission Factors'!$D$5)+((('PEG_Activity data'!P36*(1/'Emission Factors'!$C$13))/1000)*'Emission Factors'!$C$5*'Emission Factors'!$D$5)</f>
        <v>1311.4389471074378</v>
      </c>
      <c r="Q10" s="547">
        <f>((('PEG_Activity data'!Q33*(1/'Emission Factors'!$C$13))/1000)*'Emission Factors'!$C$5*'Emission Factors'!$D$5)+((('PEG_Activity data'!Q36*(1/'Emission Factors'!$C$13))/1000)*'Emission Factors'!$C$5*'Emission Factors'!$D$5)</f>
        <v>350.53837176270906</v>
      </c>
      <c r="R10" s="547">
        <f>((('PEG_Activity data'!R33*(1/'Emission Factors'!$C$13))/1000)*'Emission Factors'!$C$5*'Emission Factors'!$D$5)+((('PEG_Activity data'!R36*(1/'Emission Factors'!$C$13))/1000)*'Emission Factors'!$C$5*'Emission Factors'!$D$5)</f>
        <v>181.39878981239303</v>
      </c>
      <c r="S10" s="547">
        <f>((('PEG_Activity data'!S33*(1/'Emission Factors'!$C$13))/1000)*'Emission Factors'!$C$5*'Emission Factors'!$D$5)+((('PEG_Activity data'!S36*(1/'Emission Factors'!$C$13))/1000)*'Emission Factors'!$C$5*'Emission Factors'!$D$5)</f>
        <v>372.6937518536372</v>
      </c>
      <c r="T10" s="547">
        <f>((('PEG_Activity data'!T33*(1/'Emission Factors'!$C$13))/1000)*'Emission Factors'!$C$5*'Emission Factors'!$D$5)+((('PEG_Activity data'!T36*(1/'Emission Factors'!$C$13))/1000)*'Emission Factors'!$C$5*'Emission Factors'!$D$5)</f>
        <v>169.78963208677686</v>
      </c>
      <c r="U10" s="547">
        <f>((('PEG_Activity data'!U33*(1/'Emission Factors'!$C$13))/1000)*'Emission Factors'!$C$5*'Emission Factors'!$D$5)+((('PEG_Activity data'!U36*(1/'Emission Factors'!$C$13))/1000)*'Emission Factors'!$C$5*'Emission Factors'!$D$5)</f>
        <v>63.618692789256201</v>
      </c>
      <c r="V10" s="547">
        <f>((('PEG_Activity data'!V33*(1/'Emission Factors'!$C$13))/1000)*'Emission Factors'!$C$5*'Emission Factors'!$D$5)+((('PEG_Activity data'!V36*(1/'Emission Factors'!$C$13))/1000)*'Emission Factors'!$C$5*'Emission Factors'!$D$5)</f>
        <v>18.433140495867768</v>
      </c>
      <c r="W10" s="547">
        <f>((('PEG_Activity data'!W33*(1/'Emission Factors'!$C$13))/1000)*'Emission Factors'!$C$5*'Emission Factors'!$D$5)+((('PEG_Activity data'!W36*(1/'Emission Factors'!$C$13))/1000)*'Emission Factors'!$C$5*'Emission Factors'!$D$5)</f>
        <v>13.205616632640995</v>
      </c>
      <c r="X10" s="20"/>
      <c r="Y10" s="20"/>
      <c r="Z10" s="5"/>
      <c r="AA10" s="5"/>
    </row>
    <row r="11" spans="1:27" ht="21" customHeight="1">
      <c r="A11" s="20"/>
      <c r="B11" s="548" t="s">
        <v>18</v>
      </c>
      <c r="C11" s="548" t="s">
        <v>56</v>
      </c>
      <c r="D11" s="495" t="s">
        <v>25</v>
      </c>
      <c r="E11" s="549">
        <f>((('PEG_Activity data'!E33*(1/'Emission Factors'!$C$13))/1000)*'Emission Factors'!$C$5*('Emission Factors'!$E$5/1000))+((('PEG_Activity data'!E36*(1/'Emission Factors'!$C$13))/1000)*'Emission Factors'!$C$5*('Emission Factors'!$E$5/1000))</f>
        <v>0.26581196280991737</v>
      </c>
      <c r="F11" s="549">
        <f>((('PEG_Activity data'!F33*(1/'Emission Factors'!$C$13)/1000)*'Emission Factors'!$C$5*('Emission Factors'!$E$5/1000))+(('PEG_Activity data'!F36*(1/'Emission Factors'!$C$13)/1000)*'Emission Factors'!$C$5*('Emission Factors'!$E$5/1000)))</f>
        <v>0.45639613636363635</v>
      </c>
      <c r="G11" s="549">
        <f>((('PEG_Activity data'!G33*(1/'Emission Factors'!$C$13)/1000)*'Emission Factors'!$C$5*('Emission Factors'!$E$5/1000))+(('PEG_Activity data'!G36*(1/'Emission Factors'!$C$13)/1000)*'Emission Factors'!$C$5*('Emission Factors'!$E$5/1000)))</f>
        <v>0.48839666528925624</v>
      </c>
      <c r="H11" s="549">
        <f>(('PEG_Activity data'!H33*(1/'Emission Factors'!$C$13)/1000)*'Emission Factors'!$C$5*('Emission Factors'!$E$5/1000))+(('PEG_Activity data'!H36*(1/'Emission Factors'!$C$13)/1000)*'Emission Factors'!$C$5*('Emission Factors'!$E$5/1000))</f>
        <v>0.50912222107438021</v>
      </c>
      <c r="I11" s="549">
        <f>(('PEG_Activity data'!I33*(1/'Emission Factors'!$C$13)/1000)*'Emission Factors'!$C$5*('Emission Factors'!$E$5/1000))+(('PEG_Activity data'!I36*(1/'Emission Factors'!$C$13)/1000)*'Emission Factors'!$C$5*('Emission Factors'!$E$5/1000))</f>
        <v>0.39520962396694215</v>
      </c>
      <c r="J11" s="549">
        <f>(('PEG_Activity data'!J33*(1/'Emission Factors'!$C$13)/1000)*'Emission Factors'!$C$5*('Emission Factors'!$E$5/1000))+(('PEG_Activity data'!J36*(1/'Emission Factors'!$C$13)/1000)*'Emission Factors'!$C$5*('Emission Factors'!$E$5/1000))</f>
        <v>0.28307850619834707</v>
      </c>
      <c r="K11" s="549">
        <f>(('PEG_Activity data'!K33*(1/'Emission Factors'!$C$13)/1000)*'Emission Factors'!$C$5*('Emission Factors'!$E$5/1000))+(('PEG_Activity data'!K36*(1/'Emission Factors'!$C$13)/1000)*'Emission Factors'!$C$5*('Emission Factors'!$E$5/1000))</f>
        <v>0.17334295041322312</v>
      </c>
      <c r="L11" s="549">
        <f>(('PEG_Activity data'!L33*(1/'Emission Factors'!$C$13)/1000)*'Emission Factors'!$C$5*('Emission Factors'!$E$5/1000))+(('PEG_Activity data'!L36*(1/'Emission Factors'!$C$13)/1000)*'Emission Factors'!$C$5*('Emission Factors'!$E$5/1000))</f>
        <v>5.7607721900826456E-2</v>
      </c>
      <c r="M11" s="549">
        <f>(('PEG_Activity data'!M33*(1/'Emission Factors'!$C$13)/1000)*'Emission Factors'!$C$5*('Emission Factors'!$E$5/1000))+(('PEG_Activity data'!M36*(1/'Emission Factors'!$C$13)/1000)*'Emission Factors'!$C$5*('Emission Factors'!$E$5/1000))</f>
        <v>0.21421321549586775</v>
      </c>
      <c r="N11" s="549">
        <f>(('PEG_Activity data'!N33*(1/'Emission Factors'!$C$13)/1000)*'Emission Factors'!$C$5*('Emission Factors'!$E$5/1000))+(('PEG_Activity data'!N36*(1/'Emission Factors'!$C$13)/1000)*'Emission Factors'!$C$5*('Emission Factors'!$E$5/1000))</f>
        <v>0.14476254731404958</v>
      </c>
      <c r="O11" s="549">
        <f>(('PEG_Activity data'!O33*(1/'Emission Factors'!$C$13)/1000)*'Emission Factors'!$C$5*('Emission Factors'!$E$5/1000))+(('PEG_Activity data'!O36*(1/'Emission Factors'!$C$13)/1000)*'Emission Factors'!$C$5*('Emission Factors'!$E$5/1000))</f>
        <v>0.10802582603305787</v>
      </c>
      <c r="P11" s="549">
        <f>(('PEG_Activity data'!P33*(1/'Emission Factors'!$C$13)/1000)*'Emission Factors'!$C$5*('Emission Factors'!$E$5/1000))+(('PEG_Activity data'!P36*(1/'Emission Factors'!$C$13)/1000)*'Emission Factors'!$C$5*('Emission Factors'!$E$5/1000))</f>
        <v>5.3094694214876025E-2</v>
      </c>
      <c r="Q11" s="549">
        <f>((('PEG_Activity data'!Q33*(1/'Emission Factors'!$C$13)/1000)*'Emission Factors'!$C$5*('Emission Factors'!$E$5/1000))+(('PEG_Activity data'!Q36*(1/'Emission Factors'!$C$13)/1000)*'Emission Factors'!$C$5*('Emission Factors'!$E$5/1000)))</f>
        <v>1.4191836913470002E-2</v>
      </c>
      <c r="R11" s="549">
        <f>((('PEG_Activity data'!R33*(1/'Emission Factors'!$C$13)/1000)*'Emission Factors'!$C$5*('Emission Factors'!$E$5/1000))+(('PEG_Activity data'!R36*(1/'Emission Factors'!$C$13)/1000)*'Emission Factors'!$C$5*('Emission Factors'!$E$5/1000)))</f>
        <v>7.3440805592061963E-3</v>
      </c>
      <c r="S11" s="549">
        <f>((('PEG_Activity data'!S33*(1/'Emission Factors'!$C$13)/1000)*'Emission Factors'!$C$5*('Emission Factors'!$E$5/1000))+(('PEG_Activity data'!S36*(1/'Emission Factors'!$C$13)/1000)*'Emission Factors'!$C$5*('Emission Factors'!$E$5/1000)))</f>
        <v>1.5088815864519727E-2</v>
      </c>
      <c r="T11" s="549">
        <f>(('PEG_Activity data'!T33*(1/'Emission Factors'!$C$13)/1000)*'Emission Factors'!$C$5*('Emission Factors'!$E$5/1000))+(('PEG_Activity data'!T36*(1/'Emission Factors'!$C$13)/1000)*'Emission Factors'!$C$5*('Emission Factors'!$E$5/1000))</f>
        <v>6.8740741735537191E-3</v>
      </c>
      <c r="U11" s="550">
        <f>(('PEG_Activity data'!U33*(1/'Emission Factors'!$C$13)/1000)*'Emission Factors'!$C$5*('Emission Factors'!$E$5/1000))+(('PEG_Activity data'!U36*(1/'Emission Factors'!$C$13)/1000)*'Emission Factors'!$C$5*('Emission Factors'!$E$5/1000))</f>
        <v>2.5756555785123973E-3</v>
      </c>
      <c r="V11" s="550">
        <f>(('PEG_Activity data'!V33*(1/'Emission Factors'!$C$13)/1000)*'Emission Factors'!$C$5*('Emission Factors'!$E$5/1000))+(('PEG_Activity data'!V36*(1/'Emission Factors'!$C$13)/1000)*'Emission Factors'!$C$5*('Emission Factors'!$E$5/1000))</f>
        <v>7.4628099173553722E-4</v>
      </c>
      <c r="W11" s="550">
        <f>(('PEG_Activity data'!W33*(1/'Emission Factors'!$C$13)/1000)*'Emission Factors'!$C$5*('Emission Factors'!$E$5/1000))+(('PEG_Activity data'!W36*(1/'Emission Factors'!$C$13)/1000)*'Emission Factors'!$C$5*('Emission Factors'!$E$5/1000))</f>
        <v>5.3464034949963547E-4</v>
      </c>
      <c r="X11" s="20"/>
      <c r="Y11" s="20"/>
      <c r="Z11" s="5"/>
      <c r="AA11" s="5"/>
    </row>
    <row r="12" spans="1:27" ht="21" customHeight="1">
      <c r="A12" s="20"/>
      <c r="B12" s="548" t="s">
        <v>18</v>
      </c>
      <c r="C12" s="548" t="s">
        <v>56</v>
      </c>
      <c r="D12" s="495" t="s">
        <v>26</v>
      </c>
      <c r="E12" s="549">
        <f>((('PEG_Activity data'!E33*(1/'Emission Factors'!$C$13)/1000)*'Emission Factors'!$C$5*('Emission Factors'!$F$5/1000))+(('PEG_Activity data'!E36*(1/'Emission Factors'!$C$13)/1000)*'Emission Factors'!$C$5*('Emission Factors'!$F$5/1000)))</f>
        <v>5.3162392561983469E-2</v>
      </c>
      <c r="F12" s="549">
        <f>((('PEG_Activity data'!F33*(1/'Emission Factors'!$C$13)/1000)*'Emission Factors'!$C$5*('Emission Factors'!$F$5/1000))+(('PEG_Activity data'!F36*(1/'Emission Factors'!$C$13)/1000)*'Emission Factors'!$C$5*('Emission Factors'!$F$5/1000)))</f>
        <v>9.1279227272727276E-2</v>
      </c>
      <c r="G12" s="549">
        <f>((('PEG_Activity data'!G33*(1/'Emission Factors'!$C$13)/1000)*'Emission Factors'!$C$5*('Emission Factors'!$F$5/1000))+(('PEG_Activity data'!G36*(1/'Emission Factors'!$C$13)/1000)*'Emission Factors'!$C$5*('Emission Factors'!$F$5/1000)))</f>
        <v>9.7679333057851245E-2</v>
      </c>
      <c r="H12" s="549">
        <f>(('PEG_Activity data'!H33*(1/'Emission Factors'!$C$13)/1000)*'Emission Factors'!$C$5*('Emission Factors'!$F$5/1000))+(('PEG_Activity data'!H36*(1/'Emission Factors'!$C$13)/1000)*'Emission Factors'!$C$5*('Emission Factors'!$F$5/1000))</f>
        <v>0.10182444421487602</v>
      </c>
      <c r="I12" s="549">
        <f>(('PEG_Activity data'!I33*(1/'Emission Factors'!$C$13)/1000)*'Emission Factors'!$C$5*('Emission Factors'!$F$5/1000))+(('PEG_Activity data'!I36*(1/'Emission Factors'!$C$13)/1000)*'Emission Factors'!$C$5*('Emission Factors'!$F$5/1000))</f>
        <v>7.9041924793388424E-2</v>
      </c>
      <c r="J12" s="549">
        <f>(('PEG_Activity data'!J33*(1/'Emission Factors'!$C$13)/1000)*'Emission Factors'!$C$5*('Emission Factors'!$F$5/1000))+(('PEG_Activity data'!J36*(1/'Emission Factors'!$C$13)/1000)*'Emission Factors'!$C$5*('Emission Factors'!$F$5/1000))</f>
        <v>5.6615701239669414E-2</v>
      </c>
      <c r="K12" s="549">
        <f>(('PEG_Activity data'!K33*(1/'Emission Factors'!$C$13)/1000)*'Emission Factors'!$C$5*('Emission Factors'!$F$5/1000))+(('PEG_Activity data'!K36*(1/'Emission Factors'!$C$13)/1000)*'Emission Factors'!$C$5*('Emission Factors'!$F$5/1000))</f>
        <v>3.4668590082644619E-2</v>
      </c>
      <c r="L12" s="549">
        <f>(('PEG_Activity data'!L33*(1/'Emission Factors'!$C$13)/1000)*'Emission Factors'!$C$5*('Emission Factors'!$F$5/1000))+(('PEG_Activity data'!L36*(1/'Emission Factors'!$C$13)/1000)*'Emission Factors'!$C$5*('Emission Factors'!$F$5/1000))</f>
        <v>1.152154438016529E-2</v>
      </c>
      <c r="M12" s="549">
        <f>(('PEG_Activity data'!M33*(1/'Emission Factors'!$C$13)/1000)*'Emission Factors'!$C$5*('Emission Factors'!$F$5/1000))+(('PEG_Activity data'!M36*(1/'Emission Factors'!$C$13)/1000)*'Emission Factors'!$C$5*('Emission Factors'!$F$5/1000))</f>
        <v>4.2842643099173544E-2</v>
      </c>
      <c r="N12" s="549">
        <f>(('PEG_Activity data'!N33*(1/'Emission Factors'!$C$13)/1000)*'Emission Factors'!$C$5*('Emission Factors'!$F$5/1000))+(('PEG_Activity data'!N36*(1/'Emission Factors'!$C$13)/1000)*'Emission Factors'!$C$5*('Emission Factors'!$F$5/1000))</f>
        <v>2.8952509462809913E-2</v>
      </c>
      <c r="O12" s="549">
        <f>(('PEG_Activity data'!O33*(1/'Emission Factors'!$C$13)/1000)*'Emission Factors'!$C$5*('Emission Factors'!$F$5/1000))+(('PEG_Activity data'!O36*(1/'Emission Factors'!$C$13)/1000)*'Emission Factors'!$C$5*('Emission Factors'!$F$5/1000))</f>
        <v>2.1605165206611571E-2</v>
      </c>
      <c r="P12" s="549">
        <f>((('PEG_Activity data'!P33*(1/'Emission Factors'!$C$13)/1000)*'Emission Factors'!$C$5*('Emission Factors'!$F$5/1000))+(('PEG_Activity data'!P36*(1/'Emission Factors'!$C$13)/1000)*'Emission Factors'!$C$5*('Emission Factors'!$F$5/1000)))</f>
        <v>1.0618938842975205E-2</v>
      </c>
      <c r="Q12" s="549">
        <f>((('PEG_Activity data'!Q33*(1/'Emission Factors'!$C$13)/1000)*'Emission Factors'!$C$5*('Emission Factors'!$F$5/1000))+(('PEG_Activity data'!Q36*(1/'Emission Factors'!$C$13)/1000)*'Emission Factors'!$C$5*('Emission Factors'!$F$5/1000)))</f>
        <v>2.8383673826940002E-3</v>
      </c>
      <c r="R12" s="549">
        <f>((('PEG_Activity data'!R33*(1/'Emission Factors'!$C$13)/1000)*'Emission Factors'!$C$5*('Emission Factors'!$F$5/1000))+(('PEG_Activity data'!R36*(1/'Emission Factors'!$C$13)/1000)*'Emission Factors'!$C$5*('Emission Factors'!$F$5/1000)))</f>
        <v>1.4688161118412389E-3</v>
      </c>
      <c r="S12" s="549">
        <f>((('PEG_Activity data'!S33*(1/'Emission Factors'!$C$13)/1000)*'Emission Factors'!$C$5*('Emission Factors'!$F$5/1000))+(('PEG_Activity data'!S36*(1/'Emission Factors'!$C$13)/1000)*'Emission Factors'!$C$5*('Emission Factors'!$F$5/1000)))</f>
        <v>3.0177631729039448E-3</v>
      </c>
      <c r="T12" s="549">
        <f>(('PEG_Activity data'!T33*(1/'Emission Factors'!$C$13)/1000)*'Emission Factors'!$C$5*('Emission Factors'!$F$5/1000))+(('PEG_Activity data'!T36*(1/'Emission Factors'!$C$13)/1000)*'Emission Factors'!$C$5*('Emission Factors'!$F$5/1000))</f>
        <v>1.3748148347107437E-3</v>
      </c>
      <c r="U12" s="550">
        <f>(('PEG_Activity data'!U33*(1/'Emission Factors'!$C$13)/1000)*'Emission Factors'!$C$5*('Emission Factors'!$F$5/1000))+(('PEG_Activity data'!U36*(1/'Emission Factors'!$C$13)/1000)*'Emission Factors'!$C$5*('Emission Factors'!$F$5/1000))</f>
        <v>5.1513111570247933E-4</v>
      </c>
      <c r="V12" s="550">
        <f>(('PEG_Activity data'!V33*(1/'Emission Factors'!$C$13)/1000)*'Emission Factors'!$C$5*('Emission Factors'!$F$5/1000))+(('PEG_Activity data'!V36*(1/'Emission Factors'!$C$13)/1000)*'Emission Factors'!$C$5*('Emission Factors'!$F$5/1000))</f>
        <v>1.4925619834710744E-4</v>
      </c>
      <c r="W12" s="550">
        <f>(('PEG_Activity data'!W33*(1/'Emission Factors'!$C$13)/1000)*'Emission Factors'!$C$5*('Emission Factors'!$F$5/1000))+(('PEG_Activity data'!W36*(1/'Emission Factors'!$C$13)/1000)*'Emission Factors'!$C$5*('Emission Factors'!$F$5/1000))</f>
        <v>1.0692806989992709E-4</v>
      </c>
      <c r="X12" s="20"/>
      <c r="Y12" s="20"/>
      <c r="Z12" s="5"/>
      <c r="AA12" s="5"/>
    </row>
    <row r="13" spans="1:27" ht="21" customHeight="1">
      <c r="A13" s="20"/>
      <c r="B13" s="548" t="s">
        <v>18</v>
      </c>
      <c r="C13" s="548" t="s">
        <v>56</v>
      </c>
      <c r="D13" s="495" t="s">
        <v>27</v>
      </c>
      <c r="E13" s="549">
        <f>E10+E11*'PEG_GHG estimates'!$C$4+E12*'PEG_GHG estimates'!$C$5</f>
        <v>6587.6178743181808</v>
      </c>
      <c r="F13" s="549">
        <f>F10+F11*'PEG_GHG estimates'!$C$4+F12*'PEG_GHG estimates'!$C$5</f>
        <v>11310.865447500002</v>
      </c>
      <c r="G13" s="549">
        <f>G10+G11*'PEG_GHG estimates'!$C$4+G12*'PEG_GHG estimates'!$C$5</f>
        <v>12103.934555863636</v>
      </c>
      <c r="H13" s="549">
        <f>H10+H11*'PEG_GHG estimates'!$C$4+H12*'PEG_GHG estimates'!$C$5</f>
        <v>12617.576004886363</v>
      </c>
      <c r="I13" s="549">
        <f>I10+I11*'PEG_GHG estimates'!$C$4+I12*'PEG_GHG estimates'!$C$5</f>
        <v>9794.4801107727271</v>
      </c>
      <c r="J13" s="549">
        <f>J10+J11*'PEG_GHG estimates'!$C$4+J12*'PEG_GHG estimates'!$C$5</f>
        <v>7015.534619113635</v>
      </c>
      <c r="K13" s="549">
        <f>K10+K11*'PEG_GHG estimates'!$C$4+K12*'PEG_GHG estimates'!$C$5</f>
        <v>4295.9583400909087</v>
      </c>
      <c r="L13" s="549">
        <f>L10+L11*'PEG_GHG estimates'!$C$4+L12*'PEG_GHG estimates'!$C$5</f>
        <v>1427.692171868182</v>
      </c>
      <c r="M13" s="549">
        <f>M10+M11*'PEG_GHG estimates'!$C$4+M12*'PEG_GHG estimates'!$C$5</f>
        <v>5308.8461196340913</v>
      </c>
      <c r="N13" s="549">
        <f>N10+N11*'PEG_GHG estimates'!$C$4+N12*'PEG_GHG estimates'!$C$5</f>
        <v>3587.6502100840903</v>
      </c>
      <c r="O13" s="549">
        <f>O10+O11*'PEG_GHG estimates'!$C$4+O12*'PEG_GHG estimates'!$C$5</f>
        <v>2677.2040465772725</v>
      </c>
      <c r="P13" s="549">
        <f>P10+P11*'PEG_GHG estimates'!$C$4+P12*'PEG_GHG estimates'!$C$5</f>
        <v>1315.8458067272725</v>
      </c>
      <c r="Q13" s="549">
        <f>Q10+Q11*'PEG_GHG estimates'!$C$4+Q12*'PEG_GHG estimates'!$C$5</f>
        <v>351.71629422652705</v>
      </c>
      <c r="R13" s="549">
        <f>R10+R11*'PEG_GHG estimates'!$C$4+R12*'PEG_GHG estimates'!$C$5</f>
        <v>182.00834849880715</v>
      </c>
      <c r="S13" s="549">
        <f>S10+S11*'PEG_GHG estimates'!$C$4+S12*'PEG_GHG estimates'!$C$5</f>
        <v>373.94612357039233</v>
      </c>
      <c r="T13" s="549">
        <f>T10+T11*'PEG_GHG estimates'!$C$4+T12*'PEG_GHG estimates'!$C$5</f>
        <v>170.36018024318182</v>
      </c>
      <c r="U13" s="549">
        <f>U10+U11*'PEG_GHG estimates'!$C$4+U12*'PEG_GHG estimates'!$C$5</f>
        <v>63.832472202272733</v>
      </c>
      <c r="V13" s="549">
        <f>V10+V11*'PEG_GHG estimates'!$C$4+V12*'PEG_GHG estimates'!$C$5</f>
        <v>18.49508181818182</v>
      </c>
      <c r="W13" s="549">
        <f>W10+W11*'PEG_GHG estimates'!$C$4+W12*'PEG_GHG estimates'!$C$5</f>
        <v>13.249991781649463</v>
      </c>
      <c r="X13" s="20"/>
      <c r="Y13" s="20"/>
      <c r="Z13" s="5"/>
      <c r="AA13" s="5"/>
    </row>
    <row r="14" spans="1:27" ht="21" customHeight="1">
      <c r="A14" s="20"/>
      <c r="B14" s="548" t="s">
        <v>18</v>
      </c>
      <c r="C14" s="548" t="s">
        <v>56</v>
      </c>
      <c r="D14" s="495" t="s">
        <v>28</v>
      </c>
      <c r="E14" s="549">
        <f>E10+E11*'PEG_GHG estimates'!$D$4+E12*'PEG_GHG estimates'!$D$5</f>
        <v>6587.4849683367756</v>
      </c>
      <c r="F14" s="549">
        <f>F10+F11*'PEG_GHG estimates'!$D$4+F12*'PEG_GHG estimates'!$D$5</f>
        <v>11310.637249431818</v>
      </c>
      <c r="G14" s="549">
        <f>G10+G11*'PEG_GHG estimates'!$D$4+G12*'PEG_GHG estimates'!$D$5</f>
        <v>12103.690357530992</v>
      </c>
      <c r="H14" s="549">
        <f>H10+H11*'PEG_GHG estimates'!$D$4+H12*'PEG_GHG estimates'!$D$5</f>
        <v>12617.321443775827</v>
      </c>
      <c r="I14" s="549">
        <f>I10+I11*'PEG_GHG estimates'!$D$4+I12*'PEG_GHG estimates'!$D$5</f>
        <v>9794.2825059607421</v>
      </c>
      <c r="J14" s="549">
        <f>J10+J11*'PEG_GHG estimates'!$D$4+J12*'PEG_GHG estimates'!$D$5</f>
        <v>7015.3930798605352</v>
      </c>
      <c r="K14" s="549">
        <f>K10+K11*'PEG_GHG estimates'!$D$4+K12*'PEG_GHG estimates'!$D$5</f>
        <v>4295.8716686157022</v>
      </c>
      <c r="L14" s="549">
        <f>L10+L11*'PEG_GHG estimates'!$D$4+L12*'PEG_GHG estimates'!$D$5</f>
        <v>1427.6633680072314</v>
      </c>
      <c r="M14" s="549">
        <f>M10+M11*'PEG_GHG estimates'!$D$4+M12*'PEG_GHG estimates'!$D$5</f>
        <v>5308.7390130263429</v>
      </c>
      <c r="N14" s="549">
        <f>N10+N11*'PEG_GHG estimates'!$D$4+N12*'PEG_GHG estimates'!$D$5</f>
        <v>3587.5778288104334</v>
      </c>
      <c r="O14" s="549">
        <f>O10+O11*'PEG_GHG estimates'!$D$4+O12*'PEG_GHG estimates'!$D$5</f>
        <v>2677.1500336642562</v>
      </c>
      <c r="P14" s="549">
        <f>P10+P11*'PEG_GHG estimates'!$D$4+P12*'PEG_GHG estimates'!$D$5</f>
        <v>1315.819259380165</v>
      </c>
      <c r="Q14" s="549">
        <f>Q10+Q11*'PEG_GHG estimates'!$D$4+Q12*'PEG_GHG estimates'!$D$5</f>
        <v>351.70919830807031</v>
      </c>
      <c r="R14" s="549">
        <f>R10+R11*'PEG_GHG estimates'!$D$4+R12*'PEG_GHG estimates'!$D$5</f>
        <v>182.00467645852757</v>
      </c>
      <c r="S14" s="549">
        <f>S10+S11*'PEG_GHG estimates'!$D$4+S12*'PEG_GHG estimates'!$D$5</f>
        <v>373.93857916246009</v>
      </c>
      <c r="T14" s="549">
        <f>T10+T11*'PEG_GHG estimates'!$D$4+T12*'PEG_GHG estimates'!$D$5</f>
        <v>170.35674320609505</v>
      </c>
      <c r="U14" s="549">
        <f>U10+U11*'PEG_GHG estimates'!$D$4+U12*'PEG_GHG estimates'!$D$5</f>
        <v>63.83118437448347</v>
      </c>
      <c r="V14" s="549">
        <f>V10+V11*'PEG_GHG estimates'!$D$4+V12*'PEG_GHG estimates'!$D$5</f>
        <v>18.494708677685949</v>
      </c>
      <c r="W14" s="549">
        <f>W10+W11*'PEG_GHG estimates'!$D$4+W12*'PEG_GHG estimates'!$D$5</f>
        <v>13.249724461474713</v>
      </c>
      <c r="X14" s="20"/>
      <c r="Y14" s="20"/>
      <c r="Z14" s="5"/>
      <c r="AA14" s="5"/>
    </row>
    <row r="15" spans="1:27" ht="21" customHeight="1">
      <c r="A15" s="20"/>
      <c r="B15" s="548" t="s">
        <v>18</v>
      </c>
      <c r="C15" s="548" t="s">
        <v>56</v>
      </c>
      <c r="D15" s="495" t="s">
        <v>29</v>
      </c>
      <c r="E15" s="549">
        <f>E10+E11*'PEG_GHG estimates'!$E$4+E12*'PEG_GHG estimates'!$E$5</f>
        <v>6579.3723872318169</v>
      </c>
      <c r="F15" s="549">
        <f>F10+F11*'PEG_GHG estimates'!$E$4+F12*'PEG_GHG estimates'!$E$5</f>
        <v>11296.70803935</v>
      </c>
      <c r="G15" s="549">
        <f>G10+G11*'PEG_GHG estimates'!$E$4+G12*'PEG_GHG estimates'!$E$5</f>
        <v>12088.784491306364</v>
      </c>
      <c r="H15" s="549">
        <f>H10+H11*'PEG_GHG estimates'!$E$4+H12*'PEG_GHG estimates'!$E$5</f>
        <v>12601.783033588637</v>
      </c>
      <c r="I15" s="549">
        <f>I10+I11*'PEG_GHG estimates'!$E$4+I12*'PEG_GHG estimates'!$E$5</f>
        <v>9782.2207082372715</v>
      </c>
      <c r="J15" s="549">
        <f>J10+J11*'PEG_GHG estimates'!$E$4+J12*'PEG_GHG estimates'!$E$5</f>
        <v>7006.7535238513619</v>
      </c>
      <c r="K15" s="549">
        <f>K10+K11*'PEG_GHG estimates'!$E$4+K12*'PEG_GHG estimates'!$E$5</f>
        <v>4290.5812417690904</v>
      </c>
      <c r="L15" s="549">
        <f>L10+L11*'PEG_GHG estimates'!$E$4+L12*'PEG_GHG estimates'!$E$5</f>
        <v>1425.9051803348184</v>
      </c>
      <c r="M15" s="549">
        <f>M10+M11*'PEG_GHG estimates'!$E$4+M12*'PEG_GHG estimates'!$E$5</f>
        <v>5302.2012256894086</v>
      </c>
      <c r="N15" s="549">
        <f>N10+N11*'PEG_GHG estimates'!$E$4+N12*'PEG_GHG estimates'!$E$5</f>
        <v>3583.1596758664086</v>
      </c>
      <c r="O15" s="549">
        <f>O10+O11*'PEG_GHG estimates'!$E$4+O12*'PEG_GHG estimates'!$E$5</f>
        <v>2673.8530854537271</v>
      </c>
      <c r="P15" s="549">
        <f>P10+P11*'PEG_GHG estimates'!$E$4+P12*'PEG_GHG estimates'!$E$5</f>
        <v>1314.198809312727</v>
      </c>
      <c r="Q15" s="549">
        <f>Q10+Q11*'PEG_GHG estimates'!$E$4+Q12*'PEG_GHG estimates'!$E$5</f>
        <v>351.27606344547127</v>
      </c>
      <c r="R15" s="549">
        <f>R10+R11*'PEG_GHG estimates'!$E$4+R12*'PEG_GHG estimates'!$E$5</f>
        <v>181.78053511986059</v>
      </c>
      <c r="S15" s="549">
        <f>S10+S11*'PEG_GHG estimates'!$E$4+S12*'PEG_GHG estimates'!$E$5</f>
        <v>373.47806850227494</v>
      </c>
      <c r="T15" s="549">
        <f>T10+T11*'PEG_GHG estimates'!$E$4+T12*'PEG_GHG estimates'!$E$5</f>
        <v>170.14694646231817</v>
      </c>
      <c r="U15" s="549">
        <f>U10+U11*'PEG_GHG estimates'!$E$4+U12*'PEG_GHG estimates'!$E$5</f>
        <v>63.752575366227276</v>
      </c>
      <c r="V15" s="549">
        <f>V10+V11*'PEG_GHG estimates'!$E$4+V12*'PEG_GHG estimates'!$E$5</f>
        <v>18.471932181818183</v>
      </c>
      <c r="W15" s="549">
        <f>W10+W11*'PEG_GHG estimates'!$E$4+W12*'PEG_GHG estimates'!$E$5</f>
        <v>13.233407238007986</v>
      </c>
      <c r="X15" s="20"/>
      <c r="Y15" s="20"/>
      <c r="Z15" s="5"/>
      <c r="AA15" s="5"/>
    </row>
    <row r="16" spans="1:27" ht="21" customHeight="1">
      <c r="A16" s="20"/>
      <c r="B16" s="494" t="s">
        <v>18</v>
      </c>
      <c r="C16" s="494" t="s">
        <v>72</v>
      </c>
      <c r="D16" s="494" t="s">
        <v>17</v>
      </c>
      <c r="E16" s="547">
        <f>(('PEG_Activity data'!E35*(1/'Emission Factors'!$C$14)/1000)*'Emission Factors'!$C$7*'Emission Factors'!$D$7)</f>
        <v>134013.64433781191</v>
      </c>
      <c r="F16" s="547">
        <f>(('PEG_Activity data'!F35*(1/'Emission Factors'!$C$14)/1000)*'Emission Factors'!$C$7*'Emission Factors'!$D$7)</f>
        <v>185627.56147312859</v>
      </c>
      <c r="G16" s="547">
        <f>(('PEG_Activity data'!G35*(1/'Emission Factors'!$C$14)/1000)*'Emission Factors'!$C$7*'Emission Factors'!$D$7)</f>
        <v>147250.9912284069</v>
      </c>
      <c r="H16" s="547">
        <f>(('PEG_Activity data'!E35*(1/'Emission Factors'!$C$14)/1000)*'Emission Factors'!$C$7*'Emission Factors'!$D$7)</f>
        <v>134013.64433781191</v>
      </c>
      <c r="I16" s="547">
        <f>(('PEG_Activity data'!F35*(1/'Emission Factors'!$C$14)/1000)*'Emission Factors'!$C$7*'Emission Factors'!$D$7)</f>
        <v>185627.56147312859</v>
      </c>
      <c r="J16" s="547">
        <f>(('PEG_Activity data'!J35*(1/'Emission Factors'!$C$14)/1000)*'Emission Factors'!$C$7*'Emission Factors'!$D$7)</f>
        <v>224218.34428502875</v>
      </c>
      <c r="K16" s="547">
        <f>(('PEG_Activity data'!K35*(1/'Emission Factors'!$C$14)/1000)*'Emission Factors'!$C$7*'Emission Factors'!$D$7)</f>
        <v>117761.41463291747</v>
      </c>
      <c r="L16" s="547">
        <f>(('PEG_Activity data'!L35*(1/'Emission Factors'!$C$14)/1000)*'Emission Factors'!$C$7*'Emission Factors'!$D$7)</f>
        <v>25624.55974808061</v>
      </c>
      <c r="M16" s="547">
        <f>(('PEG_Activity data'!M35*(1/'Emission Factors'!$C$14)/1000)*'Emission Factors'!$C$7*'Emission Factors'!$D$7)</f>
        <v>99620.155292706346</v>
      </c>
      <c r="N16" s="547">
        <f>(('PEG_Activity data'!N35*(1/'Emission Factors'!$C$14)/1000)*'Emission Factors'!$C$7*'Emission Factors'!$D$7)</f>
        <v>136128.90506717851</v>
      </c>
      <c r="O16" s="547">
        <f>(('PEG_Activity data'!O35*(1/'Emission Factors'!$C$14)/1000)*'Emission Factors'!$C$7*'Emission Factors'!$D$7)</f>
        <v>99909.306909788866</v>
      </c>
      <c r="P16" s="547">
        <f>(('PEG_Activity data'!P35*(1/'Emission Factors'!$C$14)/1000)*'Emission Factors'!$C$7*'Emission Factors'!$D$7)</f>
        <v>40785.224424184264</v>
      </c>
      <c r="Q16" s="547">
        <f>(('PEG_Activity data'!Q35*(1/'Emission Factors'!$C$14)/1000)*'Emission Factors'!$C$7*'Emission Factors'!$D$7)</f>
        <v>7102.9493809980813</v>
      </c>
      <c r="R16" s="547">
        <f>(('PEG_Activity data'!R35*(1/'Emission Factors'!$C$14)/1000)*'Emission Factors'!$C$7*'Emission Factors'!$D$7)</f>
        <v>1051.9745873320537</v>
      </c>
      <c r="S16" s="547">
        <f>(('PEG_Activity data'!S35*(1/'Emission Factors'!$C$14)/1000)*'Emission Factors'!$C$7*'Emission Factors'!$D$7)</f>
        <v>2237.5669145873321</v>
      </c>
      <c r="T16" s="547">
        <f>(('PEG_Activity data'!T35*(1/'Emission Factors'!$C$14)/1000)*'Emission Factors'!$C$7*'Emission Factors'!$D$7)</f>
        <v>4155.5824088291747</v>
      </c>
      <c r="U16" s="547">
        <f>(('PEG_Activity data'!U35*(1/'Emission Factors'!$C$14)/1000)*'Emission Factors'!$C$7*'Emission Factors'!$D$7)</f>
        <v>4663.1884261036466</v>
      </c>
      <c r="V16" s="547">
        <f>(('PEG_Activity data'!V35*(1/'Emission Factors'!$C$14)/1000)*'Emission Factors'!$C$7*'Emission Factors'!$D$7)</f>
        <v>1225.1827687140117</v>
      </c>
      <c r="W16" s="547">
        <f>(('PEG_Activity data'!W35*(1/'Emission Factors'!$C$14)/1000)*'Emission Factors'!$C$7*'Emission Factors'!$D$7)</f>
        <v>929.52859489374043</v>
      </c>
      <c r="X16" s="20"/>
      <c r="Y16" s="20"/>
      <c r="Z16" s="5"/>
      <c r="AA16" s="5"/>
    </row>
    <row r="17" spans="1:27" ht="21" customHeight="1">
      <c r="A17" s="20"/>
      <c r="B17" s="548" t="s">
        <v>18</v>
      </c>
      <c r="C17" s="548" t="s">
        <v>72</v>
      </c>
      <c r="D17" s="495" t="s">
        <v>25</v>
      </c>
      <c r="E17" s="549">
        <f>(('PEG_Activity data'!E35*(1/'Emission Factors'!$C$14)/1000)*'Emission Factors'!$C$7*('Emission Factors'!$E$7/1000))</f>
        <v>5.484869481765835</v>
      </c>
      <c r="F17" s="549">
        <f>(('PEG_Activity data'!F35*(1/'Emission Factors'!$C$14)/1000)*'Emission Factors'!$C$7*('Emission Factors'!$E$7/1000))</f>
        <v>7.5973081094049908</v>
      </c>
      <c r="G17" s="549">
        <f>(('PEG_Activity data'!G35*(1/'Emission Factors'!$C$14)/1000)*'Emission Factors'!$C$7*('Emission Factors'!$E$7/1000))</f>
        <v>6.0266435700575816</v>
      </c>
      <c r="H17" s="549">
        <f>(('PEG_Activity data'!H35*(1/'Emission Factors'!$C$14)/1000)*'Emission Factors'!$C$7*('Emission Factors'!$E$7/1000))</f>
        <v>12.104675239923225</v>
      </c>
      <c r="I17" s="549">
        <f>(('PEG_Activity data'!I29*(1/'Emission Factors'!$C$14)/1000)*'Emission Factors'!$C$7*('Emission Factors'!$E$7/1000))+(('PEG_Activity data'!I35*(1/'Emission Factors'!$C$14)/1000)*'Emission Factors'!$C$7*('Emission Factors'!$E$7/1000))</f>
        <v>13.928200479846449</v>
      </c>
      <c r="J17" s="549">
        <f>('PEG_Activity data'!J35*(1/'Emission Factors'!$C$14)/1000)*'Emission Factors'!$C$7*('Emission Factors'!$E$7/1000)</f>
        <v>9.1767398752399227</v>
      </c>
      <c r="K17" s="549">
        <f>((('PEG_Activity data'!K29*(1/'Emission Factors'!$C$14)/1000)*'Emission Factors'!$C$7*('Emission Factors'!$E$7/1000))+(('PEG_Activity data'!K35*(1/'Emission Factors'!$C$14)/1000)*'Emission Factors'!$C$7*('Emission Factors'!$E$7/1000)))</f>
        <v>4.8197031909788874</v>
      </c>
      <c r="L17" s="549">
        <f>((('PEG_Activity data'!L29*(1/'Emission Factors'!$C$14)/1000)*'Emission Factors'!$C$7*('Emission Factors'!$E$7/1000))+(('PEG_Activity data'!L35*(1/'Emission Factors'!$C$14)/1000)*'Emission Factors'!$C$7*('Emission Factors'!$E$7/1000)))</f>
        <v>1.048754150671785</v>
      </c>
      <c r="M17" s="549">
        <f>((('PEG_Activity data'!M29*(1/'Emission Factors'!$C$14)/1000)*'Emission Factors'!$C$7*('Emission Factors'!$E$7/1000))+(('PEG_Activity data'!M35*(1/'Emission Factors'!$C$14)/1000)*'Emission Factors'!$C$7*('Emission Factors'!$E$7/1000)))</f>
        <v>4.0772232725527839</v>
      </c>
      <c r="N17" s="549">
        <f>((('PEG_Activity data'!N29*(1/'Emission Factors'!$C$14)/1000)*'Emission Factors'!$C$7*('Emission Factors'!$E$7/1000))+(('PEG_Activity data'!N35*(1/'Emission Factors'!$C$14)/1000)*'Emission Factors'!$C$7*('Emission Factors'!$E$7/1000)))</f>
        <v>5.5714422264875241</v>
      </c>
      <c r="O17" s="549">
        <f>(('PEG_Activity data'!O35*(1/'Emission Factors'!$C$14)/1000)*'Emission Factors'!$C$7*('Emission Factors'!$E$7/1000))</f>
        <v>4.089057581573897</v>
      </c>
      <c r="P17" s="549">
        <f>(('PEG_Activity data'!P35*(1/'Emission Factors'!$C$14)/1000)*'Emission Factors'!$C$7*('Emission Factors'!$E$7/1000))</f>
        <v>1.6692452015355088</v>
      </c>
      <c r="Q17" s="549">
        <f>(('PEG_Activity data'!Q35*(1/'Emission Factors'!$C$14)/1000)*'Emission Factors'!$C$7*('Emission Factors'!$E$7/1000))</f>
        <v>0.2907073416506718</v>
      </c>
      <c r="R17" s="549">
        <f>(('PEG_Activity data'!R35*(1/'Emission Factors'!$C$14)/1000)*'Emission Factors'!$C$7*('Emission Factors'!$E$7/1000))</f>
        <v>4.3054894433781188E-2</v>
      </c>
      <c r="S17" s="549">
        <f>(('PEG_Activity data'!S35*(1/'Emission Factors'!$C$14)/1000)*'Emission Factors'!$C$7*('Emission Factors'!$E$7/1000))</f>
        <v>9.1578454894433781E-2</v>
      </c>
      <c r="T17" s="549">
        <f>(('PEG_Activity data'!T35*(1/'Emission Factors'!$C$14)/1000)*'Emission Factors'!$C$7*('Emission Factors'!$E$7/1000))</f>
        <v>0.17007840690978887</v>
      </c>
      <c r="U17" s="549">
        <f>(('PEG_Activity data'!U35*(1/'Emission Factors'!$C$14)/1000)*'Emission Factors'!$C$7*('Emission Factors'!$E$7/1000))</f>
        <v>0.1908535508637236</v>
      </c>
      <c r="V17" s="549">
        <f>(('PEG_Activity data'!V35*(1/'Emission Factors'!$C$14)/1000)*'Emission Factors'!$C$7*('Emission Factors'!$E$7/1000))</f>
        <v>5.0143905950095977E-2</v>
      </c>
      <c r="W17" s="549">
        <f>(('PEG_Activity data'!W35*(1/'Emission Factors'!$C$14)/1000)*'Emission Factors'!$C$7*('Emission Factors'!$E$7/1000))</f>
        <v>3.8043462273959369E-2</v>
      </c>
      <c r="X17" s="20"/>
      <c r="Y17" s="20"/>
      <c r="Z17" s="5"/>
      <c r="AA17" s="5"/>
    </row>
    <row r="18" spans="1:27" ht="21" customHeight="1">
      <c r="A18" s="20"/>
      <c r="B18" s="548" t="s">
        <v>18</v>
      </c>
      <c r="C18" s="548" t="s">
        <v>72</v>
      </c>
      <c r="D18" s="495" t="s">
        <v>26</v>
      </c>
      <c r="E18" s="549">
        <f>(('PEG_Activity data'!E35*(1/'Emission Factors'!$C$14)/1000)*'Emission Factors'!$C$7*('Emission Factors'!$F$7/1000))</f>
        <v>1.096973896353167</v>
      </c>
      <c r="F18" s="549">
        <f>(('PEG_Activity data'!F35*(1/'Emission Factors'!$C$14)/1000)*'Emission Factors'!$C$7*('Emission Factors'!$F$7/1000))</f>
        <v>1.519461621880998</v>
      </c>
      <c r="G18" s="549">
        <f>(('PEG_Activity data'!G35*(1/'Emission Factors'!$C$14)/1000)*'Emission Factors'!$C$7*('Emission Factors'!$F$7/1000))</f>
        <v>1.2053287140115161</v>
      </c>
      <c r="H18" s="549">
        <f>(('PEG_Activity data'!H35*(1/'Emission Factors'!$C$14)/1000)*'Emission Factors'!$C$7*('Emission Factors'!$F$7/1000))</f>
        <v>2.4209350479846448</v>
      </c>
      <c r="I18" s="549">
        <f>(('PEG_Activity data'!I35*(1/'Emission Factors'!$C$14)/1000)*'Emission Factors'!$C$7*('Emission Factors'!$F$7/1000))</f>
        <v>2.7856400959692893</v>
      </c>
      <c r="J18" s="549">
        <f>(('PEG_Activity data'!J35*(1/'Emission Factors'!$C$14)/1000)*'Emission Factors'!$C$7*('Emission Factors'!$F$7/1000))</f>
        <v>1.8353479750479844</v>
      </c>
      <c r="K18" s="549">
        <f>(('PEG_Activity data'!K35*(1/'Emission Factors'!$C$14)/1000)*'Emission Factors'!$C$7*('Emission Factors'!$F$7/1000))</f>
        <v>0.96394063819577736</v>
      </c>
      <c r="L18" s="549">
        <f>(('PEG_Activity data'!L35*(1/'Emission Factors'!$C$14)/1000)*'Emission Factors'!$C$7*('Emission Factors'!$F$7/1000))</f>
        <v>0.20975083013435697</v>
      </c>
      <c r="M18" s="549">
        <f>(('PEG_Activity data'!M35*(1/'Emission Factors'!$C$14)/1000)*'Emission Factors'!$C$7*('Emission Factors'!$F$7/1000))</f>
        <v>0.8154446545105567</v>
      </c>
      <c r="N18" s="549">
        <f>(('PEG_Activity data'!N35*(1/'Emission Factors'!$C$14)/1000)*'Emission Factors'!$C$7*('Emission Factors'!$F$7/1000))</f>
        <v>1.1142884452975048</v>
      </c>
      <c r="O18" s="549">
        <f>(('PEG_Activity data'!O35*(1/'Emission Factors'!$C$14)/1000)*'Emission Factors'!$C$7*('Emission Factors'!$F$7/1000))</f>
        <v>0.81781151631477922</v>
      </c>
      <c r="P18" s="549">
        <f>(('PEG_Activity data'!P35*(1/'Emission Factors'!$C$14)/1000)*'Emission Factors'!$C$7*('Emission Factors'!$F$7/1000))</f>
        <v>0.33384904030710172</v>
      </c>
      <c r="Q18" s="549">
        <f>(('PEG_Activity data'!Q35*(1/'Emission Factors'!$C$14)/1000)*'Emission Factors'!$C$7*('Emission Factors'!$F$7/1000))</f>
        <v>5.8141468330134359E-2</v>
      </c>
      <c r="R18" s="549">
        <f>(('PEG_Activity data'!R35*(1/'Emission Factors'!$C$14)/1000)*'Emission Factors'!$C$7*('Emission Factors'!$F$7/1000))</f>
        <v>8.6109788867562362E-3</v>
      </c>
      <c r="S18" s="549">
        <f>(('PEG_Activity data'!S35*(1/'Emission Factors'!$C$14)/1000)*'Emission Factors'!$C$7*('Emission Factors'!$F$7/1000))</f>
        <v>1.8315690978886755E-2</v>
      </c>
      <c r="T18" s="549">
        <f>(('PEG_Activity data'!T35*(1/'Emission Factors'!$C$14)/1000)*'Emission Factors'!$C$7*('Emission Factors'!$F$7/1000))</f>
        <v>3.401568138195777E-2</v>
      </c>
      <c r="U18" s="549">
        <f>(('PEG_Activity data'!U35*(1/'Emission Factors'!$C$14)/1000)*'Emission Factors'!$C$7*('Emission Factors'!$F$7/1000))</f>
        <v>3.8170710172744718E-2</v>
      </c>
      <c r="V18" s="549">
        <f>(('PEG_Activity data'!V35*(1/'Emission Factors'!$C$14)/1000)*'Emission Factors'!$C$7*('Emission Factors'!$F$7/1000))</f>
        <v>1.0028781190019194E-2</v>
      </c>
      <c r="W18" s="549">
        <f>(('PEG_Activity data'!W35*(1/'Emission Factors'!$C$14)/1000)*'Emission Factors'!$C$7*('Emission Factors'!$F$7/1000))</f>
        <v>7.6086924547918728E-3</v>
      </c>
      <c r="X18" s="20"/>
      <c r="Y18" s="20"/>
      <c r="Z18" s="5"/>
      <c r="AA18" s="5"/>
    </row>
    <row r="19" spans="1:27" ht="21" customHeight="1">
      <c r="A19" s="20"/>
      <c r="B19" s="548" t="s">
        <v>18</v>
      </c>
      <c r="C19" s="548" t="s">
        <v>72</v>
      </c>
      <c r="D19" s="495" t="s">
        <v>27</v>
      </c>
      <c r="E19" s="549">
        <f>E16+E17*'PEG_GHG estimates'!$C$4+E18*'PEG_GHG estimates'!$C$5</f>
        <v>134468.88850479847</v>
      </c>
      <c r="F19" s="549">
        <f>F16+F17*'PEG_GHG estimates'!$C$4+F18*'PEG_GHG estimates'!$C$5</f>
        <v>186258.13804620921</v>
      </c>
      <c r="G19" s="549">
        <f>G16+G17*'PEG_GHG estimates'!$C$4+G18*'PEG_GHG estimates'!$C$5</f>
        <v>147751.20264472169</v>
      </c>
      <c r="H19" s="549">
        <f>H16+H17*'PEG_GHG estimates'!$C$4+H18*'PEG_GHG estimates'!$C$5</f>
        <v>135018.33238272555</v>
      </c>
      <c r="I19" s="549">
        <f>I16+I17*'PEG_GHG estimates'!$C$4+I18*'PEG_GHG estimates'!$C$5</f>
        <v>186783.60211295585</v>
      </c>
      <c r="J19" s="549">
        <f>J16+J17*'PEG_GHG estimates'!$C$4+J18*'PEG_GHG estimates'!$C$5</f>
        <v>224980.01369467366</v>
      </c>
      <c r="K19" s="549">
        <f>K16+K17*'PEG_GHG estimates'!$C$4+K18*'PEG_GHG estimates'!$C$5</f>
        <v>118161.44999776872</v>
      </c>
      <c r="L19" s="549">
        <f>L16+L17*'PEG_GHG estimates'!$C$4+L18*'PEG_GHG estimates'!$C$5</f>
        <v>25711.606342586369</v>
      </c>
      <c r="M19" s="549">
        <f>M16+M17*'PEG_GHG estimates'!$C$4+M18*'PEG_GHG estimates'!$C$5</f>
        <v>99958.564824328219</v>
      </c>
      <c r="N19" s="549">
        <f>N16+N17*'PEG_GHG estimates'!$C$4+N18*'PEG_GHG estimates'!$C$5</f>
        <v>136591.33477197695</v>
      </c>
      <c r="O19" s="549">
        <f>O16+O17*'PEG_GHG estimates'!$C$4+O18*'PEG_GHG estimates'!$C$5</f>
        <v>100248.6986890595</v>
      </c>
      <c r="P19" s="549">
        <f>P16+P17*'PEG_GHG estimates'!$C$4+P18*'PEG_GHG estimates'!$C$5</f>
        <v>40923.771775911708</v>
      </c>
      <c r="Q19" s="549">
        <f>Q16+Q17*'PEG_GHG estimates'!$C$4+Q18*'PEG_GHG estimates'!$C$5</f>
        <v>7127.0780903550867</v>
      </c>
      <c r="R19" s="549">
        <f>R16+R17*'PEG_GHG estimates'!$C$4+R18*'PEG_GHG estimates'!$C$5</f>
        <v>1055.5481435700574</v>
      </c>
      <c r="S19" s="549">
        <f>S16+S17*'PEG_GHG estimates'!$C$4+S18*'PEG_GHG estimates'!$C$5</f>
        <v>2245.1679263435703</v>
      </c>
      <c r="T19" s="549">
        <f>T16+T17*'PEG_GHG estimates'!$C$4+T18*'PEG_GHG estimates'!$C$5</f>
        <v>4169.6989166026879</v>
      </c>
      <c r="U19" s="549">
        <f>U16+U17*'PEG_GHG estimates'!$C$4+U18*'PEG_GHG estimates'!$C$5</f>
        <v>4679.0292708253355</v>
      </c>
      <c r="V19" s="549">
        <f>V16+V17*'PEG_GHG estimates'!$C$4+V18*'PEG_GHG estimates'!$C$5</f>
        <v>1229.3447129078697</v>
      </c>
      <c r="W19" s="549">
        <f>W16+W17*'PEG_GHG estimates'!$C$4+W18*'PEG_GHG estimates'!$C$5</f>
        <v>932.68620226247913</v>
      </c>
      <c r="X19" s="20"/>
      <c r="Y19" s="20"/>
      <c r="Z19" s="5"/>
      <c r="AA19" s="5"/>
    </row>
    <row r="20" spans="1:27" ht="21" customHeight="1">
      <c r="A20" s="20"/>
      <c r="B20" s="548" t="s">
        <v>18</v>
      </c>
      <c r="C20" s="548" t="s">
        <v>72</v>
      </c>
      <c r="D20" s="495" t="s">
        <v>28</v>
      </c>
      <c r="E20" s="549">
        <f>E16+E17*'PEG_GHG estimates'!$D$4+E18*'PEG_GHG estimates'!$D$5</f>
        <v>134466.14607005758</v>
      </c>
      <c r="F20" s="549">
        <f>F16+F17*'PEG_GHG estimates'!$D$4+F18*'PEG_GHG estimates'!$D$5</f>
        <v>186254.33939215451</v>
      </c>
      <c r="G20" s="549">
        <f>G16+G17*'PEG_GHG estimates'!$D$4+G18*'PEG_GHG estimates'!$D$5</f>
        <v>147748.18932293664</v>
      </c>
      <c r="H20" s="549">
        <f>H16+H17*'PEG_GHG estimates'!$D$4+H18*'PEG_GHG estimates'!$D$5</f>
        <v>135012.28004510558</v>
      </c>
      <c r="I20" s="549">
        <f>I16+I17*'PEG_GHG estimates'!$D$4+I18*'PEG_GHG estimates'!$D$5</f>
        <v>186776.63801271594</v>
      </c>
      <c r="J20" s="549">
        <f>J16+J17*'PEG_GHG estimates'!$D$4+J18*'PEG_GHG estimates'!$D$5</f>
        <v>224975.42532473605</v>
      </c>
      <c r="K20" s="549">
        <f>K16+K17*'PEG_GHG estimates'!$D$4+K18*'PEG_GHG estimates'!$D$5</f>
        <v>118159.04014617323</v>
      </c>
      <c r="L20" s="549">
        <f>L16+L17*'PEG_GHG estimates'!$D$4+L18*'PEG_GHG estimates'!$D$5</f>
        <v>25711.081965511032</v>
      </c>
      <c r="M20" s="549">
        <f>M16+M17*'PEG_GHG estimates'!$D$4+M18*'PEG_GHG estimates'!$D$5</f>
        <v>99956.526212691955</v>
      </c>
      <c r="N20" s="549">
        <f>N16+N17*'PEG_GHG estimates'!$D$4+N18*'PEG_GHG estimates'!$D$5</f>
        <v>136588.54905086374</v>
      </c>
      <c r="O20" s="549">
        <f>O16+O17*'PEG_GHG estimates'!$D$4+O18*'PEG_GHG estimates'!$D$5</f>
        <v>100246.65416026872</v>
      </c>
      <c r="P20" s="549">
        <f>P16+P17*'PEG_GHG estimates'!$D$4+P18*'PEG_GHG estimates'!$D$5</f>
        <v>40922.937153310944</v>
      </c>
      <c r="Q20" s="549">
        <f>Q16+Q17*'PEG_GHG estimates'!$D$4+Q18*'PEG_GHG estimates'!$D$5</f>
        <v>7126.9327366842617</v>
      </c>
      <c r="R20" s="549">
        <f>R16+R17*'PEG_GHG estimates'!$D$4+R18*'PEG_GHG estimates'!$D$5</f>
        <v>1055.5266161228406</v>
      </c>
      <c r="S20" s="549">
        <f>S16+S17*'PEG_GHG estimates'!$D$4+S18*'PEG_GHG estimates'!$D$5</f>
        <v>2245.1221371161232</v>
      </c>
      <c r="T20" s="549">
        <f>T16+T17*'PEG_GHG estimates'!$D$4+T18*'PEG_GHG estimates'!$D$5</f>
        <v>4169.6138773992325</v>
      </c>
      <c r="U20" s="549">
        <f>U16+U17*'PEG_GHG estimates'!$D$4+U18*'PEG_GHG estimates'!$D$5</f>
        <v>4678.9338440499032</v>
      </c>
      <c r="V20" s="549">
        <f>V16+V17*'PEG_GHG estimates'!$D$4+V18*'PEG_GHG estimates'!$D$5</f>
        <v>1229.3196409548946</v>
      </c>
      <c r="W20" s="549">
        <f>W16+W17*'PEG_GHG estimates'!$D$4+W18*'PEG_GHG estimates'!$D$5</f>
        <v>932.66718053134207</v>
      </c>
      <c r="X20" s="20"/>
      <c r="Y20" s="20"/>
      <c r="Z20" s="5"/>
      <c r="AA20" s="5"/>
    </row>
    <row r="21" spans="1:27" ht="21" customHeight="1">
      <c r="A21" s="20"/>
      <c r="B21" s="548" t="s">
        <v>18</v>
      </c>
      <c r="C21" s="548" t="s">
        <v>72</v>
      </c>
      <c r="D21" s="495" t="s">
        <v>29</v>
      </c>
      <c r="E21" s="549">
        <f>E16+E17*'PEG_GHG estimates'!$E$4+E18*'PEG_GHG estimates'!$E$5</f>
        <v>134298.74785347408</v>
      </c>
      <c r="F21" s="549">
        <f>F16+F17*'PEG_GHG estimates'!$E$4+F18*'PEG_GHG estimates'!$E$5</f>
        <v>186022.46954865544</v>
      </c>
      <c r="G21" s="549">
        <f>G16+G17*'PEG_GHG estimates'!$E$4+G18*'PEG_GHG estimates'!$E$5</f>
        <v>147564.25616117852</v>
      </c>
      <c r="H21" s="549">
        <f>H16+H17*'PEG_GHG estimates'!$E$4+H18*'PEG_GHG estimates'!$E$5</f>
        <v>134642.84535678313</v>
      </c>
      <c r="I21" s="549">
        <f>I16+I17*'PEG_GHG estimates'!$E$4+I18*'PEG_GHG estimates'!$E$5</f>
        <v>186351.54933407099</v>
      </c>
      <c r="J21" s="549">
        <f>J16+J17*'PEG_GHG estimates'!$E$4+J18*'PEG_GHG estimates'!$E$5</f>
        <v>224695.35122374372</v>
      </c>
      <c r="K21" s="549">
        <f>K16+K17*'PEG_GHG estimates'!$E$4+K18*'PEG_GHG estimates'!$E$5</f>
        <v>118011.94280478454</v>
      </c>
      <c r="L21" s="549">
        <f>L16+L17*'PEG_GHG estimates'!$E$4+L18*'PEG_GHG estimates'!$E$5</f>
        <v>25679.07398883253</v>
      </c>
      <c r="M21" s="549">
        <f>M16+M17*'PEG_GHG estimates'!$E$4+M18*'PEG_GHG estimates'!$E$5</f>
        <v>99832.089358413636</v>
      </c>
      <c r="N21" s="549">
        <f>N16+N17*'PEG_GHG estimates'!$E$4+N18*'PEG_GHG estimates'!$E$5</f>
        <v>136418.50863411135</v>
      </c>
      <c r="O21" s="549">
        <f>O16+O17*'PEG_GHG estimates'!$E$4+O18*'PEG_GHG estimates'!$E$5</f>
        <v>100121.85612287908</v>
      </c>
      <c r="P21" s="549">
        <f>P16+P17*'PEG_GHG estimates'!$E$4+P18*'PEG_GHG estimates'!$E$5</f>
        <v>40871.991789760075</v>
      </c>
      <c r="Q21" s="549">
        <f>Q16+Q17*'PEG_GHG estimates'!$E$4+Q18*'PEG_GHG estimates'!$E$5</f>
        <v>7118.060348617083</v>
      </c>
      <c r="R21" s="549">
        <f>R16+R17*'PEG_GHG estimates'!$E$4+R18*'PEG_GHG estimates'!$E$5</f>
        <v>1054.2125807447217</v>
      </c>
      <c r="S21" s="549">
        <f>S16+S17*'PEG_GHG estimates'!$E$4+S18*'PEG_GHG estimates'!$E$5</f>
        <v>2242.3271626727451</v>
      </c>
      <c r="T21" s="549">
        <f>T16+T17*'PEG_GHG estimates'!$E$4+T18*'PEG_GHG estimates'!$E$5</f>
        <v>4164.4230844203448</v>
      </c>
      <c r="U21" s="549">
        <f>U16+U17*'PEG_GHG estimates'!$E$4+U18*'PEG_GHG estimates'!$E$5</f>
        <v>4673.1089936775425</v>
      </c>
      <c r="V21" s="549">
        <f>V16+V17*'PEG_GHG estimates'!$E$4+V18*'PEG_GHG estimates'!$E$5</f>
        <v>1227.7892489452977</v>
      </c>
      <c r="W21" s="549">
        <f>W16+W17*'PEG_GHG estimates'!$E$4+W18*'PEG_GHG estimates'!$E$5</f>
        <v>931.50609406274089</v>
      </c>
      <c r="X21" s="20"/>
      <c r="Y21" s="20"/>
      <c r="Z21" s="5"/>
      <c r="AA21" s="5"/>
    </row>
    <row r="22" spans="1:27" ht="21" customHeight="1">
      <c r="A22" s="20"/>
      <c r="B22" s="494" t="s">
        <v>18</v>
      </c>
      <c r="C22" s="494" t="s">
        <v>69</v>
      </c>
      <c r="D22" s="494" t="s">
        <v>17</v>
      </c>
      <c r="E22" s="547">
        <f>('PEG_Activity data'!E34*(1/'Emission Factors'!$C$12)/1000)*'Emission Factors'!$C$6*'Emission Factors'!$D$6</f>
        <v>194162.50099999999</v>
      </c>
      <c r="F22" s="547">
        <f>('PEG_Activity data'!F34*(1/'Emission Factors'!$C$12)/1000)*'Emission Factors'!$C$6*'Emission Factors'!$D$6</f>
        <v>445441.78972222219</v>
      </c>
      <c r="G22" s="547">
        <f>('PEG_Activity data'!G34*(1/'Emission Factors'!$C$12)/1000)*'Emission Factors'!$C$6*'Emission Factors'!$D$6</f>
        <v>773963.48105555552</v>
      </c>
      <c r="H22" s="547">
        <f>('PEG_Activity data'!H34*(1/'Emission Factors'!$C$12)/1000)*'Emission Factors'!$C$6*'Emission Factors'!$D$6</f>
        <v>943655.19805555546</v>
      </c>
      <c r="I22" s="547">
        <f>('PEG_Activity data'!I34*(1/'Emission Factors'!$C$12)/1000)*'Emission Factors'!$C$6*'Emission Factors'!$D$6</f>
        <v>1156774.4138888889</v>
      </c>
      <c r="J22" s="547">
        <f>('PEG_Activity data'!J34*(1/'Emission Factors'!$C$12)/1000)*'Emission Factors'!$C$6*'Emission Factors'!$D$6</f>
        <v>959381.01058944408</v>
      </c>
      <c r="K22" s="547">
        <f>('PEG_Activity data'!K34*(1/'Emission Factors'!$C$12)/1000)*'Emission Factors'!$C$6*'Emission Factors'!$D$6</f>
        <v>498902.99150972208</v>
      </c>
      <c r="L22" s="547">
        <f>('PEG_Activity data'!L34*(1/'Emission Factors'!$C$12)/1000)*'Emission Factors'!$C$6*'Emission Factors'!$D$6</f>
        <v>620478.66363527754</v>
      </c>
      <c r="M22" s="547">
        <f>('PEG_Activity data'!M34*(1/'Emission Factors'!$C$12)/1000)*'Emission Factors'!$C$6*'Emission Factors'!$D$6</f>
        <v>627652.71544444433</v>
      </c>
      <c r="N22" s="547">
        <f>('PEG_Activity data'!N34*(1/'Emission Factors'!$C$12)/1000)*'Emission Factors'!$C$6*'Emission Factors'!$D$6</f>
        <v>561101.52944444434</v>
      </c>
      <c r="O22" s="547">
        <f>('PEG_Activity data'!O34*(1/'Emission Factors'!$C$12)/1000)*'Emission Factors'!$C$6*'Emission Factors'!$D$6</f>
        <v>181125.81355555553</v>
      </c>
      <c r="P22" s="547">
        <f>('PEG_Activity data'!P34*(1/'Emission Factors'!$C$12)/1000)*'Emission Factors'!$C$6*'Emission Factors'!$D$6</f>
        <v>19596.925111111112</v>
      </c>
      <c r="Q22" s="547">
        <f>('PEG_Activity data'!Q34*(1/'Emission Factors'!$C$12)/1000)*'Emission Factors'!$C$6*'Emission Factors'!$D$6</f>
        <v>29162.905777777771</v>
      </c>
      <c r="R22" s="547">
        <f>('PEG_Activity data'!R34*(1/'Emission Factors'!$C$12)/1000)*'Emission Factors'!$C$6*'Emission Factors'!$D$6</f>
        <v>9442.8950777777754</v>
      </c>
      <c r="S22" s="547">
        <f>('PEG_Activity data'!S34*(1/'Emission Factors'!$C$12)/1000)*'Emission Factors'!$C$6*'Emission Factors'!$D$6</f>
        <v>86.03009999999999</v>
      </c>
      <c r="T22" s="547">
        <f>('PEG_Activity data'!T34*(1/'Emission Factors'!$C$12)/1000)*'Emission Factors'!$C$6*'Emission Factors'!$D$6</f>
        <v>29482.833899999998</v>
      </c>
      <c r="U22" s="547">
        <f>('PEG_Activity data'!U34*(1/'Emission Factors'!$C$12)/1000)*'Emission Factors'!$C$6*'Emission Factors'!$D$6</f>
        <v>9827.6112999999987</v>
      </c>
      <c r="V22" s="547">
        <f>('PEG_Activity data'!V34*(1/'Emission Factors'!$C$12)/1000)*'Emission Factors'!$C$6*'Emission Factors'!$D$6</f>
        <v>0</v>
      </c>
      <c r="W22" s="547">
        <f>('PEG_Activity data'!W34*(1/'Emission Factors'!$C$12)/1000)*'Emission Factors'!$C$6*'Emission Factors'!$D$6</f>
        <v>0</v>
      </c>
      <c r="X22" s="20"/>
      <c r="Y22" s="20"/>
      <c r="Z22" s="5"/>
      <c r="AA22" s="5"/>
    </row>
    <row r="23" spans="1:27" ht="21" customHeight="1">
      <c r="A23" s="20"/>
      <c r="B23" s="548" t="s">
        <v>18</v>
      </c>
      <c r="C23" s="548" t="s">
        <v>69</v>
      </c>
      <c r="D23" s="495" t="s">
        <v>25</v>
      </c>
      <c r="E23" s="549">
        <f>('PEG_Activity data'!E34*(1/'Emission Factors'!$C$12)/1000)*'Emission Factors'!$C$6*('Emission Factors'!$E$6/1000)</f>
        <v>7.86083</v>
      </c>
      <c r="F23" s="549">
        <f>('PEG_Activity data'!F34*(1/'Emission Factors'!$C$12)/1000)*'Emission Factors'!$C$6*('Emission Factors'!$E$6/1000)</f>
        <v>18.034080555555558</v>
      </c>
      <c r="G23" s="549">
        <f>('PEG_Activity data'!G34*(1/'Emission Factors'!$C$12)/1000)*'Emission Factors'!$C$6*('Emission Factors'!$E$6/1000)</f>
        <v>31.334553888888887</v>
      </c>
      <c r="H23" s="549">
        <f>('PEG_Activity data'!H34*(1/'Emission Factors'!$C$12)/1000)*'Emission Factors'!$C$6*('Emission Factors'!$E$6/1000)</f>
        <v>38.204663888888888</v>
      </c>
      <c r="I23" s="549">
        <f>('PEG_Activity data'!I34*(1/'Emission Factors'!$C$12)/1000)*'Emission Factors'!$C$6*('Emission Factors'!$E$6/1000)</f>
        <v>46.832972222222224</v>
      </c>
      <c r="J23" s="549">
        <f>('PEG_Activity data'!J34*(1/'Emission Factors'!$C$12)/1000)*'Emission Factors'!$C$6*('Emission Factors'!$E$6/1000)</f>
        <v>38.841336461111098</v>
      </c>
      <c r="K23" s="549">
        <f>('PEG_Activity data'!K34*(1/'Emission Factors'!$C$12)/1000)*'Emission Factors'!$C$6*('Emission Factors'!$E$6/1000)</f>
        <v>20.198501680555552</v>
      </c>
      <c r="L23" s="549">
        <f>('PEG_Activity data'!L34*(1/'Emission Factors'!$C$12)/1000)*'Emission Factors'!$C$6*('Emission Factors'!$E$6/1000)</f>
        <v>25.120593669444439</v>
      </c>
      <c r="M23" s="549">
        <f>('PEG_Activity data'!M34*(1/'Emission Factors'!$C$12)/1000)*'Emission Factors'!$C$6*('Emission Factors'!$E$6/1000)</f>
        <v>25.411041111111107</v>
      </c>
      <c r="N23" s="549">
        <f>('PEG_Activity data'!N34*(1/'Emission Factors'!$C$12)/1000)*'Emission Factors'!$C$6*('Emission Factors'!$E$6/1000)</f>
        <v>22.716661111111112</v>
      </c>
      <c r="O23" s="549">
        <f>('PEG_Activity data'!O34*(1/'Emission Factors'!$C$12)/1000)*'Emission Factors'!$C$6*('Emission Factors'!$E$6/1000)</f>
        <v>7.3330288888888884</v>
      </c>
      <c r="P23" s="549">
        <f>('PEG_Activity data'!P34*(1/'Emission Factors'!$C$12)/1000)*'Emission Factors'!$C$6*('Emission Factors'!$E$6/1000)</f>
        <v>0.79339777777777787</v>
      </c>
      <c r="Q23" s="549">
        <f>('PEG_Activity data'!Q34*(1/'Emission Factors'!$C$12)/1000)*'Emission Factors'!$C$6*('Emission Factors'!$E$6/1000)</f>
        <v>1.1806844444444442</v>
      </c>
      <c r="R23" s="549">
        <f>('PEG_Activity data'!R34*(1/'Emission Factors'!$C$12)/1000)*'Emission Factors'!$C$6*('Emission Factors'!$E$6/1000)</f>
        <v>0.38230344444444436</v>
      </c>
      <c r="S23" s="549">
        <f>('PEG_Activity data'!S34*(1/'Emission Factors'!$C$12)/1000)*'Emission Factors'!$C$6*('Emission Factors'!$E$6/1000)</f>
        <v>3.483E-3</v>
      </c>
      <c r="T23" s="549">
        <f>('PEG_Activity data'!T34*(1/'Emission Factors'!$C$12)/1000)*'Emission Factors'!$C$6*('Emission Factors'!$E$6/1000)</f>
        <v>1.1936370000000001</v>
      </c>
      <c r="U23" s="549">
        <f>('PEG_Activity data'!U34*(1/'Emission Factors'!$C$12)/1000)*'Emission Factors'!$C$6*('Emission Factors'!$E$6/1000)</f>
        <v>0.39787899999999998</v>
      </c>
      <c r="V23" s="549">
        <f>('PEG_Activity data'!V34*(1/'Emission Factors'!$C$12)/1000)*'Emission Factors'!$C$6*('Emission Factors'!$E$6/1000)</f>
        <v>0</v>
      </c>
      <c r="W23" s="549">
        <f>('PEG_Activity data'!W34*(1/'Emission Factors'!$C$12)/1000)*'Emission Factors'!$C$6*('Emission Factors'!$E$6/1000)</f>
        <v>0</v>
      </c>
      <c r="X23" s="20"/>
      <c r="Y23" s="20"/>
      <c r="Z23" s="5"/>
      <c r="AA23" s="5"/>
    </row>
    <row r="24" spans="1:27" ht="21" customHeight="1">
      <c r="A24" s="20"/>
      <c r="B24" s="548" t="s">
        <v>18</v>
      </c>
      <c r="C24" s="548" t="s">
        <v>69</v>
      </c>
      <c r="D24" s="495" t="s">
        <v>26</v>
      </c>
      <c r="E24" s="549">
        <f>(('PEG_Activity data'!E34*(1/'Emission Factors'!$C$12)/1000)*'Emission Factors'!$C$6*('Emission Factors'!$F$6/1000))</f>
        <v>1.572166</v>
      </c>
      <c r="F24" s="549">
        <f>(('PEG_Activity data'!F34*(1/'Emission Factors'!$C$12)/1000)*'Emission Factors'!$C$6*('Emission Factors'!$F$6/1000))</f>
        <v>3.6068161111111108</v>
      </c>
      <c r="G24" s="549">
        <f>(('PEG_Activity data'!G34*(1/'Emission Factors'!$C$12)/1000)*'Emission Factors'!$C$6*('Emission Factors'!$F$6/1000))</f>
        <v>6.2669107777777766</v>
      </c>
      <c r="H24" s="549">
        <f>(('PEG_Activity data'!H34*(1/'Emission Factors'!$C$12)/1000)*'Emission Factors'!$C$6*('Emission Factors'!$F$6/1000))</f>
        <v>7.6409327777777767</v>
      </c>
      <c r="I24" s="549">
        <f>(('PEG_Activity data'!I34*(1/'Emission Factors'!$C$12)/1000)*'Emission Factors'!$C$6*('Emission Factors'!$F$6/1000))</f>
        <v>9.3665944444444431</v>
      </c>
      <c r="J24" s="549">
        <f>(('PEG_Activity data'!J34*(1/'Emission Factors'!$C$12)/1000)*'Emission Factors'!$C$6*('Emission Factors'!$F$6/1000))</f>
        <v>7.7682672922222196</v>
      </c>
      <c r="K24" s="549">
        <f>(('PEG_Activity data'!K34*(1/'Emission Factors'!$C$12)/1000)*'Emission Factors'!$C$6*('Emission Factors'!$F$6/1000))</f>
        <v>4.0397003361111103</v>
      </c>
      <c r="L24" s="549">
        <f>(('PEG_Activity data'!L34*(1/'Emission Factors'!$C$12)/1000)*'Emission Factors'!$C$6*('Emission Factors'!$F$6/1000))</f>
        <v>5.0241187338888871</v>
      </c>
      <c r="M24" s="549">
        <f>(('PEG_Activity data'!M34*(1/'Emission Factors'!$C$12)/1000)*'Emission Factors'!$C$6*('Emission Factors'!$F$6/1000))</f>
        <v>5.0822082222222216</v>
      </c>
      <c r="N24" s="549">
        <f>(('PEG_Activity data'!N34*(1/'Emission Factors'!$C$12)/1000)*'Emission Factors'!$C$6*('Emission Factors'!$F$6/1000))</f>
        <v>4.5433322222222214</v>
      </c>
      <c r="O24" s="549">
        <f>(('PEG_Activity data'!O34*(1/'Emission Factors'!$C$12)/1000)*'Emission Factors'!$C$6*('Emission Factors'!$F$6/1000))</f>
        <v>1.4666057777777775</v>
      </c>
      <c r="P24" s="549">
        <f>(('PEG_Activity data'!P34*(1/'Emission Factors'!$C$12)/1000)*'Emission Factors'!$C$6*('Emission Factors'!$F$6/1000))</f>
        <v>0.15867955555555555</v>
      </c>
      <c r="Q24" s="549">
        <f>(('PEG_Activity data'!Q34*(1/'Emission Factors'!$C$12)/1000)*'Emission Factors'!$C$6*('Emission Factors'!$F$6/1000))</f>
        <v>0.23613688888888881</v>
      </c>
      <c r="R24" s="549">
        <f>(('PEG_Activity data'!R34*(1/'Emission Factors'!$C$12)/1000)*'Emission Factors'!$C$6*('Emission Factors'!$F$6/1000))</f>
        <v>7.6460688888888864E-2</v>
      </c>
      <c r="S24" s="549">
        <f>(('PEG_Activity data'!S34*(1/'Emission Factors'!$C$12)/1000)*'Emission Factors'!$C$6*('Emission Factors'!$F$6/1000))</f>
        <v>6.9659999999999991E-4</v>
      </c>
      <c r="T24" s="549">
        <f>(('PEG_Activity data'!T34*(1/'Emission Factors'!$C$12)/1000)*'Emission Factors'!$C$6*('Emission Factors'!$F$6/1000))</f>
        <v>0.23872739999999998</v>
      </c>
      <c r="U24" s="549">
        <f>(('PEG_Activity data'!U34*(1/'Emission Factors'!$C$12)/1000)*'Emission Factors'!$C$6*('Emission Factors'!$F$6/1000))</f>
        <v>7.9575799999999988E-2</v>
      </c>
      <c r="V24" s="549">
        <f>(('PEG_Activity data'!V34*(1/'Emission Factors'!$C$12)/1000)*'Emission Factors'!$C$6*('Emission Factors'!$F$6/1000))</f>
        <v>0</v>
      </c>
      <c r="W24" s="549">
        <f>(('PEG_Activity data'!W34*(1/'Emission Factors'!$C$12)/1000)*'Emission Factors'!$C$6*('Emission Factors'!$F$6/1000))</f>
        <v>0</v>
      </c>
      <c r="X24" s="20"/>
      <c r="Y24" s="20"/>
      <c r="Z24" s="5"/>
      <c r="AA24" s="5"/>
    </row>
    <row r="25" spans="1:27" ht="21" customHeight="1">
      <c r="A25" s="20"/>
      <c r="B25" s="548" t="s">
        <v>18</v>
      </c>
      <c r="C25" s="548" t="s">
        <v>69</v>
      </c>
      <c r="D25" s="495" t="s">
        <v>27</v>
      </c>
      <c r="E25" s="549">
        <f>E22+E23*'PEG_GHG estimates'!$C$4+E24*'PEG_GHG estimates'!$C$5</f>
        <v>194814.94988999999</v>
      </c>
      <c r="F25" s="549">
        <f>F22+F23*'PEG_GHG estimates'!$C$4+F24*'PEG_GHG estimates'!$C$5</f>
        <v>446938.61840833328</v>
      </c>
      <c r="G25" s="549">
        <f>G22+G23*'PEG_GHG estimates'!$C$4+G24*'PEG_GHG estimates'!$C$5</f>
        <v>776564.24902833323</v>
      </c>
      <c r="H25" s="549">
        <f>H22+H23*'PEG_GHG estimates'!$C$4+H24*'PEG_GHG estimates'!$C$5</f>
        <v>946826.18515833328</v>
      </c>
      <c r="I25" s="549">
        <f>I22+I23*'PEG_GHG estimates'!$C$4+I24*'PEG_GHG estimates'!$C$5</f>
        <v>1160661.5505833332</v>
      </c>
      <c r="J25" s="549">
        <f>J22+J23*'PEG_GHG estimates'!$C$4+J24*'PEG_GHG estimates'!$C$5</f>
        <v>962604.84151571628</v>
      </c>
      <c r="K25" s="549">
        <f>K22+K23*'PEG_GHG estimates'!$C$4+K24*'PEG_GHG estimates'!$C$5</f>
        <v>500579.46714920818</v>
      </c>
      <c r="L25" s="549">
        <f>L22+L23*'PEG_GHG estimates'!$C$4+L24*'PEG_GHG estimates'!$C$5</f>
        <v>622563.67290984141</v>
      </c>
      <c r="M25" s="549">
        <f>M22+M23*'PEG_GHG estimates'!$C$4+M24*'PEG_GHG estimates'!$C$5</f>
        <v>629761.83185666648</v>
      </c>
      <c r="N25" s="549">
        <f>N22+N23*'PEG_GHG estimates'!$C$4+N24*'PEG_GHG estimates'!$C$5</f>
        <v>562987.01231666666</v>
      </c>
      <c r="O25" s="549">
        <f>O22+O23*'PEG_GHG estimates'!$C$4+O24*'PEG_GHG estimates'!$C$5</f>
        <v>181734.4549533333</v>
      </c>
      <c r="P25" s="549">
        <f>P22+P23*'PEG_GHG estimates'!$C$4+P24*'PEG_GHG estimates'!$C$5</f>
        <v>19662.777126666668</v>
      </c>
      <c r="Q25" s="549">
        <f>Q22+Q23*'PEG_GHG estimates'!$C$4+Q24*'PEG_GHG estimates'!$C$5</f>
        <v>29260.90258666666</v>
      </c>
      <c r="R25" s="549">
        <f>R22+R23*'PEG_GHG estimates'!$C$4+R24*'PEG_GHG estimates'!$C$5</f>
        <v>9474.6262636666652</v>
      </c>
      <c r="S25" s="549">
        <f>S22+S23*'PEG_GHG estimates'!$C$4+S24*'PEG_GHG estimates'!$C$5</f>
        <v>86.319188999999994</v>
      </c>
      <c r="T25" s="549">
        <f>T22+T23*'PEG_GHG estimates'!$C$4+T24*'PEG_GHG estimates'!$C$5</f>
        <v>29581.905770999998</v>
      </c>
      <c r="U25" s="549">
        <f>U22+U23*'PEG_GHG estimates'!$C$4+U24*'PEG_GHG estimates'!$C$5</f>
        <v>9860.6352569999981</v>
      </c>
      <c r="V25" s="549">
        <f>V22+V23*'PEG_GHG estimates'!$C$4+V24*'PEG_GHG estimates'!$C$5</f>
        <v>0</v>
      </c>
      <c r="W25" s="549">
        <f>W22+W23*'PEG_GHG estimates'!$C$4+W24*'PEG_GHG estimates'!$C$5</f>
        <v>0</v>
      </c>
      <c r="X25" s="20"/>
      <c r="Y25" s="20"/>
      <c r="Z25" s="5"/>
      <c r="AA25" s="5"/>
    </row>
    <row r="26" spans="1:27" ht="21" customHeight="1">
      <c r="A26" s="20"/>
      <c r="B26" s="548" t="s">
        <v>18</v>
      </c>
      <c r="C26" s="548" t="s">
        <v>69</v>
      </c>
      <c r="D26" s="495" t="s">
        <v>28</v>
      </c>
      <c r="E26" s="549">
        <f>E22+E23*'PEG_GHG estimates'!$D$4+E24*'PEG_GHG estimates'!$D$5</f>
        <v>194811.01947500001</v>
      </c>
      <c r="F26" s="549">
        <f>F22+F23*'PEG_GHG estimates'!$D$4+F24*'PEG_GHG estimates'!$D$5</f>
        <v>446929.60136805556</v>
      </c>
      <c r="G26" s="549">
        <f>G22+G23*'PEG_GHG estimates'!$D$4+G24*'PEG_GHG estimates'!$D$5</f>
        <v>776548.58175138885</v>
      </c>
      <c r="H26" s="549">
        <f>H22+H23*'PEG_GHG estimates'!$D$4+H24*'PEG_GHG estimates'!$D$5</f>
        <v>946807.08282638888</v>
      </c>
      <c r="I26" s="549">
        <f>I22+I23*'PEG_GHG estimates'!$D$4+I24*'PEG_GHG estimates'!$D$5</f>
        <v>1160638.1340972222</v>
      </c>
      <c r="J26" s="549">
        <f>J22+J23*'PEG_GHG estimates'!$D$4+J24*'PEG_GHG estimates'!$D$5</f>
        <v>962585.42084748577</v>
      </c>
      <c r="K26" s="549">
        <f>K22+K23*'PEG_GHG estimates'!$D$4+K24*'PEG_GHG estimates'!$D$5</f>
        <v>500569.36789836787</v>
      </c>
      <c r="L26" s="549">
        <f>L22+L23*'PEG_GHG estimates'!$D$4+L24*'PEG_GHG estimates'!$D$5</f>
        <v>622551.11261300661</v>
      </c>
      <c r="M26" s="549">
        <f>M22+M23*'PEG_GHG estimates'!$D$4+M24*'PEG_GHG estimates'!$D$5</f>
        <v>629749.12633611099</v>
      </c>
      <c r="N26" s="549">
        <f>N22+N23*'PEG_GHG estimates'!$D$4+N24*'PEG_GHG estimates'!$D$5</f>
        <v>562975.65398611105</v>
      </c>
      <c r="O26" s="549">
        <f>O22+O23*'PEG_GHG estimates'!$D$4+O24*'PEG_GHG estimates'!$D$5</f>
        <v>181730.78843888888</v>
      </c>
      <c r="P26" s="549">
        <f>P22+P23*'PEG_GHG estimates'!$D$4+P24*'PEG_GHG estimates'!$D$5</f>
        <v>19662.380427777778</v>
      </c>
      <c r="Q26" s="549">
        <f>Q22+Q23*'PEG_GHG estimates'!$D$4+Q24*'PEG_GHG estimates'!$D$5</f>
        <v>29260.312244444434</v>
      </c>
      <c r="R26" s="549">
        <f>R22+R23*'PEG_GHG estimates'!$D$4+R24*'PEG_GHG estimates'!$D$5</f>
        <v>9474.4351119444418</v>
      </c>
      <c r="S26" s="549">
        <f>S22+S23*'PEG_GHG estimates'!$D$4+S24*'PEG_GHG estimates'!$D$5</f>
        <v>86.317447499999986</v>
      </c>
      <c r="T26" s="549">
        <f>T22+T23*'PEG_GHG estimates'!$D$4+T24*'PEG_GHG estimates'!$D$5</f>
        <v>29581.3089525</v>
      </c>
      <c r="U26" s="549">
        <f>U22+U23*'PEG_GHG estimates'!$D$4+U24*'PEG_GHG estimates'!$D$5</f>
        <v>9860.436317499998</v>
      </c>
      <c r="V26" s="549">
        <f>V22+V23*'PEG_GHG estimates'!$D$4+V24*'PEG_GHG estimates'!$D$5</f>
        <v>0</v>
      </c>
      <c r="W26" s="549">
        <f>W22+W23*'PEG_GHG estimates'!$D$4+W24*'PEG_GHG estimates'!$D$5</f>
        <v>0</v>
      </c>
      <c r="X26" s="20"/>
      <c r="Y26" s="20"/>
      <c r="Z26" s="5"/>
      <c r="AA26" s="5"/>
    </row>
    <row r="27" spans="1:27" ht="21" customHeight="1">
      <c r="A27" s="20"/>
      <c r="B27" s="251" t="s">
        <v>18</v>
      </c>
      <c r="C27" s="251" t="s">
        <v>69</v>
      </c>
      <c r="D27" s="501" t="s">
        <v>29</v>
      </c>
      <c r="E27" s="253">
        <f>E22+E23*'PEG_GHG estimates'!$E$4+E24*'PEG_GHG estimates'!$E$5</f>
        <v>194571.10694339999</v>
      </c>
      <c r="F27" s="253">
        <f>F22+F23*'PEG_GHG estimates'!$E$4+F24*'PEG_GHG estimates'!$E$5</f>
        <v>446379.20122949994</v>
      </c>
      <c r="G27" s="253">
        <f>G22+G23*'PEG_GHG estimates'!$E$4+G24*'PEG_GHG estimates'!$E$5</f>
        <v>775592.25116670004</v>
      </c>
      <c r="H27" s="253">
        <f>H22+H23*'PEG_GHG estimates'!$E$4+H24*'PEG_GHG estimates'!$E$5</f>
        <v>945641.07648449985</v>
      </c>
      <c r="I27" s="253">
        <f>I22+I23*'PEG_GHG estimates'!$E$4+I24*'PEG_GHG estimates'!$E$5</f>
        <v>1159208.7917850001</v>
      </c>
      <c r="J27" s="253">
        <f>J22+J23*'PEG_GHG estimates'!$E$4+J24*'PEG_GHG estimates'!$E$5</f>
        <v>961399.98325869255</v>
      </c>
      <c r="K27" s="253">
        <f>K22+K23*'PEG_GHG estimates'!$E$4+K24*'PEG_GHG estimates'!$E$5</f>
        <v>499952.90962707734</v>
      </c>
      <c r="L27" s="253">
        <f>L22+L23*'PEG_GHG estimates'!$E$4+L24*'PEG_GHG estimates'!$E$5</f>
        <v>621784.4320942153</v>
      </c>
      <c r="M27" s="253">
        <f>M22+M23*'PEG_GHG estimates'!$E$4+M24*'PEG_GHG estimates'!$E$5</f>
        <v>628973.58136139996</v>
      </c>
      <c r="N27" s="253">
        <f>N22+N23*'PEG_GHG estimates'!$E$4+N24*'PEG_GHG estimates'!$E$5</f>
        <v>562282.3414889999</v>
      </c>
      <c r="O27" s="253">
        <f>O22+O23*'PEG_GHG estimates'!$E$4+O24*'PEG_GHG estimates'!$E$5</f>
        <v>181506.98439719999</v>
      </c>
      <c r="P27" s="253">
        <f>P22+P23*'PEG_GHG estimates'!$E$4+P24*'PEG_GHG estimates'!$E$5</f>
        <v>19638.165927599999</v>
      </c>
      <c r="Q27" s="253">
        <f>Q22+Q23*'PEG_GHG estimates'!$E$4+Q24*'PEG_GHG estimates'!$E$5</f>
        <v>29224.277755199993</v>
      </c>
      <c r="R27" s="253">
        <f>R22+R23*'PEG_GHG estimates'!$E$4+R24*'PEG_GHG estimates'!$E$5</f>
        <v>9462.7672108199986</v>
      </c>
      <c r="S27" s="253">
        <f>S22+S23*'PEG_GHG estimates'!$E$4+S24*'PEG_GHG estimates'!$E$5</f>
        <v>86.211146339999985</v>
      </c>
      <c r="T27" s="253">
        <f>T22+T23*'PEG_GHG estimates'!$E$4+T24*'PEG_GHG estimates'!$E$5</f>
        <v>29544.87915126</v>
      </c>
      <c r="U27" s="253">
        <f>U22+U23*'PEG_GHG estimates'!$E$4+U24*'PEG_GHG estimates'!$E$5</f>
        <v>9848.2930504199994</v>
      </c>
      <c r="V27" s="253">
        <f>V22+V23*'PEG_GHG estimates'!$E$4+V24*'PEG_GHG estimates'!$E$5</f>
        <v>0</v>
      </c>
      <c r="W27" s="253">
        <f>W22+W23*'PEG_GHG estimates'!$E$4+W24*'PEG_GHG estimates'!$E$5</f>
        <v>0</v>
      </c>
      <c r="X27" s="20"/>
      <c r="Y27" s="20"/>
      <c r="Z27" s="5"/>
      <c r="AA27" s="5"/>
    </row>
    <row r="28" spans="1:27" ht="21"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5"/>
      <c r="Z28" s="5"/>
    </row>
    <row r="29" spans="1:27" ht="21"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5"/>
      <c r="Z29" s="5"/>
    </row>
    <row r="30" spans="1:27" ht="21" customHeight="1">
      <c r="A30" s="20"/>
      <c r="B30" s="704" t="s">
        <v>45</v>
      </c>
      <c r="C30" s="248" t="s">
        <v>54</v>
      </c>
      <c r="D30" s="248">
        <v>2005</v>
      </c>
      <c r="E30" s="248">
        <v>2006</v>
      </c>
      <c r="F30" s="248">
        <v>2007</v>
      </c>
      <c r="G30" s="248">
        <v>2008</v>
      </c>
      <c r="H30" s="248">
        <v>2009</v>
      </c>
      <c r="I30" s="248">
        <v>2010</v>
      </c>
      <c r="J30" s="248">
        <v>2011</v>
      </c>
      <c r="K30" s="248">
        <v>2012</v>
      </c>
      <c r="L30" s="248">
        <v>2013</v>
      </c>
      <c r="M30" s="248">
        <v>2014</v>
      </c>
      <c r="N30" s="248">
        <v>2015</v>
      </c>
      <c r="O30" s="248">
        <v>2016</v>
      </c>
      <c r="P30" s="248">
        <v>2017</v>
      </c>
      <c r="Q30" s="248">
        <v>2018</v>
      </c>
      <c r="R30" s="248">
        <v>2019</v>
      </c>
      <c r="S30" s="248">
        <v>2020</v>
      </c>
      <c r="T30" s="248">
        <v>2021</v>
      </c>
      <c r="U30" s="248">
        <v>2022</v>
      </c>
      <c r="V30" s="248">
        <v>2023</v>
      </c>
      <c r="W30" s="20"/>
      <c r="X30" s="20"/>
      <c r="Y30" s="5"/>
      <c r="Z30" s="5"/>
    </row>
    <row r="31" spans="1:27" ht="21" customHeight="1">
      <c r="A31" s="20"/>
      <c r="B31" s="705"/>
      <c r="C31" s="494" t="s">
        <v>17</v>
      </c>
      <c r="D31" s="551">
        <f t="shared" ref="D31:V36" si="0">E10+E16+E22</f>
        <v>334741.7008192169</v>
      </c>
      <c r="E31" s="551">
        <f t="shared" si="0"/>
        <v>642342.33576353267</v>
      </c>
      <c r="F31" s="551">
        <f t="shared" si="0"/>
        <v>933277.86991660704</v>
      </c>
      <c r="G31" s="551">
        <f t="shared" si="0"/>
        <v>1090244.1612539045</v>
      </c>
      <c r="H31" s="551">
        <f t="shared" si="0"/>
        <v>1352163.653074001</v>
      </c>
      <c r="I31" s="551">
        <f t="shared" si="0"/>
        <v>1190591.393977572</v>
      </c>
      <c r="J31" s="551">
        <f t="shared" si="0"/>
        <v>620945.97701784619</v>
      </c>
      <c r="K31" s="551">
        <f t="shared" si="0"/>
        <v>647526.13411430852</v>
      </c>
      <c r="L31" s="551">
        <f t="shared" si="0"/>
        <v>732563.93715989857</v>
      </c>
      <c r="M31" s="551">
        <f t="shared" si="0"/>
        <v>700806.06943027989</v>
      </c>
      <c r="N31" s="551">
        <f t="shared" si="0"/>
        <v>283703.3583683609</v>
      </c>
      <c r="O31" s="551">
        <f t="shared" si="0"/>
        <v>61693.588482402818</v>
      </c>
      <c r="P31" s="551">
        <f t="shared" si="0"/>
        <v>36616.39353053856</v>
      </c>
      <c r="Q31" s="551">
        <f t="shared" si="0"/>
        <v>10676.268454922221</v>
      </c>
      <c r="R31" s="551">
        <f t="shared" si="0"/>
        <v>2696.2907664409695</v>
      </c>
      <c r="S31" s="551">
        <f t="shared" si="0"/>
        <v>33808.205940915948</v>
      </c>
      <c r="T31" s="551">
        <f t="shared" si="0"/>
        <v>14554.418418892901</v>
      </c>
      <c r="U31" s="551">
        <f t="shared" si="0"/>
        <v>1243.6159092098794</v>
      </c>
      <c r="V31" s="551">
        <f t="shared" si="0"/>
        <v>942.73421152638139</v>
      </c>
      <c r="W31" s="20"/>
      <c r="X31" s="20"/>
      <c r="Y31" s="5"/>
      <c r="Z31" s="5"/>
    </row>
    <row r="32" spans="1:27" ht="21" customHeight="1">
      <c r="A32" s="20"/>
      <c r="B32" s="705"/>
      <c r="C32" s="495" t="s">
        <v>25</v>
      </c>
      <c r="D32" s="552">
        <f t="shared" si="0"/>
        <v>13.611511444575752</v>
      </c>
      <c r="E32" s="552">
        <f t="shared" si="0"/>
        <v>26.087784801324183</v>
      </c>
      <c r="F32" s="552">
        <f t="shared" si="0"/>
        <v>37.849594124235722</v>
      </c>
      <c r="G32" s="552">
        <f t="shared" si="0"/>
        <v>50.818461349886491</v>
      </c>
      <c r="H32" s="552">
        <f t="shared" si="0"/>
        <v>61.156382326035612</v>
      </c>
      <c r="I32" s="552">
        <f t="shared" si="0"/>
        <v>48.301154842549366</v>
      </c>
      <c r="J32" s="552">
        <f t="shared" si="0"/>
        <v>25.191547821947662</v>
      </c>
      <c r="K32" s="552">
        <f t="shared" si="0"/>
        <v>26.226955542017052</v>
      </c>
      <c r="L32" s="552">
        <f t="shared" si="0"/>
        <v>29.702477599159756</v>
      </c>
      <c r="M32" s="552">
        <f t="shared" si="0"/>
        <v>28.432865884912687</v>
      </c>
      <c r="N32" s="552">
        <f t="shared" si="0"/>
        <v>11.530112296495844</v>
      </c>
      <c r="O32" s="552">
        <f t="shared" si="0"/>
        <v>2.5157376735281627</v>
      </c>
      <c r="P32" s="552">
        <f t="shared" si="0"/>
        <v>1.4855836230085859</v>
      </c>
      <c r="Q32" s="552">
        <f t="shared" si="0"/>
        <v>0.43270241943743176</v>
      </c>
      <c r="R32" s="552">
        <f t="shared" si="0"/>
        <v>0.11015027075895351</v>
      </c>
      <c r="S32" s="552">
        <f t="shared" si="0"/>
        <v>1.3705894810833426</v>
      </c>
      <c r="T32" s="552">
        <f t="shared" si="0"/>
        <v>0.59130820644223592</v>
      </c>
      <c r="U32" s="552">
        <f t="shared" si="0"/>
        <v>5.0890186941831513E-2</v>
      </c>
      <c r="V32" s="552">
        <f t="shared" si="0"/>
        <v>3.8578102623459003E-2</v>
      </c>
      <c r="W32" s="20"/>
      <c r="X32" s="20"/>
      <c r="Y32" s="5"/>
      <c r="Z32" s="5"/>
    </row>
    <row r="33" spans="1:26" ht="21" customHeight="1">
      <c r="A33" s="20"/>
      <c r="B33" s="705"/>
      <c r="C33" s="495" t="s">
        <v>26</v>
      </c>
      <c r="D33" s="552">
        <f t="shared" si="0"/>
        <v>2.7223022889151505</v>
      </c>
      <c r="E33" s="552">
        <f t="shared" si="0"/>
        <v>5.2175569602648357</v>
      </c>
      <c r="F33" s="552">
        <f t="shared" si="0"/>
        <v>7.5699188248471438</v>
      </c>
      <c r="G33" s="552">
        <f t="shared" si="0"/>
        <v>10.163692269977297</v>
      </c>
      <c r="H33" s="552">
        <f t="shared" si="0"/>
        <v>12.23127646520712</v>
      </c>
      <c r="I33" s="552">
        <f t="shared" si="0"/>
        <v>9.6602309685098735</v>
      </c>
      <c r="J33" s="552">
        <f t="shared" si="0"/>
        <v>5.0383095643895324</v>
      </c>
      <c r="K33" s="552">
        <f t="shared" si="0"/>
        <v>5.2453911084034095</v>
      </c>
      <c r="L33" s="552">
        <f t="shared" si="0"/>
        <v>5.940495519831952</v>
      </c>
      <c r="M33" s="552">
        <f t="shared" si="0"/>
        <v>5.6865731769825363</v>
      </c>
      <c r="N33" s="552">
        <f t="shared" si="0"/>
        <v>2.306022459299168</v>
      </c>
      <c r="O33" s="552">
        <f t="shared" si="0"/>
        <v>0.50314753470563245</v>
      </c>
      <c r="P33" s="552">
        <f t="shared" si="0"/>
        <v>0.29711672460171717</v>
      </c>
      <c r="Q33" s="552">
        <f t="shared" si="0"/>
        <v>8.6540483887486336E-2</v>
      </c>
      <c r="R33" s="552">
        <f t="shared" si="0"/>
        <v>2.2030054151790698E-2</v>
      </c>
      <c r="S33" s="552">
        <f t="shared" si="0"/>
        <v>0.27411789621666849</v>
      </c>
      <c r="T33" s="552">
        <f t="shared" si="0"/>
        <v>0.11826164128844718</v>
      </c>
      <c r="U33" s="552">
        <f t="shared" si="0"/>
        <v>1.0178037388366302E-2</v>
      </c>
      <c r="V33" s="552">
        <f t="shared" si="0"/>
        <v>7.7156205246917998E-3</v>
      </c>
      <c r="W33" s="20"/>
      <c r="X33" s="20"/>
      <c r="Y33" s="5"/>
      <c r="Z33" s="5"/>
    </row>
    <row r="34" spans="1:26" ht="21" customHeight="1">
      <c r="A34" s="20"/>
      <c r="B34" s="705"/>
      <c r="C34" s="495" t="s">
        <v>27</v>
      </c>
      <c r="D34" s="552">
        <f t="shared" si="0"/>
        <v>335871.45626911661</v>
      </c>
      <c r="E34" s="552">
        <f t="shared" si="0"/>
        <v>644507.62190204253</v>
      </c>
      <c r="F34" s="552">
        <f t="shared" si="0"/>
        <v>936419.38622891856</v>
      </c>
      <c r="G34" s="552">
        <f t="shared" si="0"/>
        <v>1094462.0935459451</v>
      </c>
      <c r="H34" s="552">
        <f t="shared" si="0"/>
        <v>1357239.6328070618</v>
      </c>
      <c r="I34" s="552">
        <f t="shared" si="0"/>
        <v>1194600.3898295036</v>
      </c>
      <c r="J34" s="552">
        <f t="shared" si="0"/>
        <v>623036.87548706785</v>
      </c>
      <c r="K34" s="552">
        <f t="shared" si="0"/>
        <v>649702.97142429592</v>
      </c>
      <c r="L34" s="552">
        <f t="shared" si="0"/>
        <v>735029.24280062877</v>
      </c>
      <c r="M34" s="552">
        <f t="shared" si="0"/>
        <v>703165.99729872774</v>
      </c>
      <c r="N34" s="552">
        <f t="shared" si="0"/>
        <v>284660.35768897005</v>
      </c>
      <c r="O34" s="552">
        <f t="shared" si="0"/>
        <v>61902.394709305649</v>
      </c>
      <c r="P34" s="552">
        <f t="shared" si="0"/>
        <v>36739.696971248275</v>
      </c>
      <c r="Q34" s="552">
        <f t="shared" si="0"/>
        <v>10712.18275573553</v>
      </c>
      <c r="R34" s="552">
        <f t="shared" si="0"/>
        <v>2705.4332389139627</v>
      </c>
      <c r="S34" s="552">
        <f t="shared" si="0"/>
        <v>33921.964867845869</v>
      </c>
      <c r="T34" s="552">
        <f t="shared" si="0"/>
        <v>14603.497000027606</v>
      </c>
      <c r="U34" s="552">
        <f t="shared" si="0"/>
        <v>1247.8397947260517</v>
      </c>
      <c r="V34" s="552">
        <f t="shared" si="0"/>
        <v>945.93619404412857</v>
      </c>
      <c r="W34" s="20"/>
      <c r="X34" s="20"/>
      <c r="Y34" s="5"/>
      <c r="Z34" s="5"/>
    </row>
    <row r="35" spans="1:26" ht="21" customHeight="1">
      <c r="A35" s="20"/>
      <c r="B35" s="705"/>
      <c r="C35" s="495" t="s">
        <v>28</v>
      </c>
      <c r="D35" s="553">
        <f t="shared" si="0"/>
        <v>335864.65051339439</v>
      </c>
      <c r="E35" s="553">
        <f t="shared" si="0"/>
        <v>644494.57800964185</v>
      </c>
      <c r="F35" s="553">
        <f t="shared" si="0"/>
        <v>936400.4614318565</v>
      </c>
      <c r="G35" s="553">
        <f t="shared" si="0"/>
        <v>1094436.6843152703</v>
      </c>
      <c r="H35" s="553">
        <f t="shared" si="0"/>
        <v>1357209.054615899</v>
      </c>
      <c r="I35" s="553">
        <f t="shared" si="0"/>
        <v>1194576.2392520823</v>
      </c>
      <c r="J35" s="553">
        <f t="shared" si="0"/>
        <v>623024.27971315675</v>
      </c>
      <c r="K35" s="553">
        <f t="shared" si="0"/>
        <v>649689.85794652486</v>
      </c>
      <c r="L35" s="553">
        <f t="shared" si="0"/>
        <v>735014.39156182925</v>
      </c>
      <c r="M35" s="553">
        <f t="shared" si="0"/>
        <v>703151.7808657852</v>
      </c>
      <c r="N35" s="553">
        <f t="shared" si="0"/>
        <v>284654.59263282188</v>
      </c>
      <c r="O35" s="553">
        <f t="shared" si="0"/>
        <v>61901.136840468884</v>
      </c>
      <c r="P35" s="553">
        <f t="shared" si="0"/>
        <v>36738.954179436769</v>
      </c>
      <c r="Q35" s="553">
        <f t="shared" si="0"/>
        <v>10711.966404525811</v>
      </c>
      <c r="R35" s="553">
        <f t="shared" si="0"/>
        <v>2705.3781637785833</v>
      </c>
      <c r="S35" s="553">
        <f t="shared" si="0"/>
        <v>33921.279573105327</v>
      </c>
      <c r="T35" s="553">
        <f t="shared" si="0"/>
        <v>14603.201345924384</v>
      </c>
      <c r="U35" s="553">
        <f t="shared" si="0"/>
        <v>1247.8143496325806</v>
      </c>
      <c r="V35" s="553">
        <f t="shared" si="0"/>
        <v>945.91690499281674</v>
      </c>
      <c r="W35" s="20"/>
      <c r="X35" s="20"/>
      <c r="Y35" s="5"/>
      <c r="Z35" s="5"/>
    </row>
    <row r="36" spans="1:26" ht="21" customHeight="1">
      <c r="A36" s="20"/>
      <c r="B36" s="706"/>
      <c r="C36" s="501" t="s">
        <v>29</v>
      </c>
      <c r="D36" s="554">
        <f t="shared" si="0"/>
        <v>335449.2271841059</v>
      </c>
      <c r="E36" s="554">
        <f t="shared" si="0"/>
        <v>643698.37881750544</v>
      </c>
      <c r="F36" s="554">
        <f t="shared" si="0"/>
        <v>935245.2918191849</v>
      </c>
      <c r="G36" s="554">
        <f t="shared" si="0"/>
        <v>1092885.7048748715</v>
      </c>
      <c r="H36" s="554">
        <f t="shared" si="0"/>
        <v>1355342.5618273085</v>
      </c>
      <c r="I36" s="554">
        <f t="shared" si="0"/>
        <v>1193102.0880062876</v>
      </c>
      <c r="J36" s="554">
        <f t="shared" si="0"/>
        <v>622255.43367363093</v>
      </c>
      <c r="K36" s="554">
        <f t="shared" si="0"/>
        <v>648889.41126338264</v>
      </c>
      <c r="L36" s="554">
        <f t="shared" si="0"/>
        <v>734107.87194550305</v>
      </c>
      <c r="M36" s="554">
        <f t="shared" si="0"/>
        <v>702284.00979897764</v>
      </c>
      <c r="N36" s="554">
        <f t="shared" si="0"/>
        <v>284302.69360553281</v>
      </c>
      <c r="O36" s="554">
        <f t="shared" si="0"/>
        <v>61824.356526672804</v>
      </c>
      <c r="P36" s="554">
        <f t="shared" si="0"/>
        <v>36693.614167262545</v>
      </c>
      <c r="Q36" s="554">
        <f t="shared" si="0"/>
        <v>10698.76032668458</v>
      </c>
      <c r="R36" s="554">
        <f t="shared" si="0"/>
        <v>2702.0163775150199</v>
      </c>
      <c r="S36" s="554">
        <f t="shared" si="0"/>
        <v>33879.449182142664</v>
      </c>
      <c r="T36" s="554">
        <f t="shared" si="0"/>
        <v>14585.15461946377</v>
      </c>
      <c r="U36" s="554">
        <f t="shared" si="0"/>
        <v>1246.2611811271158</v>
      </c>
      <c r="V36" s="554">
        <f t="shared" si="0"/>
        <v>944.73950130074888</v>
      </c>
      <c r="W36" s="20"/>
      <c r="X36" s="20"/>
      <c r="Y36" s="5"/>
      <c r="Z36" s="5"/>
    </row>
    <row r="37" spans="1:26" ht="21"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5"/>
      <c r="Z37" s="5"/>
    </row>
    <row r="38" spans="1:26" ht="21"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5"/>
      <c r="Z38" s="5"/>
    </row>
    <row r="39" spans="1:26" ht="21"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5"/>
      <c r="Z39" s="5"/>
    </row>
    <row r="40" spans="1:26" ht="21"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5"/>
      <c r="Z40" s="5"/>
    </row>
    <row r="41" spans="1:26" ht="21"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5"/>
      <c r="Z41" s="5"/>
    </row>
    <row r="42" spans="1:26" ht="21"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5"/>
      <c r="Z42" s="5"/>
    </row>
    <row r="43" spans="1:26" ht="21"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5"/>
      <c r="Z43" s="5"/>
    </row>
    <row r="44" spans="1:26" ht="21"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5"/>
      <c r="Z44" s="5"/>
    </row>
    <row r="45" spans="1:26" ht="21"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5"/>
      <c r="Z45" s="5"/>
    </row>
    <row r="46" spans="1:26" ht="21"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5"/>
      <c r="Z46" s="5"/>
    </row>
    <row r="47" spans="1:26" ht="21"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5"/>
      <c r="Z47" s="5"/>
    </row>
    <row r="48" spans="1:26" ht="21"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5"/>
      <c r="Z48" s="5"/>
    </row>
    <row r="49" spans="1:26" ht="21"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5"/>
      <c r="Z49" s="5"/>
    </row>
    <row r="50" spans="1:26" ht="21"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5"/>
      <c r="Z50" s="5"/>
    </row>
    <row r="51" spans="1:26" ht="21"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5"/>
      <c r="Z51" s="5"/>
    </row>
    <row r="52" spans="1:26" ht="21"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5"/>
    </row>
    <row r="53" spans="1:26" ht="21"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21"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21"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21"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21"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21"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21"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21"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21"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21"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21"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21"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21"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21"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21"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21"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21"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21"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21"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21"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21"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21"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21"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21"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21"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21"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21"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21"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21"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21"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21"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21"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21"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21"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21"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21"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21"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21"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21"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21"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21"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21"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2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21"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21"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21"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21"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21"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21"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21"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21"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21"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21"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21"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21"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21"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21"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21"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21"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21"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21"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21"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21"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21"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21"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21"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21"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21"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21"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21"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21"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21"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21"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21"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21"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21"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21"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21"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21"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21"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21"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21"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21"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21"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21"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21"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21"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21"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21"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21"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21"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21"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21"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21"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21"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21"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21"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21"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21"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21"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21"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21"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21"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21"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21"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21"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21"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21"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21"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21"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21"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21"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21"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21"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21"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21"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21"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21"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21"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21"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21"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21"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21"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21"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21"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21"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21"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21"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21"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21"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21"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21"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21"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21"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21"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21"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21"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21"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21"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21"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21"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21"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21"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21"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21"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21"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21"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21"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21"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21"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21"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21"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21"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21"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21"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21"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21"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21"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21"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21"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21"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21"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21"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21"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21"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21"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21"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21"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21"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21"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21"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21"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21"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21"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21"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21"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21"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21"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21"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21"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21"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21"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21"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21"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21"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21"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21"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21"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21"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21"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21"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21"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21"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21"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21"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21"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21"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21"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21"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21"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21"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21"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21"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21"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21"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21"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21"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21"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21"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21"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21"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21"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21"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21"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21"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21"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21"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21"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21"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21"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21"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21"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21"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21"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21"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21"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21"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21"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21"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21"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21"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21"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21"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21"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21"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21"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21"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21"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21"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21"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21"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21"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21"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21"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21"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21"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21"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21"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21"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21"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21"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21"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21"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21"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21"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21"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21"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21"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21"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21"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21"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21"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21"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21"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21"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21"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21"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21"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21"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21"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21"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21"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21"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21"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21"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21"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21"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21"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21"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21"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21"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21"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21"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21"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21"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21"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21"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21"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21"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21"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21"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21"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21"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21"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21"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21"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21"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21"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21"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21"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21"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21"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21"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21"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21"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21"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21"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21"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21"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21"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21"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21"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21"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21"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21"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21"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21"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21"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21"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21"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21"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21"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21"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21"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21"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21"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21"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21"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21"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21"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21"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21"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21"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21"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21"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21"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21"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21"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21"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21"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21"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21"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21"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21"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21"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21"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21"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21"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21"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21"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21"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21"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21"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21"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21"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21"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21"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21"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21"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21"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21"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21"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21"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21"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21"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21"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21"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21"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21"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21"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21"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21"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21"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21"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21"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21"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21"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21"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21"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21"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21"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21"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21"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21"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21"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21"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21"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21"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21"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21"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21"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21"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21"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21"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21"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21"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21"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21"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21"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21"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21"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21"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21"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21"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21"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21"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21"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21"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21"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21"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21"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21"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21"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21"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21"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21"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21"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21"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21"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21"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21"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21"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21"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21"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21"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21"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21"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21"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21"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21"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21"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21"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21"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21"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21"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21"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21"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21"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21"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21"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21"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21"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21"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21"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21"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21"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21"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21"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21"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21"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21"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21"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21"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21"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21"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21"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21"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21"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21"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21"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21"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21"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21"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21"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21"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21"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21"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21"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21"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21"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21"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21"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21"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21"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21"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21"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21"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21"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21"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21"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21"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21"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21"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21"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21"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21"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21"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21"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21"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21"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21"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21"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21"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21"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21"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21"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21"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21"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21"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21"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21"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21"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21"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21"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21"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21"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21"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21"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21"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21"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21"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21"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21"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21"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21"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21"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21"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21"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21"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21"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21"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21"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21"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21"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21"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21"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21"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21"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21"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21"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21"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21"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21"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21"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21"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21"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21"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21"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21"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21"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21"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21"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21"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21"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21"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21"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21"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21"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21"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21"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21"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21"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21"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21"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21"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21"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21"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21"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21"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21"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21"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21"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21"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21"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21"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21"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21"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21"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21"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21"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21"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21"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21"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21"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21"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21"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21"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21"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21"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21"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21"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21"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21"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21"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21"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21"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21"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21"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21"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21"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21"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21"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21"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21"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21"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21"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21"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21"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21"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21"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21"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21"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21"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21"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21"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21"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21"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21"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21"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21"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21"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21"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21"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21"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21"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21"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21"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21"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21"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21"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21"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21"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21"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21"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21"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21"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21"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21"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21"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21"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21"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21"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21"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21"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21"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21"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21"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21"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21"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21"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21"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21"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21"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21"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21"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21"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21"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21"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21"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21"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21"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21"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21"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21"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21"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21"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21"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21"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21"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21"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21"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21"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21"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21"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21"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21"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21"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21"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21"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21"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21"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21"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21"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21"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21"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21"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21"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21"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21"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21"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21"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21"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21"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21"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21"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21"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21"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21"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21"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21"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21"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21"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21"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21"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21"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21"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21"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21"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21"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21"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21"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21"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21"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21"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21"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21"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21"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21"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21"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21"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21"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21"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21"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21"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21"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21"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21"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21"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21"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21"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21"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21"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21"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21"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21"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21"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21"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21"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21"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21"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21"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21"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21"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21"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21"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21"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21"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21"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21"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21"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21"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21"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21"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21"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21"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21"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21"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21"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21"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21"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21"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21"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21"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21"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21"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21"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21"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21"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21"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21"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21"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21"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21"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21"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21"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21"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21"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21"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21"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21"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21"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21"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21"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21"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21"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21"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21"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21"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21"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21"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21"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21"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21"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21"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21"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21"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21"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21"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21"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21"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21"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21"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21"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21"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21"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21"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21"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21"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21"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21"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21"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21"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21"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21"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21"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21"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21"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21"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21"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21"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21"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21"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21"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21"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21"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21"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21"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21"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21"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21"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21"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21"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21"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21"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21"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21"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21"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21"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21"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21"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21"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21"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21"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21"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21"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21"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21"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21"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21"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21"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21"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21"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21"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21"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21"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21"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21"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21"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21"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21"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21"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21"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21"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21"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21"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21"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21"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21"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21"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21"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21"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21"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21"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21"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21"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21"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21"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21"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21"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21"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21"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21"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21"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21"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21"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21"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21"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21"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21"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21"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21"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21"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21"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21"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21"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21"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21"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21"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21"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21"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21"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21"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21"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21"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21"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21"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21"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21"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21"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21"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21"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21"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21"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21"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21"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21"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21"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21"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21"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21"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21"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21"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21"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sheetData>
  <mergeCells count="2">
    <mergeCell ref="B8:C8"/>
    <mergeCell ref="B30:B36"/>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9EDE7-D5F1-4D6F-9E5F-50DDCC6FFC9E}">
  <sheetPr>
    <tabColor theme="9" tint="0.59999389629810485"/>
    <outlinePr summaryBelow="0" summaryRight="0"/>
  </sheetPr>
  <dimension ref="A1:AA994"/>
  <sheetViews>
    <sheetView workbookViewId="0">
      <selection activeCell="H12" sqref="H12"/>
    </sheetView>
  </sheetViews>
  <sheetFormatPr defaultColWidth="12.6328125" defaultRowHeight="15" customHeight="1"/>
  <cols>
    <col min="1" max="2" width="22.1796875" style="1" customWidth="1"/>
    <col min="3" max="7" width="12.6328125" style="1"/>
    <col min="8" max="8" width="36.6328125" style="1" customWidth="1"/>
    <col min="9" max="11" width="12.6328125" style="1"/>
    <col min="12" max="12" width="32.1796875" style="1" customWidth="1"/>
    <col min="13" max="16384" width="12.6328125" style="1"/>
  </cols>
  <sheetData>
    <row r="1" spans="1:27" ht="21" customHeight="1">
      <c r="A1" s="247"/>
      <c r="B1" s="247"/>
      <c r="C1" s="247"/>
      <c r="D1" s="247"/>
      <c r="E1" s="247"/>
      <c r="F1" s="247"/>
      <c r="G1" s="20"/>
      <c r="H1" s="20"/>
      <c r="I1" s="20"/>
      <c r="J1" s="20"/>
      <c r="K1" s="555"/>
      <c r="L1" s="20"/>
      <c r="M1" s="20"/>
      <c r="N1" s="20"/>
      <c r="O1" s="20"/>
      <c r="P1" s="20"/>
      <c r="Q1" s="20"/>
      <c r="R1" s="316"/>
      <c r="S1" s="316"/>
      <c r="T1" s="316"/>
      <c r="U1" s="316"/>
      <c r="V1" s="316"/>
      <c r="W1" s="316"/>
      <c r="X1" s="316"/>
      <c r="Y1" s="316"/>
      <c r="Z1" s="316"/>
      <c r="AA1" s="316"/>
    </row>
    <row r="2" spans="1:27" ht="21" customHeight="1">
      <c r="A2" s="247"/>
      <c r="B2" s="707" t="s">
        <v>475</v>
      </c>
      <c r="C2" s="675"/>
      <c r="D2" s="675"/>
      <c r="E2" s="675"/>
      <c r="F2" s="675"/>
      <c r="G2" s="20"/>
      <c r="H2" s="20"/>
      <c r="I2" s="20"/>
      <c r="J2" s="20"/>
      <c r="K2" s="555"/>
      <c r="L2" s="20"/>
      <c r="M2" s="20"/>
      <c r="N2" s="20"/>
      <c r="O2" s="20"/>
      <c r="P2" s="20"/>
      <c r="Q2" s="20"/>
      <c r="R2" s="316"/>
      <c r="S2" s="316"/>
      <c r="T2" s="316"/>
      <c r="U2" s="316"/>
      <c r="V2" s="316"/>
      <c r="W2" s="316"/>
      <c r="X2" s="316"/>
      <c r="Y2" s="316"/>
      <c r="Z2" s="316"/>
      <c r="AA2" s="316"/>
    </row>
    <row r="3" spans="1:27" ht="21" customHeight="1">
      <c r="A3" s="370"/>
      <c r="B3" s="696" t="s">
        <v>54</v>
      </c>
      <c r="C3" s="697" t="s">
        <v>476</v>
      </c>
      <c r="D3" s="679"/>
      <c r="E3" s="697" t="s">
        <v>160</v>
      </c>
      <c r="F3" s="679"/>
      <c r="G3" s="20"/>
      <c r="H3" s="316"/>
      <c r="I3" s="316"/>
      <c r="J3" s="316"/>
      <c r="K3" s="316"/>
      <c r="L3" s="20"/>
      <c r="M3" s="20"/>
      <c r="N3" s="20"/>
      <c r="O3" s="20"/>
      <c r="P3" s="20"/>
      <c r="Q3" s="20"/>
      <c r="R3" s="316"/>
      <c r="S3" s="316"/>
      <c r="T3" s="316"/>
      <c r="U3" s="316"/>
      <c r="V3" s="316"/>
      <c r="W3" s="316"/>
      <c r="X3" s="316"/>
      <c r="Y3" s="316"/>
      <c r="Z3" s="316"/>
      <c r="AA3" s="316"/>
    </row>
    <row r="4" spans="1:27" ht="21" customHeight="1">
      <c r="A4" s="20"/>
      <c r="B4" s="695"/>
      <c r="C4" s="556" t="s">
        <v>132</v>
      </c>
      <c r="D4" s="556" t="s">
        <v>133</v>
      </c>
      <c r="E4" s="556" t="s">
        <v>134</v>
      </c>
      <c r="F4" s="556" t="s">
        <v>135</v>
      </c>
      <c r="G4" s="20"/>
      <c r="H4" s="316"/>
      <c r="I4" s="316"/>
      <c r="J4" s="316"/>
      <c r="K4" s="316"/>
      <c r="L4" s="217" t="s">
        <v>477</v>
      </c>
      <c r="M4" s="20"/>
      <c r="N4" s="20"/>
      <c r="O4" s="20"/>
      <c r="P4" s="20"/>
      <c r="Q4" s="20"/>
      <c r="R4" s="316"/>
      <c r="S4" s="316"/>
      <c r="T4" s="316"/>
      <c r="U4" s="316"/>
      <c r="V4" s="316"/>
      <c r="W4" s="316"/>
      <c r="X4" s="316"/>
      <c r="Y4" s="316"/>
      <c r="Z4" s="316"/>
      <c r="AA4" s="316"/>
    </row>
    <row r="5" spans="1:27" ht="21" customHeight="1">
      <c r="A5" s="20"/>
      <c r="B5" s="548" t="s">
        <v>161</v>
      </c>
      <c r="C5" s="25">
        <v>43</v>
      </c>
      <c r="D5" s="25">
        <v>74.099999999999994</v>
      </c>
      <c r="E5" s="25">
        <v>3</v>
      </c>
      <c r="F5" s="25">
        <v>0.6</v>
      </c>
      <c r="G5" s="20"/>
      <c r="H5" s="316"/>
      <c r="I5" s="316"/>
      <c r="J5" s="316"/>
      <c r="K5" s="316"/>
      <c r="L5" s="20"/>
      <c r="M5" s="20"/>
      <c r="N5" s="20"/>
      <c r="O5" s="20"/>
      <c r="P5" s="20"/>
      <c r="Q5" s="20"/>
      <c r="R5" s="316"/>
      <c r="S5" s="316"/>
      <c r="T5" s="316"/>
      <c r="U5" s="316"/>
      <c r="V5" s="316"/>
      <c r="W5" s="316"/>
      <c r="X5" s="316"/>
      <c r="Y5" s="316"/>
      <c r="Z5" s="316"/>
      <c r="AA5" s="316"/>
    </row>
    <row r="6" spans="1:27" ht="21" customHeight="1">
      <c r="A6" s="20"/>
      <c r="B6" s="548" t="s">
        <v>69</v>
      </c>
      <c r="C6" s="549">
        <v>43</v>
      </c>
      <c r="D6" s="549">
        <v>74.099999999999994</v>
      </c>
      <c r="E6" s="549">
        <v>3</v>
      </c>
      <c r="F6" s="549">
        <v>0.6</v>
      </c>
      <c r="G6" s="20"/>
      <c r="H6" s="316"/>
      <c r="I6" s="316"/>
      <c r="J6" s="316"/>
      <c r="K6" s="316"/>
      <c r="L6" s="20"/>
      <c r="M6" s="20"/>
      <c r="N6" s="20"/>
      <c r="O6" s="20"/>
      <c r="P6" s="20"/>
      <c r="Q6" s="20"/>
      <c r="R6" s="316"/>
      <c r="S6" s="316"/>
      <c r="T6" s="316"/>
      <c r="U6" s="316"/>
      <c r="V6" s="316"/>
      <c r="W6" s="316"/>
      <c r="X6" s="316"/>
      <c r="Y6" s="316"/>
      <c r="Z6" s="316"/>
      <c r="AA6" s="316"/>
    </row>
    <row r="7" spans="1:27" ht="21" customHeight="1">
      <c r="A7" s="20"/>
      <c r="B7" s="251" t="s">
        <v>478</v>
      </c>
      <c r="C7" s="557">
        <v>40.200000000000003</v>
      </c>
      <c r="D7" s="557">
        <v>73.3</v>
      </c>
      <c r="E7" s="557">
        <v>3</v>
      </c>
      <c r="F7" s="557">
        <v>0.6</v>
      </c>
      <c r="G7" s="20"/>
      <c r="H7" s="316"/>
      <c r="I7" s="316"/>
      <c r="J7" s="316"/>
      <c r="K7" s="316"/>
      <c r="L7" s="20"/>
      <c r="M7" s="217"/>
      <c r="N7" s="217"/>
      <c r="O7" s="217"/>
      <c r="P7" s="20"/>
      <c r="Q7" s="20"/>
      <c r="R7" s="316"/>
      <c r="S7" s="316"/>
      <c r="T7" s="316"/>
      <c r="U7" s="316"/>
      <c r="V7" s="316"/>
      <c r="W7" s="316"/>
      <c r="X7" s="316"/>
      <c r="Y7" s="316"/>
      <c r="Z7" s="316"/>
      <c r="AA7" s="316"/>
    </row>
    <row r="8" spans="1:27" ht="21" customHeight="1">
      <c r="A8" s="20"/>
      <c r="B8" s="20"/>
      <c r="C8" s="20"/>
      <c r="D8" s="20"/>
      <c r="E8" s="20"/>
      <c r="F8" s="20"/>
      <c r="G8" s="20"/>
      <c r="H8" s="316"/>
      <c r="I8" s="316"/>
      <c r="J8" s="316"/>
      <c r="K8" s="316"/>
      <c r="L8" s="20"/>
      <c r="M8" s="20"/>
      <c r="N8" s="20"/>
      <c r="O8" s="20"/>
      <c r="P8" s="20"/>
      <c r="Q8" s="20"/>
      <c r="R8" s="316"/>
      <c r="S8" s="316"/>
      <c r="T8" s="316"/>
      <c r="U8" s="316"/>
      <c r="V8" s="316"/>
      <c r="W8" s="316"/>
      <c r="X8" s="316"/>
      <c r="Y8" s="316"/>
      <c r="Z8" s="316"/>
      <c r="AA8" s="316"/>
    </row>
    <row r="9" spans="1:27" ht="21" customHeight="1">
      <c r="A9" s="316"/>
      <c r="B9" s="316"/>
      <c r="C9" s="316"/>
      <c r="D9" s="316"/>
      <c r="E9" s="316"/>
      <c r="F9" s="316"/>
      <c r="G9" s="20"/>
      <c r="H9" s="20"/>
      <c r="I9" s="20"/>
      <c r="J9" s="20"/>
      <c r="K9" s="555"/>
      <c r="L9" s="20"/>
      <c r="M9" s="20"/>
      <c r="N9" s="20"/>
      <c r="O9" s="20"/>
      <c r="P9" s="20"/>
      <c r="Q9" s="20"/>
      <c r="R9" s="316"/>
      <c r="S9" s="316"/>
      <c r="T9" s="316"/>
      <c r="U9" s="316"/>
      <c r="V9" s="316"/>
      <c r="W9" s="316"/>
      <c r="X9" s="316"/>
      <c r="Y9" s="316"/>
      <c r="Z9" s="316"/>
      <c r="AA9" s="316"/>
    </row>
    <row r="10" spans="1:27" ht="21" customHeight="1">
      <c r="A10" s="558"/>
      <c r="B10" s="217" t="s">
        <v>479</v>
      </c>
      <c r="C10" s="20"/>
      <c r="D10" s="20"/>
      <c r="E10" s="555"/>
      <c r="F10" s="316"/>
      <c r="G10" s="20"/>
      <c r="H10" s="316"/>
      <c r="I10" s="316"/>
      <c r="J10" s="316"/>
      <c r="K10" s="502"/>
      <c r="L10" s="316"/>
      <c r="M10" s="316"/>
      <c r="N10" s="20"/>
      <c r="O10" s="20"/>
      <c r="P10" s="20"/>
      <c r="Q10" s="20"/>
      <c r="R10" s="316"/>
      <c r="S10" s="316"/>
      <c r="T10" s="316"/>
      <c r="U10" s="316"/>
      <c r="V10" s="316"/>
      <c r="W10" s="316"/>
      <c r="X10" s="316"/>
      <c r="Y10" s="316"/>
      <c r="Z10" s="316"/>
      <c r="AA10" s="316"/>
    </row>
    <row r="11" spans="1:27" ht="21" customHeight="1">
      <c r="A11" s="247"/>
      <c r="B11" s="250" t="s">
        <v>54</v>
      </c>
      <c r="C11" s="250" t="s">
        <v>480</v>
      </c>
      <c r="D11" s="559" t="s">
        <v>167</v>
      </c>
      <c r="E11" s="369"/>
      <c r="F11" s="249"/>
      <c r="G11" s="369"/>
      <c r="H11" s="369"/>
      <c r="I11" s="369"/>
      <c r="J11" s="560"/>
      <c r="K11" s="369"/>
      <c r="L11" s="369"/>
      <c r="M11" s="249"/>
      <c r="N11" s="249"/>
      <c r="O11" s="249"/>
      <c r="P11" s="249"/>
      <c r="Q11" s="369"/>
      <c r="R11" s="369"/>
      <c r="S11" s="369"/>
      <c r="T11" s="369"/>
      <c r="U11" s="369"/>
      <c r="V11" s="369"/>
      <c r="W11" s="369"/>
      <c r="X11" s="369"/>
      <c r="Y11" s="369"/>
      <c r="Z11" s="369"/>
      <c r="AA11" s="369"/>
    </row>
    <row r="12" spans="1:27" ht="21" customHeight="1">
      <c r="A12" s="20"/>
      <c r="B12" s="548" t="s">
        <v>69</v>
      </c>
      <c r="C12" s="25">
        <v>1.35</v>
      </c>
      <c r="D12" s="25" t="s">
        <v>481</v>
      </c>
      <c r="E12" s="20"/>
      <c r="F12" s="20"/>
      <c r="G12" s="316"/>
      <c r="H12" s="316"/>
      <c r="I12" s="316"/>
      <c r="J12" s="502"/>
      <c r="K12" s="316"/>
      <c r="L12" s="316"/>
      <c r="M12" s="20"/>
      <c r="N12" s="20"/>
      <c r="O12" s="20"/>
      <c r="P12" s="20"/>
      <c r="Q12" s="316"/>
      <c r="R12" s="316"/>
      <c r="S12" s="316"/>
      <c r="T12" s="316"/>
      <c r="U12" s="316"/>
      <c r="V12" s="316"/>
      <c r="W12" s="316"/>
      <c r="X12" s="316"/>
      <c r="Y12" s="316"/>
      <c r="Z12" s="316"/>
      <c r="AA12" s="316"/>
    </row>
    <row r="13" spans="1:27" ht="21" customHeight="1">
      <c r="A13" s="20"/>
      <c r="B13" s="548" t="s">
        <v>482</v>
      </c>
      <c r="C13" s="550">
        <v>1.21</v>
      </c>
      <c r="D13" s="25" t="s">
        <v>481</v>
      </c>
      <c r="E13" s="316"/>
      <c r="F13" s="20"/>
      <c r="G13" s="316"/>
      <c r="H13" s="316"/>
      <c r="I13" s="316"/>
      <c r="J13" s="502"/>
      <c r="K13" s="316"/>
      <c r="L13" s="316"/>
      <c r="M13" s="20"/>
      <c r="N13" s="20"/>
      <c r="O13" s="20"/>
      <c r="P13" s="20"/>
      <c r="Q13" s="316"/>
      <c r="R13" s="316"/>
      <c r="S13" s="316"/>
      <c r="T13" s="316"/>
      <c r="U13" s="316"/>
      <c r="V13" s="316"/>
      <c r="W13" s="316"/>
      <c r="X13" s="316"/>
      <c r="Y13" s="316"/>
      <c r="Z13" s="316"/>
      <c r="AA13" s="316"/>
    </row>
    <row r="14" spans="1:27" ht="21" customHeight="1">
      <c r="A14" s="20"/>
      <c r="B14" s="548" t="s">
        <v>478</v>
      </c>
      <c r="C14" s="550">
        <v>1.042</v>
      </c>
      <c r="D14" s="25" t="s">
        <v>481</v>
      </c>
      <c r="E14" s="316"/>
      <c r="F14" s="20"/>
      <c r="G14" s="316"/>
      <c r="H14" s="316"/>
      <c r="I14" s="316"/>
      <c r="J14" s="502"/>
      <c r="K14" s="316"/>
      <c r="L14" s="316"/>
      <c r="M14" s="20"/>
      <c r="N14" s="20"/>
      <c r="O14" s="20"/>
      <c r="P14" s="20"/>
      <c r="Q14" s="316"/>
      <c r="R14" s="316"/>
      <c r="S14" s="316"/>
      <c r="T14" s="316"/>
      <c r="U14" s="316"/>
      <c r="V14" s="316"/>
      <c r="W14" s="316"/>
      <c r="X14" s="316"/>
      <c r="Y14" s="316"/>
      <c r="Z14" s="316"/>
      <c r="AA14" s="316"/>
    </row>
    <row r="15" spans="1:27" ht="21" customHeight="1">
      <c r="A15" s="20"/>
      <c r="B15" s="561" t="s">
        <v>483</v>
      </c>
      <c r="C15" s="562"/>
      <c r="D15" s="20"/>
      <c r="E15" s="316"/>
      <c r="F15" s="316"/>
      <c r="G15" s="316"/>
      <c r="H15" s="316"/>
      <c r="I15" s="316"/>
      <c r="J15" s="502"/>
      <c r="K15" s="316"/>
      <c r="L15" s="316"/>
      <c r="M15" s="316"/>
      <c r="N15" s="316"/>
      <c r="O15" s="316"/>
      <c r="P15" s="316"/>
      <c r="Q15" s="316"/>
      <c r="R15" s="316"/>
      <c r="S15" s="316"/>
      <c r="T15" s="316"/>
      <c r="U15" s="316"/>
      <c r="V15" s="316"/>
      <c r="W15" s="316"/>
      <c r="X15" s="316"/>
      <c r="Y15" s="316"/>
      <c r="Z15" s="316"/>
      <c r="AA15" s="316"/>
    </row>
    <row r="16" spans="1:27" ht="21" customHeight="1">
      <c r="A16" s="20"/>
      <c r="B16" s="316"/>
      <c r="C16" s="316"/>
      <c r="D16" s="316"/>
      <c r="E16" s="316"/>
      <c r="F16" s="316"/>
      <c r="G16" s="316"/>
      <c r="H16" s="316"/>
      <c r="I16" s="316"/>
      <c r="J16" s="502"/>
      <c r="K16" s="316"/>
      <c r="L16" s="316"/>
      <c r="M16" s="316"/>
      <c r="N16" s="316"/>
      <c r="O16" s="316"/>
      <c r="P16" s="316"/>
      <c r="Q16" s="316"/>
      <c r="R16" s="316"/>
      <c r="S16" s="316"/>
      <c r="T16" s="316"/>
      <c r="U16" s="316"/>
      <c r="V16" s="316"/>
      <c r="W16" s="316"/>
      <c r="X16" s="316"/>
      <c r="Y16" s="316"/>
      <c r="Z16" s="316"/>
      <c r="AA16" s="316"/>
    </row>
    <row r="17" spans="1:27" ht="21" customHeight="1">
      <c r="A17" s="20"/>
      <c r="B17" s="708" t="s">
        <v>484</v>
      </c>
      <c r="C17" s="675"/>
      <c r="D17" s="675"/>
      <c r="E17" s="675"/>
      <c r="F17" s="675"/>
      <c r="G17" s="675"/>
      <c r="H17" s="316"/>
      <c r="I17" s="316"/>
      <c r="J17" s="502"/>
      <c r="K17" s="316"/>
      <c r="L17" s="316"/>
      <c r="M17" s="316"/>
      <c r="N17" s="316"/>
      <c r="O17" s="316"/>
      <c r="P17" s="316"/>
      <c r="Q17" s="316"/>
      <c r="R17" s="316"/>
      <c r="S17" s="316"/>
      <c r="T17" s="316"/>
      <c r="U17" s="316"/>
      <c r="V17" s="316"/>
      <c r="W17" s="316"/>
      <c r="X17" s="316"/>
      <c r="Y17" s="316"/>
      <c r="Z17" s="316"/>
      <c r="AA17" s="316"/>
    </row>
    <row r="18" spans="1:27" ht="21" customHeight="1">
      <c r="A18" s="20"/>
      <c r="B18" s="316"/>
      <c r="C18" s="316"/>
      <c r="D18" s="316"/>
      <c r="E18" s="316"/>
      <c r="F18" s="316"/>
      <c r="G18" s="20"/>
      <c r="H18" s="316"/>
      <c r="I18" s="316"/>
      <c r="J18" s="502"/>
      <c r="K18" s="316"/>
      <c r="L18" s="316"/>
      <c r="M18" s="316"/>
      <c r="N18" s="316"/>
      <c r="O18" s="316"/>
      <c r="P18" s="316"/>
      <c r="Q18" s="316"/>
      <c r="R18" s="316"/>
      <c r="S18" s="316"/>
      <c r="T18" s="316"/>
      <c r="U18" s="316"/>
      <c r="V18" s="316"/>
      <c r="W18" s="316"/>
      <c r="X18" s="316"/>
      <c r="Y18" s="316"/>
      <c r="Z18" s="316"/>
    </row>
    <row r="19" spans="1:27" ht="21" customHeight="1">
      <c r="A19" s="316"/>
      <c r="B19" s="316"/>
      <c r="C19" s="316"/>
      <c r="D19" s="316"/>
      <c r="E19" s="316"/>
      <c r="F19" s="316"/>
      <c r="G19" s="316"/>
      <c r="H19" s="20"/>
      <c r="I19" s="316"/>
      <c r="J19" s="316"/>
      <c r="K19" s="502"/>
      <c r="L19" s="316"/>
      <c r="M19" s="316"/>
      <c r="N19" s="316"/>
      <c r="O19" s="316"/>
      <c r="P19" s="316"/>
      <c r="Q19" s="316"/>
      <c r="R19" s="316"/>
      <c r="S19" s="316"/>
      <c r="T19" s="316"/>
      <c r="U19" s="316"/>
      <c r="V19" s="316"/>
      <c r="W19" s="316"/>
      <c r="X19" s="316"/>
      <c r="Y19" s="316"/>
      <c r="Z19" s="316"/>
      <c r="AA19" s="316"/>
    </row>
    <row r="20" spans="1:27" ht="21" customHeight="1">
      <c r="A20" s="316"/>
      <c r="B20" s="316"/>
      <c r="C20" s="316"/>
      <c r="D20" s="316"/>
      <c r="E20" s="316"/>
      <c r="F20" s="316"/>
      <c r="G20" s="316"/>
      <c r="H20" s="20"/>
      <c r="I20" s="316"/>
      <c r="J20" s="316"/>
      <c r="K20" s="502"/>
      <c r="L20" s="316"/>
      <c r="M20" s="316"/>
      <c r="N20" s="316"/>
      <c r="O20" s="316"/>
      <c r="P20" s="316"/>
      <c r="Q20" s="316"/>
      <c r="R20" s="316"/>
      <c r="S20" s="316"/>
      <c r="T20" s="316"/>
      <c r="U20" s="316"/>
      <c r="V20" s="316"/>
      <c r="W20" s="316"/>
      <c r="X20" s="316"/>
      <c r="Y20" s="316"/>
      <c r="Z20" s="316"/>
      <c r="AA20" s="316"/>
    </row>
    <row r="21" spans="1:27" ht="21" customHeight="1">
      <c r="A21" s="316"/>
      <c r="B21" s="316"/>
      <c r="C21" s="316"/>
      <c r="D21" s="316"/>
      <c r="E21" s="316"/>
      <c r="F21" s="316"/>
      <c r="G21" s="20"/>
      <c r="H21" s="20"/>
      <c r="I21" s="316"/>
      <c r="J21" s="316"/>
      <c r="K21" s="502"/>
      <c r="L21" s="316"/>
      <c r="M21" s="316"/>
      <c r="N21" s="316"/>
      <c r="O21" s="316"/>
      <c r="P21" s="316"/>
      <c r="Q21" s="316"/>
      <c r="R21" s="316"/>
      <c r="S21" s="316"/>
      <c r="T21" s="316"/>
      <c r="U21" s="316"/>
      <c r="V21" s="316"/>
      <c r="W21" s="316"/>
      <c r="X21" s="316"/>
      <c r="Y21" s="316"/>
      <c r="Z21" s="316"/>
      <c r="AA21" s="316"/>
    </row>
    <row r="22" spans="1:27" ht="21" customHeight="1">
      <c r="A22" s="316"/>
      <c r="B22" s="316"/>
      <c r="C22" s="316"/>
      <c r="D22" s="316"/>
      <c r="E22" s="316"/>
      <c r="F22" s="316"/>
      <c r="G22" s="316"/>
      <c r="H22" s="316"/>
      <c r="I22" s="316"/>
      <c r="J22" s="316"/>
      <c r="K22" s="502"/>
      <c r="L22" s="316"/>
      <c r="M22" s="316"/>
      <c r="N22" s="316"/>
      <c r="O22" s="316"/>
      <c r="P22" s="316"/>
      <c r="Q22" s="316"/>
      <c r="R22" s="316"/>
      <c r="S22" s="316"/>
      <c r="T22" s="316"/>
      <c r="U22" s="316"/>
      <c r="V22" s="316"/>
      <c r="W22" s="316"/>
      <c r="X22" s="316"/>
      <c r="Y22" s="316"/>
      <c r="Z22" s="316"/>
      <c r="AA22" s="316"/>
    </row>
    <row r="23" spans="1:27" ht="21" customHeight="1">
      <c r="A23" s="316"/>
      <c r="B23" s="316"/>
      <c r="C23" s="316"/>
      <c r="D23" s="316"/>
      <c r="E23" s="316"/>
      <c r="F23" s="316"/>
      <c r="G23" s="316"/>
      <c r="H23" s="316"/>
      <c r="I23" s="316"/>
      <c r="J23" s="316"/>
      <c r="K23" s="502"/>
      <c r="L23" s="316"/>
      <c r="M23" s="316"/>
      <c r="N23" s="316"/>
      <c r="O23" s="316"/>
      <c r="P23" s="316"/>
      <c r="Q23" s="316"/>
      <c r="R23" s="316"/>
      <c r="S23" s="316"/>
      <c r="T23" s="316"/>
      <c r="U23" s="316"/>
      <c r="V23" s="316"/>
      <c r="W23" s="316"/>
      <c r="X23" s="316"/>
      <c r="Y23" s="316"/>
      <c r="Z23" s="316"/>
      <c r="AA23" s="316"/>
    </row>
    <row r="24" spans="1:27" ht="21" customHeight="1">
      <c r="A24" s="316"/>
      <c r="B24" s="316"/>
      <c r="C24" s="316"/>
      <c r="D24" s="316"/>
      <c r="E24" s="316"/>
      <c r="F24" s="316"/>
      <c r="G24" s="316"/>
      <c r="H24" s="316"/>
      <c r="I24" s="316"/>
      <c r="J24" s="316"/>
      <c r="K24" s="502"/>
      <c r="L24" s="316"/>
      <c r="M24" s="316"/>
      <c r="N24" s="316"/>
      <c r="O24" s="316"/>
      <c r="P24" s="316"/>
      <c r="Q24" s="316"/>
      <c r="R24" s="316"/>
      <c r="S24" s="316"/>
      <c r="T24" s="316"/>
      <c r="U24" s="316"/>
      <c r="V24" s="316"/>
      <c r="W24" s="316"/>
      <c r="X24" s="316"/>
      <c r="Y24" s="316"/>
      <c r="Z24" s="316"/>
      <c r="AA24" s="316"/>
    </row>
    <row r="25" spans="1:27" ht="21" customHeight="1">
      <c r="A25" s="316"/>
      <c r="B25" s="316"/>
      <c r="C25" s="316"/>
      <c r="D25" s="316"/>
      <c r="E25" s="316"/>
      <c r="F25" s="316"/>
      <c r="G25" s="316"/>
      <c r="H25" s="316"/>
      <c r="I25" s="316"/>
      <c r="J25" s="316"/>
      <c r="K25" s="502"/>
      <c r="L25" s="316"/>
      <c r="M25" s="316"/>
      <c r="N25" s="316"/>
      <c r="O25" s="316"/>
      <c r="P25" s="316"/>
      <c r="Q25" s="316"/>
      <c r="R25" s="316"/>
      <c r="S25" s="316"/>
      <c r="T25" s="316"/>
      <c r="U25" s="316"/>
      <c r="V25" s="316"/>
      <c r="W25" s="316"/>
      <c r="X25" s="316"/>
      <c r="Y25" s="316"/>
      <c r="Z25" s="316"/>
      <c r="AA25" s="316"/>
    </row>
    <row r="26" spans="1:27" ht="21" customHeight="1">
      <c r="A26" s="316"/>
      <c r="B26" s="316"/>
      <c r="C26" s="316"/>
      <c r="D26" s="316"/>
      <c r="E26" s="316"/>
      <c r="F26" s="316"/>
      <c r="G26" s="316"/>
      <c r="H26" s="316"/>
      <c r="I26" s="316"/>
      <c r="J26" s="316"/>
      <c r="K26" s="502"/>
      <c r="L26" s="316"/>
      <c r="M26" s="316"/>
      <c r="N26" s="316"/>
      <c r="O26" s="316"/>
      <c r="P26" s="316"/>
      <c r="Q26" s="316"/>
      <c r="R26" s="316"/>
      <c r="S26" s="316"/>
      <c r="T26" s="316"/>
      <c r="U26" s="316"/>
      <c r="V26" s="316"/>
      <c r="W26" s="316"/>
      <c r="X26" s="316"/>
      <c r="Y26" s="316"/>
      <c r="Z26" s="316"/>
      <c r="AA26" s="316"/>
    </row>
    <row r="27" spans="1:27" ht="21" customHeight="1">
      <c r="A27" s="316"/>
      <c r="B27" s="316"/>
      <c r="C27" s="316"/>
      <c r="D27" s="316"/>
      <c r="E27" s="316"/>
      <c r="F27" s="316"/>
      <c r="G27" s="316"/>
      <c r="H27" s="316"/>
      <c r="I27" s="316"/>
      <c r="J27" s="316"/>
      <c r="K27" s="502"/>
      <c r="L27" s="316"/>
      <c r="M27" s="316"/>
      <c r="N27" s="316"/>
      <c r="O27" s="316"/>
      <c r="P27" s="316"/>
      <c r="Q27" s="316"/>
      <c r="R27" s="316"/>
      <c r="S27" s="316"/>
      <c r="T27" s="316"/>
      <c r="U27" s="316"/>
      <c r="V27" s="316"/>
      <c r="W27" s="316"/>
      <c r="X27" s="316"/>
      <c r="Y27" s="316"/>
      <c r="Z27" s="316"/>
      <c r="AA27" s="316"/>
    </row>
    <row r="28" spans="1:27" ht="21" customHeight="1">
      <c r="A28" s="316"/>
      <c r="B28" s="316"/>
      <c r="C28" s="316"/>
      <c r="D28" s="316"/>
      <c r="E28" s="316"/>
      <c r="F28" s="316"/>
      <c r="G28" s="316"/>
      <c r="H28" s="316"/>
      <c r="I28" s="316"/>
      <c r="J28" s="316"/>
      <c r="K28" s="502"/>
      <c r="L28" s="316"/>
      <c r="M28" s="316"/>
      <c r="N28" s="316"/>
      <c r="O28" s="316"/>
      <c r="P28" s="316"/>
      <c r="Q28" s="316"/>
      <c r="R28" s="316"/>
      <c r="S28" s="316"/>
      <c r="T28" s="316"/>
      <c r="U28" s="316"/>
      <c r="V28" s="316"/>
      <c r="W28" s="316"/>
      <c r="X28" s="316"/>
      <c r="Y28" s="316"/>
      <c r="Z28" s="316"/>
      <c r="AA28" s="316"/>
    </row>
    <row r="29" spans="1:27" ht="21" customHeight="1">
      <c r="A29" s="316"/>
      <c r="B29" s="316"/>
      <c r="C29" s="316"/>
      <c r="D29" s="316"/>
      <c r="E29" s="316"/>
      <c r="F29" s="316"/>
      <c r="G29" s="316"/>
      <c r="H29" s="316"/>
      <c r="I29" s="316"/>
      <c r="J29" s="316"/>
      <c r="K29" s="502"/>
      <c r="L29" s="316"/>
      <c r="M29" s="316"/>
      <c r="N29" s="316"/>
      <c r="O29" s="316"/>
      <c r="P29" s="316"/>
      <c r="Q29" s="316"/>
      <c r="R29" s="316"/>
      <c r="S29" s="316"/>
      <c r="T29" s="316"/>
      <c r="U29" s="316"/>
      <c r="V29" s="316"/>
      <c r="W29" s="316"/>
      <c r="X29" s="316"/>
      <c r="Y29" s="316"/>
      <c r="Z29" s="316"/>
      <c r="AA29" s="316"/>
    </row>
    <row r="30" spans="1:27" ht="21" customHeight="1">
      <c r="A30" s="316"/>
      <c r="B30" s="316"/>
      <c r="C30" s="316"/>
      <c r="D30" s="316"/>
      <c r="E30" s="316"/>
      <c r="F30" s="316"/>
      <c r="G30" s="316"/>
      <c r="H30" s="316"/>
      <c r="I30" s="316"/>
      <c r="J30" s="316"/>
      <c r="K30" s="502"/>
      <c r="L30" s="316"/>
      <c r="M30" s="316"/>
      <c r="N30" s="316"/>
      <c r="O30" s="316"/>
      <c r="P30" s="316"/>
      <c r="Q30" s="316"/>
      <c r="R30" s="316"/>
      <c r="S30" s="316"/>
      <c r="T30" s="316"/>
      <c r="U30" s="316"/>
      <c r="V30" s="316"/>
      <c r="W30" s="316"/>
      <c r="X30" s="316"/>
      <c r="Y30" s="316"/>
      <c r="Z30" s="316"/>
      <c r="AA30" s="316"/>
    </row>
    <row r="31" spans="1:27" ht="21" customHeight="1">
      <c r="A31" s="316"/>
      <c r="B31" s="316"/>
      <c r="C31" s="316"/>
      <c r="D31" s="316"/>
      <c r="E31" s="316"/>
      <c r="F31" s="316"/>
      <c r="G31" s="316"/>
      <c r="H31" s="316"/>
      <c r="I31" s="316"/>
      <c r="J31" s="316"/>
      <c r="K31" s="502"/>
      <c r="L31" s="316"/>
      <c r="M31" s="316"/>
      <c r="N31" s="316"/>
      <c r="O31" s="316"/>
      <c r="P31" s="316"/>
      <c r="Q31" s="316"/>
      <c r="R31" s="316"/>
      <c r="S31" s="316"/>
      <c r="T31" s="316"/>
      <c r="U31" s="316"/>
      <c r="V31" s="316"/>
      <c r="W31" s="316"/>
      <c r="X31" s="316"/>
      <c r="Y31" s="316"/>
      <c r="Z31" s="316"/>
      <c r="AA31" s="316"/>
    </row>
    <row r="32" spans="1:27" ht="21" customHeight="1">
      <c r="A32" s="316"/>
      <c r="B32" s="316"/>
      <c r="C32" s="316"/>
      <c r="D32" s="316"/>
      <c r="E32" s="316"/>
      <c r="F32" s="316"/>
      <c r="G32" s="316"/>
      <c r="H32" s="316"/>
      <c r="I32" s="316"/>
      <c r="J32" s="316"/>
      <c r="K32" s="502"/>
      <c r="L32" s="316"/>
      <c r="M32" s="316"/>
      <c r="N32" s="316"/>
      <c r="O32" s="316"/>
      <c r="P32" s="316"/>
      <c r="Q32" s="316"/>
      <c r="R32" s="316"/>
      <c r="S32" s="316"/>
      <c r="T32" s="316"/>
      <c r="U32" s="316"/>
      <c r="V32" s="316"/>
      <c r="W32" s="316"/>
      <c r="X32" s="316"/>
      <c r="Y32" s="316"/>
      <c r="Z32" s="316"/>
      <c r="AA32" s="316"/>
    </row>
    <row r="33" spans="1:27" ht="21" customHeight="1">
      <c r="A33" s="316"/>
      <c r="B33" s="316"/>
      <c r="C33" s="316"/>
      <c r="D33" s="316"/>
      <c r="E33" s="316"/>
      <c r="F33" s="316"/>
      <c r="G33" s="316"/>
      <c r="H33" s="316"/>
      <c r="I33" s="316"/>
      <c r="J33" s="316"/>
      <c r="K33" s="502"/>
      <c r="L33" s="316"/>
      <c r="M33" s="316"/>
      <c r="N33" s="316"/>
      <c r="O33" s="316"/>
      <c r="P33" s="316"/>
      <c r="Q33" s="316"/>
      <c r="R33" s="316"/>
      <c r="S33" s="316"/>
      <c r="T33" s="316"/>
      <c r="U33" s="316"/>
      <c r="V33" s="316"/>
      <c r="W33" s="316"/>
      <c r="X33" s="316"/>
      <c r="Y33" s="316"/>
      <c r="Z33" s="316"/>
      <c r="AA33" s="316"/>
    </row>
    <row r="34" spans="1:27" ht="21" customHeight="1">
      <c r="A34" s="316"/>
      <c r="B34" s="316"/>
      <c r="C34" s="316"/>
      <c r="D34" s="316"/>
      <c r="E34" s="316"/>
      <c r="F34" s="316"/>
      <c r="G34" s="316"/>
      <c r="H34" s="316"/>
      <c r="I34" s="316"/>
      <c r="J34" s="316"/>
      <c r="K34" s="502"/>
      <c r="L34" s="316"/>
      <c r="M34" s="316"/>
      <c r="N34" s="316"/>
      <c r="O34" s="316"/>
      <c r="P34" s="316"/>
      <c r="Q34" s="316"/>
      <c r="R34" s="316"/>
      <c r="S34" s="316"/>
      <c r="T34" s="316"/>
      <c r="U34" s="316"/>
      <c r="V34" s="316"/>
      <c r="W34" s="316"/>
      <c r="X34" s="316"/>
      <c r="Y34" s="316"/>
      <c r="Z34" s="316"/>
      <c r="AA34" s="316"/>
    </row>
    <row r="35" spans="1:27" ht="21" customHeight="1">
      <c r="A35" s="316"/>
      <c r="B35" s="316"/>
      <c r="C35" s="316"/>
      <c r="D35" s="316"/>
      <c r="E35" s="316"/>
      <c r="F35" s="316"/>
      <c r="G35" s="316"/>
      <c r="H35" s="316"/>
      <c r="I35" s="316"/>
      <c r="J35" s="316"/>
      <c r="K35" s="502"/>
      <c r="L35" s="316"/>
      <c r="M35" s="316"/>
      <c r="N35" s="316"/>
      <c r="O35" s="316"/>
      <c r="P35" s="316"/>
      <c r="Q35" s="316"/>
      <c r="R35" s="316"/>
      <c r="S35" s="316"/>
      <c r="T35" s="316"/>
      <c r="U35" s="316"/>
      <c r="V35" s="316"/>
      <c r="W35" s="316"/>
      <c r="X35" s="316"/>
      <c r="Y35" s="316"/>
      <c r="Z35" s="316"/>
      <c r="AA35" s="316"/>
    </row>
    <row r="36" spans="1:27" ht="21" customHeight="1">
      <c r="A36" s="316"/>
      <c r="B36" s="316"/>
      <c r="C36" s="316"/>
      <c r="D36" s="316"/>
      <c r="E36" s="316"/>
      <c r="F36" s="316"/>
      <c r="G36" s="316"/>
      <c r="H36" s="316"/>
      <c r="I36" s="316"/>
      <c r="J36" s="316"/>
      <c r="K36" s="502"/>
      <c r="L36" s="316"/>
      <c r="M36" s="316"/>
      <c r="N36" s="316"/>
      <c r="O36" s="316"/>
      <c r="P36" s="316"/>
      <c r="Q36" s="316"/>
      <c r="R36" s="316"/>
      <c r="S36" s="316"/>
      <c r="T36" s="316"/>
      <c r="U36" s="316"/>
      <c r="V36" s="316"/>
      <c r="W36" s="316"/>
      <c r="X36" s="316"/>
      <c r="Y36" s="316"/>
      <c r="Z36" s="316"/>
      <c r="AA36" s="316"/>
    </row>
    <row r="37" spans="1:27" ht="21" customHeight="1">
      <c r="A37" s="316"/>
      <c r="B37" s="316"/>
      <c r="C37" s="316"/>
      <c r="D37" s="316"/>
      <c r="E37" s="316"/>
      <c r="F37" s="316"/>
      <c r="G37" s="316"/>
      <c r="H37" s="316"/>
      <c r="I37" s="316"/>
      <c r="J37" s="316"/>
      <c r="K37" s="502"/>
      <c r="L37" s="316"/>
      <c r="M37" s="316"/>
      <c r="N37" s="316"/>
      <c r="O37" s="316"/>
      <c r="P37" s="316"/>
      <c r="Q37" s="316"/>
      <c r="R37" s="316"/>
      <c r="S37" s="316"/>
      <c r="T37" s="316"/>
      <c r="U37" s="316"/>
      <c r="V37" s="316"/>
      <c r="W37" s="316"/>
      <c r="X37" s="316"/>
      <c r="Y37" s="316"/>
      <c r="Z37" s="316"/>
      <c r="AA37" s="316"/>
    </row>
    <row r="38" spans="1:27" ht="21" customHeight="1">
      <c r="A38" s="316"/>
      <c r="B38" s="316"/>
      <c r="C38" s="316"/>
      <c r="D38" s="316"/>
      <c r="E38" s="316"/>
      <c r="F38" s="316"/>
      <c r="G38" s="316"/>
      <c r="H38" s="316"/>
      <c r="I38" s="316"/>
      <c r="J38" s="316"/>
      <c r="K38" s="502"/>
      <c r="L38" s="316"/>
      <c r="M38" s="316"/>
      <c r="N38" s="316"/>
      <c r="O38" s="316"/>
      <c r="P38" s="316"/>
      <c r="Q38" s="316"/>
      <c r="R38" s="316"/>
      <c r="S38" s="316"/>
      <c r="T38" s="316"/>
      <c r="U38" s="316"/>
      <c r="V38" s="316"/>
      <c r="W38" s="316"/>
      <c r="X38" s="316"/>
      <c r="Y38" s="316"/>
      <c r="Z38" s="316"/>
      <c r="AA38" s="316"/>
    </row>
    <row r="39" spans="1:27" ht="21" customHeight="1">
      <c r="A39" s="316"/>
      <c r="B39" s="316"/>
      <c r="C39" s="316"/>
      <c r="D39" s="316"/>
      <c r="E39" s="316"/>
      <c r="F39" s="316"/>
      <c r="G39" s="316"/>
      <c r="H39" s="316"/>
      <c r="I39" s="316"/>
      <c r="J39" s="316"/>
      <c r="K39" s="502"/>
      <c r="L39" s="316"/>
      <c r="M39" s="316"/>
      <c r="N39" s="316"/>
      <c r="O39" s="316"/>
      <c r="P39" s="316"/>
      <c r="Q39" s="316"/>
      <c r="R39" s="316"/>
      <c r="S39" s="316"/>
      <c r="T39" s="316"/>
      <c r="U39" s="316"/>
      <c r="V39" s="316"/>
      <c r="W39" s="316"/>
      <c r="X39" s="316"/>
      <c r="Y39" s="316"/>
      <c r="Z39" s="316"/>
      <c r="AA39" s="316"/>
    </row>
    <row r="40" spans="1:27" ht="21" customHeight="1">
      <c r="A40" s="316"/>
      <c r="B40" s="316"/>
      <c r="C40" s="316"/>
      <c r="D40" s="316"/>
      <c r="E40" s="316"/>
      <c r="F40" s="316"/>
      <c r="G40" s="316"/>
      <c r="H40" s="316"/>
      <c r="I40" s="316"/>
      <c r="J40" s="316"/>
      <c r="K40" s="502"/>
      <c r="L40" s="316"/>
      <c r="M40" s="316"/>
      <c r="N40" s="316"/>
      <c r="O40" s="316"/>
      <c r="P40" s="316"/>
      <c r="Q40" s="316"/>
      <c r="R40" s="316"/>
      <c r="S40" s="316"/>
      <c r="T40" s="316"/>
      <c r="U40" s="316"/>
      <c r="V40" s="316"/>
      <c r="W40" s="316"/>
      <c r="X40" s="316"/>
      <c r="Y40" s="316"/>
      <c r="Z40" s="316"/>
      <c r="AA40" s="316"/>
    </row>
    <row r="41" spans="1:27" ht="21" customHeight="1">
      <c r="A41" s="316"/>
      <c r="B41" s="316"/>
      <c r="C41" s="316"/>
      <c r="D41" s="316"/>
      <c r="E41" s="316"/>
      <c r="F41" s="316"/>
      <c r="G41" s="316"/>
      <c r="H41" s="316"/>
      <c r="I41" s="316"/>
      <c r="J41" s="316"/>
      <c r="K41" s="502"/>
      <c r="L41" s="316"/>
      <c r="M41" s="316"/>
      <c r="N41" s="316"/>
      <c r="O41" s="316"/>
      <c r="P41" s="316"/>
      <c r="Q41" s="316"/>
      <c r="R41" s="316"/>
      <c r="S41" s="316"/>
      <c r="T41" s="316"/>
      <c r="U41" s="316"/>
      <c r="V41" s="316"/>
      <c r="W41" s="316"/>
      <c r="X41" s="316"/>
      <c r="Y41" s="316"/>
      <c r="Z41" s="316"/>
      <c r="AA41" s="316"/>
    </row>
    <row r="42" spans="1:27" ht="21" customHeight="1">
      <c r="A42" s="316"/>
      <c r="B42" s="316"/>
      <c r="C42" s="316"/>
      <c r="D42" s="316"/>
      <c r="E42" s="316"/>
      <c r="F42" s="316"/>
      <c r="G42" s="316"/>
      <c r="H42" s="316"/>
      <c r="I42" s="316"/>
      <c r="J42" s="316"/>
      <c r="K42" s="502"/>
      <c r="L42" s="316"/>
      <c r="M42" s="316"/>
      <c r="N42" s="316"/>
      <c r="O42" s="316"/>
      <c r="P42" s="316"/>
      <c r="Q42" s="316"/>
      <c r="R42" s="316"/>
      <c r="S42" s="316"/>
      <c r="T42" s="316"/>
      <c r="U42" s="316"/>
      <c r="V42" s="316"/>
      <c r="W42" s="316"/>
      <c r="X42" s="316"/>
      <c r="Y42" s="316"/>
      <c r="Z42" s="316"/>
      <c r="AA42" s="316"/>
    </row>
    <row r="43" spans="1:27" ht="21" customHeight="1">
      <c r="A43" s="316"/>
      <c r="B43" s="316"/>
      <c r="C43" s="316"/>
      <c r="D43" s="316"/>
      <c r="E43" s="316"/>
      <c r="F43" s="316"/>
      <c r="G43" s="316"/>
      <c r="H43" s="316"/>
      <c r="I43" s="316"/>
      <c r="J43" s="316"/>
      <c r="K43" s="502"/>
      <c r="L43" s="316"/>
      <c r="M43" s="316"/>
      <c r="N43" s="316"/>
      <c r="O43" s="316"/>
      <c r="P43" s="316"/>
      <c r="Q43" s="316"/>
      <c r="R43" s="316"/>
      <c r="S43" s="316"/>
      <c r="T43" s="316"/>
      <c r="U43" s="316"/>
      <c r="V43" s="316"/>
      <c r="W43" s="316"/>
      <c r="X43" s="316"/>
      <c r="Y43" s="316"/>
      <c r="Z43" s="316"/>
      <c r="AA43" s="316"/>
    </row>
    <row r="44" spans="1:27" ht="21" customHeight="1">
      <c r="A44" s="316"/>
      <c r="B44" s="316"/>
      <c r="C44" s="316"/>
      <c r="D44" s="316"/>
      <c r="E44" s="316"/>
      <c r="F44" s="316"/>
      <c r="G44" s="316"/>
      <c r="H44" s="316"/>
      <c r="I44" s="316"/>
      <c r="J44" s="316"/>
      <c r="K44" s="502"/>
      <c r="L44" s="316"/>
      <c r="M44" s="316"/>
      <c r="N44" s="316"/>
      <c r="O44" s="316"/>
      <c r="P44" s="316"/>
      <c r="Q44" s="316"/>
      <c r="R44" s="316"/>
      <c r="S44" s="316"/>
      <c r="T44" s="316"/>
      <c r="U44" s="316"/>
      <c r="V44" s="316"/>
      <c r="W44" s="316"/>
      <c r="X44" s="316"/>
      <c r="Y44" s="316"/>
      <c r="Z44" s="316"/>
      <c r="AA44" s="316"/>
    </row>
    <row r="45" spans="1:27" ht="21" customHeight="1">
      <c r="A45" s="316"/>
      <c r="B45" s="316"/>
      <c r="C45" s="316"/>
      <c r="D45" s="316"/>
      <c r="E45" s="316"/>
      <c r="F45" s="316"/>
      <c r="G45" s="316"/>
      <c r="H45" s="316"/>
      <c r="I45" s="316"/>
      <c r="J45" s="316"/>
      <c r="K45" s="502"/>
      <c r="L45" s="316"/>
      <c r="M45" s="316"/>
      <c r="N45" s="316"/>
      <c r="O45" s="316"/>
      <c r="P45" s="316"/>
      <c r="Q45" s="316"/>
      <c r="R45" s="316"/>
      <c r="S45" s="316"/>
      <c r="T45" s="316"/>
      <c r="U45" s="316"/>
      <c r="V45" s="316"/>
      <c r="W45" s="316"/>
      <c r="X45" s="316"/>
      <c r="Y45" s="316"/>
      <c r="Z45" s="316"/>
      <c r="AA45" s="316"/>
    </row>
    <row r="46" spans="1:27" ht="21" customHeight="1">
      <c r="A46" s="316"/>
      <c r="B46" s="316"/>
      <c r="C46" s="316"/>
      <c r="D46" s="316"/>
      <c r="E46" s="316"/>
      <c r="F46" s="316"/>
      <c r="G46" s="316"/>
      <c r="H46" s="316"/>
      <c r="I46" s="316"/>
      <c r="J46" s="316"/>
      <c r="K46" s="502"/>
      <c r="L46" s="316"/>
      <c r="M46" s="316"/>
      <c r="N46" s="316"/>
      <c r="O46" s="316"/>
      <c r="P46" s="316"/>
      <c r="Q46" s="316"/>
      <c r="R46" s="316"/>
      <c r="S46" s="316"/>
      <c r="T46" s="316"/>
      <c r="U46" s="316"/>
      <c r="V46" s="316"/>
      <c r="W46" s="316"/>
      <c r="X46" s="316"/>
      <c r="Y46" s="316"/>
      <c r="Z46" s="316"/>
      <c r="AA46" s="316"/>
    </row>
    <row r="47" spans="1:27" ht="21" customHeight="1">
      <c r="A47" s="316"/>
      <c r="B47" s="316"/>
      <c r="C47" s="316"/>
      <c r="D47" s="316"/>
      <c r="E47" s="316"/>
      <c r="F47" s="316"/>
      <c r="G47" s="316"/>
      <c r="H47" s="316"/>
      <c r="I47" s="316"/>
      <c r="J47" s="316"/>
      <c r="K47" s="502"/>
      <c r="L47" s="316"/>
      <c r="M47" s="316"/>
      <c r="N47" s="316"/>
      <c r="O47" s="316"/>
      <c r="P47" s="316"/>
      <c r="Q47" s="316"/>
      <c r="R47" s="316"/>
      <c r="S47" s="316"/>
      <c r="T47" s="316"/>
      <c r="U47" s="316"/>
      <c r="V47" s="316"/>
      <c r="W47" s="316"/>
      <c r="X47" s="316"/>
      <c r="Y47" s="316"/>
      <c r="Z47" s="316"/>
      <c r="AA47" s="316"/>
    </row>
    <row r="48" spans="1:27" ht="21" customHeight="1">
      <c r="A48" s="316"/>
      <c r="B48" s="316"/>
      <c r="C48" s="316"/>
      <c r="D48" s="316"/>
      <c r="E48" s="316"/>
      <c r="F48" s="316"/>
      <c r="G48" s="316"/>
      <c r="H48" s="316"/>
      <c r="I48" s="316"/>
      <c r="J48" s="316"/>
      <c r="K48" s="502"/>
      <c r="L48" s="316"/>
      <c r="M48" s="316"/>
      <c r="N48" s="316"/>
      <c r="O48" s="316"/>
      <c r="P48" s="316"/>
      <c r="Q48" s="316"/>
      <c r="R48" s="316"/>
      <c r="S48" s="316"/>
      <c r="T48" s="316"/>
      <c r="U48" s="316"/>
      <c r="V48" s="316"/>
      <c r="W48" s="316"/>
      <c r="X48" s="316"/>
      <c r="Y48" s="316"/>
      <c r="Z48" s="316"/>
      <c r="AA48" s="316"/>
    </row>
    <row r="49" spans="1:27" ht="21" customHeight="1">
      <c r="A49" s="316"/>
      <c r="B49" s="316"/>
      <c r="C49" s="316"/>
      <c r="D49" s="316"/>
      <c r="E49" s="316"/>
      <c r="F49" s="316"/>
      <c r="G49" s="316"/>
      <c r="H49" s="316"/>
      <c r="I49" s="316"/>
      <c r="J49" s="316"/>
      <c r="K49" s="502"/>
      <c r="L49" s="316"/>
      <c r="M49" s="316"/>
      <c r="N49" s="316"/>
      <c r="O49" s="316"/>
      <c r="P49" s="316"/>
      <c r="Q49" s="316"/>
      <c r="R49" s="316"/>
      <c r="S49" s="316"/>
      <c r="T49" s="316"/>
      <c r="U49" s="316"/>
      <c r="V49" s="316"/>
      <c r="W49" s="316"/>
      <c r="X49" s="316"/>
      <c r="Y49" s="316"/>
      <c r="Z49" s="316"/>
      <c r="AA49" s="316"/>
    </row>
    <row r="50" spans="1:27" ht="21" customHeight="1">
      <c r="A50" s="316"/>
      <c r="B50" s="316"/>
      <c r="C50" s="316"/>
      <c r="D50" s="316"/>
      <c r="E50" s="316"/>
      <c r="F50" s="316"/>
      <c r="G50" s="316"/>
      <c r="H50" s="316"/>
      <c r="I50" s="316"/>
      <c r="J50" s="316"/>
      <c r="K50" s="502"/>
      <c r="L50" s="316"/>
      <c r="M50" s="316"/>
      <c r="N50" s="316"/>
      <c r="O50" s="316"/>
      <c r="P50" s="316"/>
      <c r="Q50" s="316"/>
      <c r="R50" s="316"/>
      <c r="S50" s="316"/>
      <c r="T50" s="316"/>
      <c r="U50" s="316"/>
      <c r="V50" s="316"/>
      <c r="W50" s="316"/>
      <c r="X50" s="316"/>
      <c r="Y50" s="316"/>
      <c r="Z50" s="316"/>
      <c r="AA50" s="316"/>
    </row>
    <row r="51" spans="1:27" ht="21" customHeight="1">
      <c r="A51" s="316"/>
      <c r="B51" s="316"/>
      <c r="C51" s="316"/>
      <c r="D51" s="316"/>
      <c r="E51" s="316"/>
      <c r="F51" s="316"/>
      <c r="G51" s="316"/>
      <c r="H51" s="316"/>
      <c r="I51" s="316"/>
      <c r="J51" s="316"/>
      <c r="K51" s="502"/>
      <c r="L51" s="316"/>
      <c r="M51" s="316"/>
      <c r="N51" s="316"/>
      <c r="O51" s="316"/>
      <c r="P51" s="316"/>
      <c r="Q51" s="316"/>
      <c r="R51" s="316"/>
      <c r="S51" s="316"/>
      <c r="T51" s="316"/>
      <c r="U51" s="316"/>
      <c r="V51" s="316"/>
      <c r="W51" s="316"/>
      <c r="X51" s="316"/>
      <c r="Y51" s="316"/>
      <c r="Z51" s="316"/>
      <c r="AA51" s="316"/>
    </row>
    <row r="52" spans="1:27" ht="21" customHeight="1">
      <c r="A52" s="316"/>
      <c r="B52" s="316"/>
      <c r="C52" s="316"/>
      <c r="D52" s="316"/>
      <c r="E52" s="316"/>
      <c r="F52" s="316"/>
      <c r="G52" s="316"/>
      <c r="H52" s="316"/>
      <c r="I52" s="316"/>
      <c r="J52" s="316"/>
      <c r="K52" s="502"/>
      <c r="L52" s="316"/>
      <c r="M52" s="316"/>
      <c r="N52" s="316"/>
      <c r="O52" s="316"/>
      <c r="P52" s="316"/>
      <c r="Q52" s="316"/>
      <c r="R52" s="316"/>
      <c r="S52" s="316"/>
      <c r="T52" s="316"/>
      <c r="U52" s="316"/>
      <c r="V52" s="316"/>
      <c r="W52" s="316"/>
      <c r="X52" s="316"/>
      <c r="Y52" s="316"/>
      <c r="Z52" s="316"/>
      <c r="AA52" s="316"/>
    </row>
    <row r="53" spans="1:27" ht="21" customHeight="1">
      <c r="A53" s="316"/>
      <c r="B53" s="316"/>
      <c r="C53" s="316"/>
      <c r="D53" s="316"/>
      <c r="E53" s="316"/>
      <c r="F53" s="316"/>
      <c r="G53" s="316"/>
      <c r="H53" s="316"/>
      <c r="I53" s="316"/>
      <c r="J53" s="316"/>
      <c r="K53" s="502"/>
      <c r="L53" s="316"/>
      <c r="M53" s="316"/>
      <c r="N53" s="316"/>
      <c r="O53" s="316"/>
      <c r="P53" s="316"/>
      <c r="Q53" s="316"/>
      <c r="R53" s="316"/>
      <c r="S53" s="316"/>
      <c r="T53" s="316"/>
      <c r="U53" s="316"/>
      <c r="V53" s="316"/>
      <c r="W53" s="316"/>
      <c r="X53" s="316"/>
      <c r="Y53" s="316"/>
      <c r="Z53" s="316"/>
      <c r="AA53" s="316"/>
    </row>
    <row r="54" spans="1:27" ht="21" customHeight="1">
      <c r="A54" s="316"/>
      <c r="B54" s="316"/>
      <c r="C54" s="316"/>
      <c r="D54" s="316"/>
      <c r="E54" s="316"/>
      <c r="F54" s="316"/>
      <c r="G54" s="316"/>
      <c r="H54" s="316"/>
      <c r="I54" s="316"/>
      <c r="J54" s="316"/>
      <c r="K54" s="502"/>
      <c r="L54" s="316"/>
      <c r="M54" s="316"/>
      <c r="N54" s="316"/>
      <c r="O54" s="316"/>
      <c r="P54" s="316"/>
      <c r="Q54" s="316"/>
      <c r="R54" s="316"/>
      <c r="S54" s="316"/>
      <c r="T54" s="316"/>
      <c r="U54" s="316"/>
      <c r="V54" s="316"/>
      <c r="W54" s="316"/>
      <c r="X54" s="316"/>
      <c r="Y54" s="316"/>
      <c r="Z54" s="316"/>
      <c r="AA54" s="316"/>
    </row>
    <row r="55" spans="1:27" ht="21" customHeight="1">
      <c r="A55" s="316"/>
      <c r="B55" s="316"/>
      <c r="C55" s="316"/>
      <c r="D55" s="316"/>
      <c r="E55" s="316"/>
      <c r="F55" s="316"/>
      <c r="G55" s="316"/>
      <c r="H55" s="316"/>
      <c r="I55" s="316"/>
      <c r="J55" s="316"/>
      <c r="K55" s="502"/>
      <c r="L55" s="316"/>
      <c r="M55" s="316"/>
      <c r="N55" s="316"/>
      <c r="O55" s="316"/>
      <c r="P55" s="316"/>
      <c r="Q55" s="316"/>
      <c r="R55" s="316"/>
      <c r="S55" s="316"/>
      <c r="T55" s="316"/>
      <c r="U55" s="316"/>
      <c r="V55" s="316"/>
      <c r="W55" s="316"/>
      <c r="X55" s="316"/>
      <c r="Y55" s="316"/>
      <c r="Z55" s="316"/>
      <c r="AA55" s="316"/>
    </row>
    <row r="56" spans="1:27" ht="21" customHeight="1">
      <c r="A56" s="316"/>
      <c r="B56" s="316"/>
      <c r="C56" s="316"/>
      <c r="D56" s="316"/>
      <c r="E56" s="316"/>
      <c r="F56" s="316"/>
      <c r="G56" s="316"/>
      <c r="H56" s="316"/>
      <c r="I56" s="316"/>
      <c r="J56" s="316"/>
      <c r="K56" s="502"/>
      <c r="L56" s="316"/>
      <c r="M56" s="316"/>
      <c r="N56" s="316"/>
      <c r="O56" s="316"/>
      <c r="P56" s="316"/>
      <c r="Q56" s="316"/>
      <c r="R56" s="316"/>
      <c r="S56" s="316"/>
      <c r="T56" s="316"/>
      <c r="U56" s="316"/>
      <c r="V56" s="316"/>
      <c r="W56" s="316"/>
      <c r="X56" s="316"/>
      <c r="Y56" s="316"/>
      <c r="Z56" s="316"/>
      <c r="AA56" s="316"/>
    </row>
    <row r="57" spans="1:27" ht="21" customHeight="1">
      <c r="A57" s="316"/>
      <c r="B57" s="316"/>
      <c r="C57" s="316"/>
      <c r="D57" s="316"/>
      <c r="E57" s="316"/>
      <c r="F57" s="316"/>
      <c r="G57" s="316"/>
      <c r="H57" s="316"/>
      <c r="I57" s="316"/>
      <c r="J57" s="316"/>
      <c r="K57" s="502"/>
      <c r="L57" s="316"/>
      <c r="M57" s="316"/>
      <c r="N57" s="316"/>
      <c r="O57" s="316"/>
      <c r="P57" s="316"/>
      <c r="Q57" s="316"/>
      <c r="R57" s="316"/>
      <c r="S57" s="316"/>
      <c r="T57" s="316"/>
      <c r="U57" s="316"/>
      <c r="V57" s="316"/>
      <c r="W57" s="316"/>
      <c r="X57" s="316"/>
      <c r="Y57" s="316"/>
      <c r="Z57" s="316"/>
      <c r="AA57" s="316"/>
    </row>
    <row r="58" spans="1:27" ht="21" customHeight="1">
      <c r="A58" s="316"/>
      <c r="B58" s="316"/>
      <c r="C58" s="316"/>
      <c r="D58" s="316"/>
      <c r="E58" s="316"/>
      <c r="F58" s="316"/>
      <c r="G58" s="316"/>
      <c r="H58" s="316"/>
      <c r="I58" s="316"/>
      <c r="J58" s="316"/>
      <c r="K58" s="502"/>
      <c r="L58" s="316"/>
      <c r="M58" s="316"/>
      <c r="N58" s="316"/>
      <c r="O58" s="316"/>
      <c r="P58" s="316"/>
      <c r="Q58" s="316"/>
      <c r="R58" s="316"/>
      <c r="S58" s="316"/>
      <c r="T58" s="316"/>
      <c r="U58" s="316"/>
      <c r="V58" s="316"/>
      <c r="W58" s="316"/>
      <c r="X58" s="316"/>
      <c r="Y58" s="316"/>
      <c r="Z58" s="316"/>
      <c r="AA58" s="316"/>
    </row>
    <row r="59" spans="1:27" ht="21" customHeight="1">
      <c r="A59" s="316"/>
      <c r="B59" s="316"/>
      <c r="C59" s="316"/>
      <c r="D59" s="316"/>
      <c r="E59" s="316"/>
      <c r="F59" s="316"/>
      <c r="G59" s="316"/>
      <c r="H59" s="316"/>
      <c r="I59" s="316"/>
      <c r="J59" s="316"/>
      <c r="K59" s="502"/>
      <c r="L59" s="316"/>
      <c r="M59" s="316"/>
      <c r="N59" s="316"/>
      <c r="O59" s="316"/>
      <c r="P59" s="316"/>
      <c r="Q59" s="316"/>
      <c r="R59" s="316"/>
      <c r="S59" s="316"/>
      <c r="T59" s="316"/>
      <c r="U59" s="316"/>
      <c r="V59" s="316"/>
      <c r="W59" s="316"/>
      <c r="X59" s="316"/>
      <c r="Y59" s="316"/>
      <c r="Z59" s="316"/>
      <c r="AA59" s="316"/>
    </row>
    <row r="60" spans="1:27" ht="21" customHeight="1">
      <c r="A60" s="316"/>
      <c r="B60" s="316"/>
      <c r="C60" s="316"/>
      <c r="D60" s="316"/>
      <c r="E60" s="316"/>
      <c r="F60" s="316"/>
      <c r="G60" s="316"/>
      <c r="H60" s="316"/>
      <c r="I60" s="316"/>
      <c r="J60" s="316"/>
      <c r="K60" s="502"/>
      <c r="L60" s="316"/>
      <c r="M60" s="316"/>
      <c r="N60" s="316"/>
      <c r="O60" s="316"/>
      <c r="P60" s="316"/>
      <c r="Q60" s="316"/>
      <c r="R60" s="316"/>
      <c r="S60" s="316"/>
      <c r="T60" s="316"/>
      <c r="U60" s="316"/>
      <c r="V60" s="316"/>
      <c r="W60" s="316"/>
      <c r="X60" s="316"/>
      <c r="Y60" s="316"/>
      <c r="Z60" s="316"/>
      <c r="AA60" s="316"/>
    </row>
    <row r="61" spans="1:27" ht="21" customHeight="1">
      <c r="A61" s="316"/>
      <c r="B61" s="316"/>
      <c r="C61" s="316"/>
      <c r="D61" s="316"/>
      <c r="E61" s="316"/>
      <c r="F61" s="316"/>
      <c r="G61" s="316"/>
      <c r="H61" s="316"/>
      <c r="I61" s="316"/>
      <c r="J61" s="316"/>
      <c r="K61" s="502"/>
      <c r="L61" s="316"/>
      <c r="M61" s="316"/>
      <c r="N61" s="316"/>
      <c r="O61" s="316"/>
      <c r="P61" s="316"/>
      <c r="Q61" s="316"/>
      <c r="R61" s="316"/>
      <c r="S61" s="316"/>
      <c r="T61" s="316"/>
      <c r="U61" s="316"/>
      <c r="V61" s="316"/>
      <c r="W61" s="316"/>
      <c r="X61" s="316"/>
      <c r="Y61" s="316"/>
      <c r="Z61" s="316"/>
      <c r="AA61" s="316"/>
    </row>
    <row r="62" spans="1:27" ht="21" customHeight="1">
      <c r="A62" s="316"/>
      <c r="B62" s="316"/>
      <c r="C62" s="316"/>
      <c r="D62" s="316"/>
      <c r="E62" s="316"/>
      <c r="F62" s="316"/>
      <c r="G62" s="316"/>
      <c r="H62" s="316"/>
      <c r="I62" s="316"/>
      <c r="J62" s="316"/>
      <c r="K62" s="502"/>
      <c r="L62" s="316"/>
      <c r="M62" s="316"/>
      <c r="N62" s="316"/>
      <c r="O62" s="316"/>
      <c r="P62" s="316"/>
      <c r="Q62" s="316"/>
      <c r="R62" s="316"/>
      <c r="S62" s="316"/>
      <c r="T62" s="316"/>
      <c r="U62" s="316"/>
      <c r="V62" s="316"/>
      <c r="W62" s="316"/>
      <c r="X62" s="316"/>
      <c r="Y62" s="316"/>
      <c r="Z62" s="316"/>
      <c r="AA62" s="316"/>
    </row>
    <row r="63" spans="1:27" ht="21" customHeight="1">
      <c r="A63" s="316"/>
      <c r="B63" s="316"/>
      <c r="C63" s="316"/>
      <c r="D63" s="316"/>
      <c r="E63" s="316"/>
      <c r="F63" s="316"/>
      <c r="G63" s="316"/>
      <c r="H63" s="316"/>
      <c r="I63" s="316"/>
      <c r="J63" s="316"/>
      <c r="K63" s="502"/>
      <c r="L63" s="316"/>
      <c r="M63" s="316"/>
      <c r="N63" s="316"/>
      <c r="O63" s="316"/>
      <c r="P63" s="316"/>
      <c r="Q63" s="316"/>
      <c r="R63" s="316"/>
      <c r="S63" s="316"/>
      <c r="T63" s="316"/>
      <c r="U63" s="316"/>
      <c r="V63" s="316"/>
      <c r="W63" s="316"/>
      <c r="X63" s="316"/>
      <c r="Y63" s="316"/>
      <c r="Z63" s="316"/>
      <c r="AA63" s="316"/>
    </row>
    <row r="64" spans="1:27" ht="21" customHeight="1">
      <c r="A64" s="316"/>
      <c r="B64" s="316"/>
      <c r="C64" s="316"/>
      <c r="D64" s="316"/>
      <c r="E64" s="316"/>
      <c r="F64" s="316"/>
      <c r="G64" s="316"/>
      <c r="H64" s="316"/>
      <c r="I64" s="316"/>
      <c r="J64" s="316"/>
      <c r="K64" s="502"/>
      <c r="L64" s="316"/>
      <c r="M64" s="316"/>
      <c r="N64" s="316"/>
      <c r="O64" s="316"/>
      <c r="P64" s="316"/>
      <c r="Q64" s="316"/>
      <c r="R64" s="316"/>
      <c r="S64" s="316"/>
      <c r="T64" s="316"/>
      <c r="U64" s="316"/>
      <c r="V64" s="316"/>
      <c r="W64" s="316"/>
      <c r="X64" s="316"/>
      <c r="Y64" s="316"/>
      <c r="Z64" s="316"/>
      <c r="AA64" s="316"/>
    </row>
    <row r="65" spans="1:27" ht="21" customHeight="1">
      <c r="A65" s="316"/>
      <c r="B65" s="316"/>
      <c r="C65" s="316"/>
      <c r="D65" s="316"/>
      <c r="E65" s="316"/>
      <c r="F65" s="316"/>
      <c r="G65" s="316"/>
      <c r="H65" s="316"/>
      <c r="I65" s="316"/>
      <c r="J65" s="316"/>
      <c r="K65" s="502"/>
      <c r="L65" s="316"/>
      <c r="M65" s="316"/>
      <c r="N65" s="316"/>
      <c r="O65" s="316"/>
      <c r="P65" s="316"/>
      <c r="Q65" s="316"/>
      <c r="R65" s="316"/>
      <c r="S65" s="316"/>
      <c r="T65" s="316"/>
      <c r="U65" s="316"/>
      <c r="V65" s="316"/>
      <c r="W65" s="316"/>
      <c r="X65" s="316"/>
      <c r="Y65" s="316"/>
      <c r="Z65" s="316"/>
      <c r="AA65" s="316"/>
    </row>
    <row r="66" spans="1:27" ht="21" customHeight="1">
      <c r="A66" s="316"/>
      <c r="B66" s="316"/>
      <c r="C66" s="316"/>
      <c r="D66" s="316"/>
      <c r="E66" s="316"/>
      <c r="F66" s="316"/>
      <c r="G66" s="316"/>
      <c r="H66" s="316"/>
      <c r="I66" s="316"/>
      <c r="J66" s="316"/>
      <c r="K66" s="502"/>
      <c r="L66" s="316"/>
      <c r="M66" s="316"/>
      <c r="N66" s="316"/>
      <c r="O66" s="316"/>
      <c r="P66" s="316"/>
      <c r="Q66" s="316"/>
      <c r="R66" s="316"/>
      <c r="S66" s="316"/>
      <c r="T66" s="316"/>
      <c r="U66" s="316"/>
      <c r="V66" s="316"/>
      <c r="W66" s="316"/>
      <c r="X66" s="316"/>
      <c r="Y66" s="316"/>
      <c r="Z66" s="316"/>
      <c r="AA66" s="316"/>
    </row>
    <row r="67" spans="1:27" ht="21" customHeight="1">
      <c r="A67" s="316"/>
      <c r="B67" s="316"/>
      <c r="C67" s="316"/>
      <c r="D67" s="316"/>
      <c r="E67" s="316"/>
      <c r="F67" s="316"/>
      <c r="G67" s="316"/>
      <c r="H67" s="316"/>
      <c r="I67" s="316"/>
      <c r="J67" s="316"/>
      <c r="K67" s="502"/>
      <c r="L67" s="316"/>
      <c r="M67" s="316"/>
      <c r="N67" s="316"/>
      <c r="O67" s="316"/>
      <c r="P67" s="316"/>
      <c r="Q67" s="316"/>
      <c r="R67" s="316"/>
      <c r="S67" s="316"/>
      <c r="T67" s="316"/>
      <c r="U67" s="316"/>
      <c r="V67" s="316"/>
      <c r="W67" s="316"/>
      <c r="X67" s="316"/>
      <c r="Y67" s="316"/>
      <c r="Z67" s="316"/>
      <c r="AA67" s="316"/>
    </row>
    <row r="68" spans="1:27" ht="21" customHeight="1">
      <c r="A68" s="316"/>
      <c r="B68" s="316"/>
      <c r="C68" s="316"/>
      <c r="D68" s="316"/>
      <c r="E68" s="316"/>
      <c r="F68" s="316"/>
      <c r="G68" s="316"/>
      <c r="H68" s="316"/>
      <c r="I68" s="316"/>
      <c r="J68" s="316"/>
      <c r="K68" s="502"/>
      <c r="L68" s="316"/>
      <c r="M68" s="316"/>
      <c r="N68" s="316"/>
      <c r="O68" s="316"/>
      <c r="P68" s="316"/>
      <c r="Q68" s="316"/>
      <c r="R68" s="316"/>
      <c r="S68" s="316"/>
      <c r="T68" s="316"/>
      <c r="U68" s="316"/>
      <c r="V68" s="316"/>
      <c r="W68" s="316"/>
      <c r="X68" s="316"/>
      <c r="Y68" s="316"/>
      <c r="Z68" s="316"/>
      <c r="AA68" s="316"/>
    </row>
    <row r="69" spans="1:27" ht="21" customHeight="1">
      <c r="A69" s="316"/>
      <c r="B69" s="316"/>
      <c r="C69" s="316"/>
      <c r="D69" s="316"/>
      <c r="E69" s="316"/>
      <c r="F69" s="316"/>
      <c r="G69" s="316"/>
      <c r="H69" s="316"/>
      <c r="I69" s="316"/>
      <c r="J69" s="316"/>
      <c r="K69" s="502"/>
      <c r="L69" s="316"/>
      <c r="M69" s="316"/>
      <c r="N69" s="316"/>
      <c r="O69" s="316"/>
      <c r="P69" s="316"/>
      <c r="Q69" s="316"/>
      <c r="R69" s="316"/>
      <c r="S69" s="316"/>
      <c r="T69" s="316"/>
      <c r="U69" s="316"/>
      <c r="V69" s="316"/>
      <c r="W69" s="316"/>
      <c r="X69" s="316"/>
      <c r="Y69" s="316"/>
      <c r="Z69" s="316"/>
      <c r="AA69" s="316"/>
    </row>
    <row r="70" spans="1:27" ht="21" customHeight="1">
      <c r="A70" s="316"/>
      <c r="B70" s="316"/>
      <c r="C70" s="316"/>
      <c r="D70" s="316"/>
      <c r="E70" s="316"/>
      <c r="F70" s="316"/>
      <c r="G70" s="316"/>
      <c r="H70" s="316"/>
      <c r="I70" s="316"/>
      <c r="J70" s="316"/>
      <c r="K70" s="502"/>
      <c r="L70" s="316"/>
      <c r="M70" s="316"/>
      <c r="N70" s="316"/>
      <c r="O70" s="316"/>
      <c r="P70" s="316"/>
      <c r="Q70" s="316"/>
      <c r="R70" s="316"/>
      <c r="S70" s="316"/>
      <c r="T70" s="316"/>
      <c r="U70" s="316"/>
      <c r="V70" s="316"/>
      <c r="W70" s="316"/>
      <c r="X70" s="316"/>
      <c r="Y70" s="316"/>
      <c r="Z70" s="316"/>
      <c r="AA70" s="316"/>
    </row>
    <row r="71" spans="1:27" ht="21" customHeight="1">
      <c r="A71" s="316"/>
      <c r="B71" s="316"/>
      <c r="C71" s="316"/>
      <c r="D71" s="316"/>
      <c r="E71" s="316"/>
      <c r="F71" s="316"/>
      <c r="G71" s="316"/>
      <c r="H71" s="316"/>
      <c r="I71" s="316"/>
      <c r="J71" s="316"/>
      <c r="K71" s="502"/>
      <c r="L71" s="316"/>
      <c r="M71" s="316"/>
      <c r="N71" s="316"/>
      <c r="O71" s="316"/>
      <c r="P71" s="316"/>
      <c r="Q71" s="316"/>
      <c r="R71" s="316"/>
      <c r="S71" s="316"/>
      <c r="T71" s="316"/>
      <c r="U71" s="316"/>
      <c r="V71" s="316"/>
      <c r="W71" s="316"/>
      <c r="X71" s="316"/>
      <c r="Y71" s="316"/>
      <c r="Z71" s="316"/>
      <c r="AA71" s="316"/>
    </row>
    <row r="72" spans="1:27" ht="21" customHeight="1">
      <c r="A72" s="316"/>
      <c r="B72" s="316"/>
      <c r="C72" s="316"/>
      <c r="D72" s="316"/>
      <c r="E72" s="316"/>
      <c r="F72" s="316"/>
      <c r="G72" s="316"/>
      <c r="H72" s="316"/>
      <c r="I72" s="316"/>
      <c r="J72" s="316"/>
      <c r="K72" s="502"/>
      <c r="L72" s="316"/>
      <c r="M72" s="316"/>
      <c r="N72" s="316"/>
      <c r="O72" s="316"/>
      <c r="P72" s="316"/>
      <c r="Q72" s="316"/>
      <c r="R72" s="316"/>
      <c r="S72" s="316"/>
      <c r="T72" s="316"/>
      <c r="U72" s="316"/>
      <c r="V72" s="316"/>
      <c r="W72" s="316"/>
      <c r="X72" s="316"/>
      <c r="Y72" s="316"/>
      <c r="Z72" s="316"/>
      <c r="AA72" s="316"/>
    </row>
    <row r="73" spans="1:27" ht="21" customHeight="1">
      <c r="A73" s="316"/>
      <c r="B73" s="316"/>
      <c r="C73" s="316"/>
      <c r="D73" s="316"/>
      <c r="E73" s="316"/>
      <c r="F73" s="316"/>
      <c r="G73" s="316"/>
      <c r="H73" s="316"/>
      <c r="I73" s="316"/>
      <c r="J73" s="316"/>
      <c r="K73" s="502"/>
      <c r="L73" s="316"/>
      <c r="M73" s="316"/>
      <c r="N73" s="316"/>
      <c r="O73" s="316"/>
      <c r="P73" s="316"/>
      <c r="Q73" s="316"/>
      <c r="R73" s="316"/>
      <c r="S73" s="316"/>
      <c r="T73" s="316"/>
      <c r="U73" s="316"/>
      <c r="V73" s="316"/>
      <c r="W73" s="316"/>
      <c r="X73" s="316"/>
      <c r="Y73" s="316"/>
      <c r="Z73" s="316"/>
      <c r="AA73" s="316"/>
    </row>
    <row r="74" spans="1:27" ht="21" customHeight="1">
      <c r="A74" s="316"/>
      <c r="B74" s="316"/>
      <c r="C74" s="316"/>
      <c r="D74" s="316"/>
      <c r="E74" s="316"/>
      <c r="F74" s="316"/>
      <c r="G74" s="316"/>
      <c r="H74" s="316"/>
      <c r="I74" s="316"/>
      <c r="J74" s="316"/>
      <c r="K74" s="502"/>
      <c r="L74" s="316"/>
      <c r="M74" s="316"/>
      <c r="N74" s="316"/>
      <c r="O74" s="316"/>
      <c r="P74" s="316"/>
      <c r="Q74" s="316"/>
      <c r="R74" s="316"/>
      <c r="S74" s="316"/>
      <c r="T74" s="316"/>
      <c r="U74" s="316"/>
      <c r="V74" s="316"/>
      <c r="W74" s="316"/>
      <c r="X74" s="316"/>
      <c r="Y74" s="316"/>
      <c r="Z74" s="316"/>
      <c r="AA74" s="316"/>
    </row>
    <row r="75" spans="1:27" ht="21" customHeight="1">
      <c r="A75" s="316"/>
      <c r="B75" s="316"/>
      <c r="C75" s="316"/>
      <c r="D75" s="316"/>
      <c r="E75" s="316"/>
      <c r="F75" s="316"/>
      <c r="G75" s="316"/>
      <c r="H75" s="316"/>
      <c r="I75" s="316"/>
      <c r="J75" s="316"/>
      <c r="K75" s="502"/>
      <c r="L75" s="316"/>
      <c r="M75" s="316"/>
      <c r="N75" s="316"/>
      <c r="O75" s="316"/>
      <c r="P75" s="316"/>
      <c r="Q75" s="316"/>
      <c r="R75" s="316"/>
      <c r="S75" s="316"/>
      <c r="T75" s="316"/>
      <c r="U75" s="316"/>
      <c r="V75" s="316"/>
      <c r="W75" s="316"/>
      <c r="X75" s="316"/>
      <c r="Y75" s="316"/>
      <c r="Z75" s="316"/>
      <c r="AA75" s="316"/>
    </row>
    <row r="76" spans="1:27" ht="21" customHeight="1">
      <c r="A76" s="316"/>
      <c r="B76" s="316"/>
      <c r="C76" s="316"/>
      <c r="D76" s="316"/>
      <c r="E76" s="316"/>
      <c r="F76" s="316"/>
      <c r="G76" s="316"/>
      <c r="H76" s="316"/>
      <c r="I76" s="316"/>
      <c r="J76" s="316"/>
      <c r="K76" s="502"/>
      <c r="L76" s="316"/>
      <c r="M76" s="316"/>
      <c r="N76" s="316"/>
      <c r="O76" s="316"/>
      <c r="P76" s="316"/>
      <c r="Q76" s="316"/>
      <c r="R76" s="316"/>
      <c r="S76" s="316"/>
      <c r="T76" s="316"/>
      <c r="U76" s="316"/>
      <c r="V76" s="316"/>
      <c r="W76" s="316"/>
      <c r="X76" s="316"/>
      <c r="Y76" s="316"/>
      <c r="Z76" s="316"/>
      <c r="AA76" s="316"/>
    </row>
    <row r="77" spans="1:27" ht="21" customHeight="1">
      <c r="A77" s="316"/>
      <c r="B77" s="316"/>
      <c r="C77" s="316"/>
      <c r="D77" s="316"/>
      <c r="E77" s="316"/>
      <c r="F77" s="316"/>
      <c r="G77" s="316"/>
      <c r="H77" s="316"/>
      <c r="I77" s="316"/>
      <c r="J77" s="316"/>
      <c r="K77" s="502"/>
      <c r="L77" s="316"/>
      <c r="M77" s="316"/>
      <c r="N77" s="316"/>
      <c r="O77" s="316"/>
      <c r="P77" s="316"/>
      <c r="Q77" s="316"/>
      <c r="R77" s="316"/>
      <c r="S77" s="316"/>
      <c r="T77" s="316"/>
      <c r="U77" s="316"/>
      <c r="V77" s="316"/>
      <c r="W77" s="316"/>
      <c r="X77" s="316"/>
      <c r="Y77" s="316"/>
      <c r="Z77" s="316"/>
      <c r="AA77" s="316"/>
    </row>
    <row r="78" spans="1:27" ht="21" customHeight="1">
      <c r="A78" s="316"/>
      <c r="B78" s="316"/>
      <c r="C78" s="316"/>
      <c r="D78" s="316"/>
      <c r="E78" s="316"/>
      <c r="F78" s="316"/>
      <c r="G78" s="316"/>
      <c r="H78" s="316"/>
      <c r="I78" s="316"/>
      <c r="J78" s="316"/>
      <c r="K78" s="502"/>
      <c r="L78" s="316"/>
      <c r="M78" s="316"/>
      <c r="N78" s="316"/>
      <c r="O78" s="316"/>
      <c r="P78" s="316"/>
      <c r="Q78" s="316"/>
      <c r="R78" s="316"/>
      <c r="S78" s="316"/>
      <c r="T78" s="316"/>
      <c r="U78" s="316"/>
      <c r="V78" s="316"/>
      <c r="W78" s="316"/>
      <c r="X78" s="316"/>
      <c r="Y78" s="316"/>
      <c r="Z78" s="316"/>
      <c r="AA78" s="316"/>
    </row>
    <row r="79" spans="1:27" ht="21" customHeight="1">
      <c r="A79" s="316"/>
      <c r="B79" s="316"/>
      <c r="C79" s="316"/>
      <c r="D79" s="316"/>
      <c r="E79" s="316"/>
      <c r="F79" s="316"/>
      <c r="G79" s="316"/>
      <c r="H79" s="316"/>
      <c r="I79" s="316"/>
      <c r="J79" s="316"/>
      <c r="K79" s="502"/>
      <c r="L79" s="316"/>
      <c r="M79" s="316"/>
      <c r="N79" s="316"/>
      <c r="O79" s="316"/>
      <c r="P79" s="316"/>
      <c r="Q79" s="316"/>
      <c r="R79" s="316"/>
      <c r="S79" s="316"/>
      <c r="T79" s="316"/>
      <c r="U79" s="316"/>
      <c r="V79" s="316"/>
      <c r="W79" s="316"/>
      <c r="X79" s="316"/>
      <c r="Y79" s="316"/>
      <c r="Z79" s="316"/>
      <c r="AA79" s="316"/>
    </row>
    <row r="80" spans="1:27" ht="21" customHeight="1">
      <c r="A80" s="316"/>
      <c r="B80" s="316"/>
      <c r="C80" s="316"/>
      <c r="D80" s="316"/>
      <c r="E80" s="316"/>
      <c r="F80" s="316"/>
      <c r="G80" s="316"/>
      <c r="H80" s="316"/>
      <c r="I80" s="316"/>
      <c r="J80" s="316"/>
      <c r="K80" s="502"/>
      <c r="L80" s="316"/>
      <c r="M80" s="316"/>
      <c r="N80" s="316"/>
      <c r="O80" s="316"/>
      <c r="P80" s="316"/>
      <c r="Q80" s="316"/>
      <c r="R80" s="316"/>
      <c r="S80" s="316"/>
      <c r="T80" s="316"/>
      <c r="U80" s="316"/>
      <c r="V80" s="316"/>
      <c r="W80" s="316"/>
      <c r="X80" s="316"/>
      <c r="Y80" s="316"/>
      <c r="Z80" s="316"/>
      <c r="AA80" s="316"/>
    </row>
    <row r="81" spans="1:27" ht="21" customHeight="1">
      <c r="A81" s="316"/>
      <c r="B81" s="316"/>
      <c r="C81" s="316"/>
      <c r="D81" s="316"/>
      <c r="E81" s="316"/>
      <c r="F81" s="316"/>
      <c r="G81" s="316"/>
      <c r="H81" s="316"/>
      <c r="I81" s="316"/>
      <c r="J81" s="316"/>
      <c r="K81" s="502"/>
      <c r="L81" s="316"/>
      <c r="M81" s="316"/>
      <c r="N81" s="316"/>
      <c r="O81" s="316"/>
      <c r="P81" s="316"/>
      <c r="Q81" s="316"/>
      <c r="R81" s="316"/>
      <c r="S81" s="316"/>
      <c r="T81" s="316"/>
      <c r="U81" s="316"/>
      <c r="V81" s="316"/>
      <c r="W81" s="316"/>
      <c r="X81" s="316"/>
      <c r="Y81" s="316"/>
      <c r="Z81" s="316"/>
      <c r="AA81" s="316"/>
    </row>
    <row r="82" spans="1:27" ht="21" customHeight="1">
      <c r="A82" s="316"/>
      <c r="B82" s="316"/>
      <c r="C82" s="316"/>
      <c r="D82" s="316"/>
      <c r="E82" s="316"/>
      <c r="F82" s="316"/>
      <c r="G82" s="316"/>
      <c r="H82" s="316"/>
      <c r="I82" s="316"/>
      <c r="J82" s="316"/>
      <c r="K82" s="502"/>
      <c r="L82" s="316"/>
      <c r="M82" s="316"/>
      <c r="N82" s="316"/>
      <c r="O82" s="316"/>
      <c r="P82" s="316"/>
      <c r="Q82" s="316"/>
      <c r="R82" s="316"/>
      <c r="S82" s="316"/>
      <c r="T82" s="316"/>
      <c r="U82" s="316"/>
      <c r="V82" s="316"/>
      <c r="W82" s="316"/>
      <c r="X82" s="316"/>
      <c r="Y82" s="316"/>
      <c r="Z82" s="316"/>
      <c r="AA82" s="316"/>
    </row>
    <row r="83" spans="1:27" ht="21" customHeight="1">
      <c r="A83" s="316"/>
      <c r="B83" s="316"/>
      <c r="C83" s="316"/>
      <c r="D83" s="316"/>
      <c r="E83" s="316"/>
      <c r="F83" s="316"/>
      <c r="G83" s="316"/>
      <c r="H83" s="316"/>
      <c r="I83" s="316"/>
      <c r="J83" s="316"/>
      <c r="K83" s="502"/>
      <c r="L83" s="316"/>
      <c r="M83" s="316"/>
      <c r="N83" s="316"/>
      <c r="O83" s="316"/>
      <c r="P83" s="316"/>
      <c r="Q83" s="316"/>
      <c r="R83" s="316"/>
      <c r="S83" s="316"/>
      <c r="T83" s="316"/>
      <c r="U83" s="316"/>
      <c r="V83" s="316"/>
      <c r="W83" s="316"/>
      <c r="X83" s="316"/>
      <c r="Y83" s="316"/>
      <c r="Z83" s="316"/>
      <c r="AA83" s="316"/>
    </row>
    <row r="84" spans="1:27" ht="21" customHeight="1">
      <c r="A84" s="316"/>
      <c r="B84" s="316"/>
      <c r="C84" s="316"/>
      <c r="D84" s="316"/>
      <c r="E84" s="316"/>
      <c r="F84" s="316"/>
      <c r="G84" s="316"/>
      <c r="H84" s="316"/>
      <c r="I84" s="316"/>
      <c r="J84" s="316"/>
      <c r="K84" s="502"/>
      <c r="L84" s="316"/>
      <c r="M84" s="316"/>
      <c r="N84" s="316"/>
      <c r="O84" s="316"/>
      <c r="P84" s="316"/>
      <c r="Q84" s="316"/>
      <c r="R84" s="316"/>
      <c r="S84" s="316"/>
      <c r="T84" s="316"/>
      <c r="U84" s="316"/>
      <c r="V84" s="316"/>
      <c r="W84" s="316"/>
      <c r="X84" s="316"/>
      <c r="Y84" s="316"/>
      <c r="Z84" s="316"/>
      <c r="AA84" s="316"/>
    </row>
    <row r="85" spans="1:27" ht="21" customHeight="1">
      <c r="A85" s="316"/>
      <c r="B85" s="316"/>
      <c r="C85" s="316"/>
      <c r="D85" s="316"/>
      <c r="E85" s="316"/>
      <c r="F85" s="316"/>
      <c r="G85" s="316"/>
      <c r="H85" s="316"/>
      <c r="I85" s="316"/>
      <c r="J85" s="316"/>
      <c r="K85" s="502"/>
      <c r="L85" s="316"/>
      <c r="M85" s="316"/>
      <c r="N85" s="316"/>
      <c r="O85" s="316"/>
      <c r="P85" s="316"/>
      <c r="Q85" s="316"/>
      <c r="R85" s="316"/>
      <c r="S85" s="316"/>
      <c r="T85" s="316"/>
      <c r="U85" s="316"/>
      <c r="V85" s="316"/>
      <c r="W85" s="316"/>
      <c r="X85" s="316"/>
      <c r="Y85" s="316"/>
      <c r="Z85" s="316"/>
      <c r="AA85" s="316"/>
    </row>
    <row r="86" spans="1:27" ht="21" customHeight="1">
      <c r="A86" s="316"/>
      <c r="B86" s="316"/>
      <c r="C86" s="316"/>
      <c r="D86" s="316"/>
      <c r="E86" s="316"/>
      <c r="F86" s="316"/>
      <c r="G86" s="316"/>
      <c r="H86" s="316"/>
      <c r="I86" s="316"/>
      <c r="J86" s="316"/>
      <c r="K86" s="502"/>
      <c r="L86" s="316"/>
      <c r="M86" s="316"/>
      <c r="N86" s="316"/>
      <c r="O86" s="316"/>
      <c r="P86" s="316"/>
      <c r="Q86" s="316"/>
      <c r="R86" s="316"/>
      <c r="S86" s="316"/>
      <c r="T86" s="316"/>
      <c r="U86" s="316"/>
      <c r="V86" s="316"/>
      <c r="W86" s="316"/>
      <c r="X86" s="316"/>
      <c r="Y86" s="316"/>
      <c r="Z86" s="316"/>
      <c r="AA86" s="316"/>
    </row>
    <row r="87" spans="1:27" ht="21" customHeight="1">
      <c r="A87" s="316"/>
      <c r="B87" s="316"/>
      <c r="C87" s="316"/>
      <c r="D87" s="316"/>
      <c r="E87" s="316"/>
      <c r="F87" s="316"/>
      <c r="G87" s="316"/>
      <c r="H87" s="316"/>
      <c r="I87" s="316"/>
      <c r="J87" s="316"/>
      <c r="K87" s="502"/>
      <c r="L87" s="316"/>
      <c r="M87" s="316"/>
      <c r="N87" s="316"/>
      <c r="O87" s="316"/>
      <c r="P87" s="316"/>
      <c r="Q87" s="316"/>
      <c r="R87" s="316"/>
      <c r="S87" s="316"/>
      <c r="T87" s="316"/>
      <c r="U87" s="316"/>
      <c r="V87" s="316"/>
      <c r="W87" s="316"/>
      <c r="X87" s="316"/>
      <c r="Y87" s="316"/>
      <c r="Z87" s="316"/>
      <c r="AA87" s="316"/>
    </row>
    <row r="88" spans="1:27" ht="21" customHeight="1">
      <c r="A88" s="316"/>
      <c r="B88" s="316"/>
      <c r="C88" s="316"/>
      <c r="D88" s="316"/>
      <c r="E88" s="316"/>
      <c r="F88" s="316"/>
      <c r="G88" s="316"/>
      <c r="H88" s="316"/>
      <c r="I88" s="316"/>
      <c r="J88" s="316"/>
      <c r="K88" s="502"/>
      <c r="L88" s="316"/>
      <c r="M88" s="316"/>
      <c r="N88" s="316"/>
      <c r="O88" s="316"/>
      <c r="P88" s="316"/>
      <c r="Q88" s="316"/>
      <c r="R88" s="316"/>
      <c r="S88" s="316"/>
      <c r="T88" s="316"/>
      <c r="U88" s="316"/>
      <c r="V88" s="316"/>
      <c r="W88" s="316"/>
      <c r="X88" s="316"/>
      <c r="Y88" s="316"/>
      <c r="Z88" s="316"/>
      <c r="AA88" s="316"/>
    </row>
    <row r="89" spans="1:27" ht="21" customHeight="1">
      <c r="A89" s="316"/>
      <c r="B89" s="316"/>
      <c r="C89" s="316"/>
      <c r="D89" s="316"/>
      <c r="E89" s="316"/>
      <c r="F89" s="316"/>
      <c r="G89" s="316"/>
      <c r="H89" s="316"/>
      <c r="I89" s="316"/>
      <c r="J89" s="316"/>
      <c r="K89" s="502"/>
      <c r="L89" s="316"/>
      <c r="M89" s="316"/>
      <c r="N89" s="316"/>
      <c r="O89" s="316"/>
      <c r="P89" s="316"/>
      <c r="Q89" s="316"/>
      <c r="R89" s="316"/>
      <c r="S89" s="316"/>
      <c r="T89" s="316"/>
      <c r="U89" s="316"/>
      <c r="V89" s="316"/>
      <c r="W89" s="316"/>
      <c r="X89" s="316"/>
      <c r="Y89" s="316"/>
      <c r="Z89" s="316"/>
      <c r="AA89" s="316"/>
    </row>
    <row r="90" spans="1:27" ht="21" customHeight="1">
      <c r="A90" s="316"/>
      <c r="B90" s="316"/>
      <c r="C90" s="316"/>
      <c r="D90" s="316"/>
      <c r="E90" s="316"/>
      <c r="F90" s="316"/>
      <c r="G90" s="316"/>
      <c r="H90" s="316"/>
      <c r="I90" s="316"/>
      <c r="J90" s="316"/>
      <c r="K90" s="502"/>
      <c r="L90" s="316"/>
      <c r="M90" s="316"/>
      <c r="N90" s="316"/>
      <c r="O90" s="316"/>
      <c r="P90" s="316"/>
      <c r="Q90" s="316"/>
      <c r="R90" s="316"/>
      <c r="S90" s="316"/>
      <c r="T90" s="316"/>
      <c r="U90" s="316"/>
      <c r="V90" s="316"/>
      <c r="W90" s="316"/>
      <c r="X90" s="316"/>
      <c r="Y90" s="316"/>
      <c r="Z90" s="316"/>
      <c r="AA90" s="316"/>
    </row>
    <row r="91" spans="1:27" ht="21" customHeight="1">
      <c r="A91" s="316"/>
      <c r="B91" s="316"/>
      <c r="C91" s="316"/>
      <c r="D91" s="316"/>
      <c r="E91" s="316"/>
      <c r="F91" s="316"/>
      <c r="G91" s="316"/>
      <c r="H91" s="316"/>
      <c r="I91" s="316"/>
      <c r="J91" s="316"/>
      <c r="K91" s="502"/>
      <c r="L91" s="316"/>
      <c r="M91" s="316"/>
      <c r="N91" s="316"/>
      <c r="O91" s="316"/>
      <c r="P91" s="316"/>
      <c r="Q91" s="316"/>
      <c r="R91" s="316"/>
      <c r="S91" s="316"/>
      <c r="T91" s="316"/>
      <c r="U91" s="316"/>
      <c r="V91" s="316"/>
      <c r="W91" s="316"/>
      <c r="X91" s="316"/>
      <c r="Y91" s="316"/>
      <c r="Z91" s="316"/>
      <c r="AA91" s="316"/>
    </row>
    <row r="92" spans="1:27" ht="21" customHeight="1">
      <c r="A92" s="316"/>
      <c r="B92" s="316"/>
      <c r="C92" s="316"/>
      <c r="D92" s="316"/>
      <c r="E92" s="316"/>
      <c r="F92" s="316"/>
      <c r="G92" s="316"/>
      <c r="H92" s="316"/>
      <c r="I92" s="316"/>
      <c r="J92" s="316"/>
      <c r="K92" s="502"/>
      <c r="L92" s="316"/>
      <c r="M92" s="316"/>
      <c r="N92" s="316"/>
      <c r="O92" s="316"/>
      <c r="P92" s="316"/>
      <c r="Q92" s="316"/>
      <c r="R92" s="316"/>
      <c r="S92" s="316"/>
      <c r="T92" s="316"/>
      <c r="U92" s="316"/>
      <c r="V92" s="316"/>
      <c r="W92" s="316"/>
      <c r="X92" s="316"/>
      <c r="Y92" s="316"/>
      <c r="Z92" s="316"/>
      <c r="AA92" s="316"/>
    </row>
    <row r="93" spans="1:27" ht="21" customHeight="1">
      <c r="A93" s="316"/>
      <c r="B93" s="316"/>
      <c r="C93" s="316"/>
      <c r="D93" s="316"/>
      <c r="E93" s="316"/>
      <c r="F93" s="316"/>
      <c r="G93" s="316"/>
      <c r="H93" s="316"/>
      <c r="I93" s="316"/>
      <c r="J93" s="316"/>
      <c r="K93" s="502"/>
      <c r="L93" s="316"/>
      <c r="M93" s="316"/>
      <c r="N93" s="316"/>
      <c r="O93" s="316"/>
      <c r="P93" s="316"/>
      <c r="Q93" s="316"/>
      <c r="R93" s="316"/>
      <c r="S93" s="316"/>
      <c r="T93" s="316"/>
      <c r="U93" s="316"/>
      <c r="V93" s="316"/>
      <c r="W93" s="316"/>
      <c r="X93" s="316"/>
      <c r="Y93" s="316"/>
      <c r="Z93" s="316"/>
      <c r="AA93" s="316"/>
    </row>
    <row r="94" spans="1:27" ht="21" customHeight="1">
      <c r="A94" s="316"/>
      <c r="B94" s="316"/>
      <c r="C94" s="316"/>
      <c r="D94" s="316"/>
      <c r="E94" s="316"/>
      <c r="F94" s="316"/>
      <c r="G94" s="316"/>
      <c r="H94" s="316"/>
      <c r="I94" s="316"/>
      <c r="J94" s="316"/>
      <c r="K94" s="502"/>
      <c r="L94" s="316"/>
      <c r="M94" s="316"/>
      <c r="N94" s="316"/>
      <c r="O94" s="316"/>
      <c r="P94" s="316"/>
      <c r="Q94" s="316"/>
      <c r="R94" s="316"/>
      <c r="S94" s="316"/>
      <c r="T94" s="316"/>
      <c r="U94" s="316"/>
      <c r="V94" s="316"/>
      <c r="W94" s="316"/>
      <c r="X94" s="316"/>
      <c r="Y94" s="316"/>
      <c r="Z94" s="316"/>
      <c r="AA94" s="316"/>
    </row>
    <row r="95" spans="1:27" ht="21" customHeight="1">
      <c r="A95" s="316"/>
      <c r="B95" s="316"/>
      <c r="C95" s="316"/>
      <c r="D95" s="316"/>
      <c r="E95" s="316"/>
      <c r="F95" s="316"/>
      <c r="G95" s="316"/>
      <c r="H95" s="316"/>
      <c r="I95" s="316"/>
      <c r="J95" s="316"/>
      <c r="K95" s="502"/>
      <c r="L95" s="316"/>
      <c r="M95" s="316"/>
      <c r="N95" s="316"/>
      <c r="O95" s="316"/>
      <c r="P95" s="316"/>
      <c r="Q95" s="316"/>
      <c r="R95" s="316"/>
      <c r="S95" s="316"/>
      <c r="T95" s="316"/>
      <c r="U95" s="316"/>
      <c r="V95" s="316"/>
      <c r="W95" s="316"/>
      <c r="X95" s="316"/>
      <c r="Y95" s="316"/>
      <c r="Z95" s="316"/>
      <c r="AA95" s="316"/>
    </row>
    <row r="96" spans="1:27" ht="21" customHeight="1">
      <c r="A96" s="316"/>
      <c r="B96" s="316"/>
      <c r="C96" s="316"/>
      <c r="D96" s="316"/>
      <c r="E96" s="316"/>
      <c r="F96" s="316"/>
      <c r="G96" s="316"/>
      <c r="H96" s="316"/>
      <c r="I96" s="316"/>
      <c r="J96" s="316"/>
      <c r="K96" s="502"/>
      <c r="L96" s="316"/>
      <c r="M96" s="316"/>
      <c r="N96" s="316"/>
      <c r="O96" s="316"/>
      <c r="P96" s="316"/>
      <c r="Q96" s="316"/>
      <c r="R96" s="316"/>
      <c r="S96" s="316"/>
      <c r="T96" s="316"/>
      <c r="U96" s="316"/>
      <c r="V96" s="316"/>
      <c r="W96" s="316"/>
      <c r="X96" s="316"/>
      <c r="Y96" s="316"/>
      <c r="Z96" s="316"/>
      <c r="AA96" s="316"/>
    </row>
    <row r="97" spans="1:27" ht="21" customHeight="1">
      <c r="A97" s="316"/>
      <c r="B97" s="316"/>
      <c r="C97" s="316"/>
      <c r="D97" s="316"/>
      <c r="E97" s="316"/>
      <c r="F97" s="316"/>
      <c r="G97" s="316"/>
      <c r="H97" s="316"/>
      <c r="I97" s="316"/>
      <c r="J97" s="316"/>
      <c r="K97" s="502"/>
      <c r="L97" s="316"/>
      <c r="M97" s="316"/>
      <c r="N97" s="316"/>
      <c r="O97" s="316"/>
      <c r="P97" s="316"/>
      <c r="Q97" s="316"/>
      <c r="R97" s="316"/>
      <c r="S97" s="316"/>
      <c r="T97" s="316"/>
      <c r="U97" s="316"/>
      <c r="V97" s="316"/>
      <c r="W97" s="316"/>
      <c r="X97" s="316"/>
      <c r="Y97" s="316"/>
      <c r="Z97" s="316"/>
      <c r="AA97" s="316"/>
    </row>
    <row r="98" spans="1:27" ht="21" customHeight="1">
      <c r="A98" s="316"/>
      <c r="B98" s="316"/>
      <c r="C98" s="316"/>
      <c r="D98" s="316"/>
      <c r="E98" s="316"/>
      <c r="F98" s="316"/>
      <c r="G98" s="316"/>
      <c r="H98" s="316"/>
      <c r="I98" s="316"/>
      <c r="J98" s="316"/>
      <c r="K98" s="502"/>
      <c r="L98" s="316"/>
      <c r="M98" s="316"/>
      <c r="N98" s="316"/>
      <c r="O98" s="316"/>
      <c r="P98" s="316"/>
      <c r="Q98" s="316"/>
      <c r="R98" s="316"/>
      <c r="S98" s="316"/>
      <c r="T98" s="316"/>
      <c r="U98" s="316"/>
      <c r="V98" s="316"/>
      <c r="W98" s="316"/>
      <c r="X98" s="316"/>
      <c r="Y98" s="316"/>
      <c r="Z98" s="316"/>
      <c r="AA98" s="316"/>
    </row>
    <row r="99" spans="1:27" ht="21" customHeight="1">
      <c r="A99" s="316"/>
      <c r="B99" s="316"/>
      <c r="C99" s="316"/>
      <c r="D99" s="316"/>
      <c r="E99" s="316"/>
      <c r="F99" s="316"/>
      <c r="G99" s="316"/>
      <c r="H99" s="316"/>
      <c r="I99" s="316"/>
      <c r="J99" s="316"/>
      <c r="K99" s="502"/>
      <c r="L99" s="316"/>
      <c r="M99" s="316"/>
      <c r="N99" s="316"/>
      <c r="O99" s="316"/>
      <c r="P99" s="316"/>
      <c r="Q99" s="316"/>
      <c r="R99" s="316"/>
      <c r="S99" s="316"/>
      <c r="T99" s="316"/>
      <c r="U99" s="316"/>
      <c r="V99" s="316"/>
      <c r="W99" s="316"/>
      <c r="X99" s="316"/>
      <c r="Y99" s="316"/>
      <c r="Z99" s="316"/>
      <c r="AA99" s="316"/>
    </row>
    <row r="100" spans="1:27" ht="21" customHeight="1">
      <c r="A100" s="316"/>
      <c r="B100" s="316"/>
      <c r="C100" s="316"/>
      <c r="D100" s="316"/>
      <c r="E100" s="316"/>
      <c r="F100" s="316"/>
      <c r="G100" s="316"/>
      <c r="H100" s="316"/>
      <c r="I100" s="316"/>
      <c r="J100" s="316"/>
      <c r="K100" s="502"/>
      <c r="L100" s="316"/>
      <c r="M100" s="316"/>
      <c r="N100" s="316"/>
      <c r="O100" s="316"/>
      <c r="P100" s="316"/>
      <c r="Q100" s="316"/>
      <c r="R100" s="316"/>
      <c r="S100" s="316"/>
      <c r="T100" s="316"/>
      <c r="U100" s="316"/>
      <c r="V100" s="316"/>
      <c r="W100" s="316"/>
      <c r="X100" s="316"/>
      <c r="Y100" s="316"/>
      <c r="Z100" s="316"/>
      <c r="AA100" s="316"/>
    </row>
    <row r="101" spans="1:27" ht="21" customHeight="1">
      <c r="A101" s="316"/>
      <c r="B101" s="316"/>
      <c r="C101" s="316"/>
      <c r="D101" s="316"/>
      <c r="E101" s="316"/>
      <c r="F101" s="316"/>
      <c r="G101" s="316"/>
      <c r="H101" s="316"/>
      <c r="I101" s="316"/>
      <c r="J101" s="316"/>
      <c r="K101" s="502"/>
      <c r="L101" s="316"/>
      <c r="M101" s="316"/>
      <c r="N101" s="316"/>
      <c r="O101" s="316"/>
      <c r="P101" s="316"/>
      <c r="Q101" s="316"/>
      <c r="R101" s="316"/>
      <c r="S101" s="316"/>
      <c r="T101" s="316"/>
      <c r="U101" s="316"/>
      <c r="V101" s="316"/>
      <c r="W101" s="316"/>
      <c r="X101" s="316"/>
      <c r="Y101" s="316"/>
      <c r="Z101" s="316"/>
      <c r="AA101" s="316"/>
    </row>
    <row r="102" spans="1:27" ht="21" customHeight="1">
      <c r="A102" s="316"/>
      <c r="B102" s="316"/>
      <c r="C102" s="316"/>
      <c r="D102" s="316"/>
      <c r="E102" s="316"/>
      <c r="F102" s="316"/>
      <c r="G102" s="316"/>
      <c r="H102" s="316"/>
      <c r="I102" s="316"/>
      <c r="J102" s="316"/>
      <c r="K102" s="502"/>
      <c r="L102" s="316"/>
      <c r="M102" s="316"/>
      <c r="N102" s="316"/>
      <c r="O102" s="316"/>
      <c r="P102" s="316"/>
      <c r="Q102" s="316"/>
      <c r="R102" s="316"/>
      <c r="S102" s="316"/>
      <c r="T102" s="316"/>
      <c r="U102" s="316"/>
      <c r="V102" s="316"/>
      <c r="W102" s="316"/>
      <c r="X102" s="316"/>
      <c r="Y102" s="316"/>
      <c r="Z102" s="316"/>
      <c r="AA102" s="316"/>
    </row>
    <row r="103" spans="1:27" ht="21" customHeight="1">
      <c r="A103" s="316"/>
      <c r="B103" s="316"/>
      <c r="C103" s="316"/>
      <c r="D103" s="316"/>
      <c r="E103" s="316"/>
      <c r="F103" s="316"/>
      <c r="G103" s="316"/>
      <c r="H103" s="316"/>
      <c r="I103" s="316"/>
      <c r="J103" s="316"/>
      <c r="K103" s="502"/>
      <c r="L103" s="316"/>
      <c r="M103" s="316"/>
      <c r="N103" s="316"/>
      <c r="O103" s="316"/>
      <c r="P103" s="316"/>
      <c r="Q103" s="316"/>
      <c r="R103" s="316"/>
      <c r="S103" s="316"/>
      <c r="T103" s="316"/>
      <c r="U103" s="316"/>
      <c r="V103" s="316"/>
      <c r="W103" s="316"/>
      <c r="X103" s="316"/>
      <c r="Y103" s="316"/>
      <c r="Z103" s="316"/>
      <c r="AA103" s="316"/>
    </row>
    <row r="104" spans="1:27" ht="21" customHeight="1">
      <c r="A104" s="316"/>
      <c r="B104" s="316"/>
      <c r="C104" s="316"/>
      <c r="D104" s="316"/>
      <c r="E104" s="316"/>
      <c r="F104" s="316"/>
      <c r="G104" s="316"/>
      <c r="H104" s="316"/>
      <c r="I104" s="316"/>
      <c r="J104" s="316"/>
      <c r="K104" s="502"/>
      <c r="L104" s="316"/>
      <c r="M104" s="316"/>
      <c r="N104" s="316"/>
      <c r="O104" s="316"/>
      <c r="P104" s="316"/>
      <c r="Q104" s="316"/>
      <c r="R104" s="316"/>
      <c r="S104" s="316"/>
      <c r="T104" s="316"/>
      <c r="U104" s="316"/>
      <c r="V104" s="316"/>
      <c r="W104" s="316"/>
      <c r="X104" s="316"/>
      <c r="Y104" s="316"/>
      <c r="Z104" s="316"/>
      <c r="AA104" s="316"/>
    </row>
    <row r="105" spans="1:27" ht="21" customHeight="1">
      <c r="A105" s="316"/>
      <c r="B105" s="316"/>
      <c r="C105" s="316"/>
      <c r="D105" s="316"/>
      <c r="E105" s="316"/>
      <c r="F105" s="316"/>
      <c r="G105" s="316"/>
      <c r="H105" s="316"/>
      <c r="I105" s="316"/>
      <c r="J105" s="316"/>
      <c r="K105" s="502"/>
      <c r="L105" s="316"/>
      <c r="M105" s="316"/>
      <c r="N105" s="316"/>
      <c r="O105" s="316"/>
      <c r="P105" s="316"/>
      <c r="Q105" s="316"/>
      <c r="R105" s="316"/>
      <c r="S105" s="316"/>
      <c r="T105" s="316"/>
      <c r="U105" s="316"/>
      <c r="V105" s="316"/>
      <c r="W105" s="316"/>
      <c r="X105" s="316"/>
      <c r="Y105" s="316"/>
      <c r="Z105" s="316"/>
      <c r="AA105" s="316"/>
    </row>
    <row r="106" spans="1:27" ht="21" customHeight="1">
      <c r="A106" s="316"/>
      <c r="B106" s="316"/>
      <c r="C106" s="316"/>
      <c r="D106" s="316"/>
      <c r="E106" s="316"/>
      <c r="F106" s="316"/>
      <c r="G106" s="316"/>
      <c r="H106" s="316"/>
      <c r="I106" s="316"/>
      <c r="J106" s="316"/>
      <c r="K106" s="502"/>
      <c r="L106" s="316"/>
      <c r="M106" s="316"/>
      <c r="N106" s="316"/>
      <c r="O106" s="316"/>
      <c r="P106" s="316"/>
      <c r="Q106" s="316"/>
      <c r="R106" s="316"/>
      <c r="S106" s="316"/>
      <c r="T106" s="316"/>
      <c r="U106" s="316"/>
      <c r="V106" s="316"/>
      <c r="W106" s="316"/>
      <c r="X106" s="316"/>
      <c r="Y106" s="316"/>
      <c r="Z106" s="316"/>
      <c r="AA106" s="316"/>
    </row>
    <row r="107" spans="1:27" ht="21" customHeight="1">
      <c r="A107" s="316"/>
      <c r="B107" s="316"/>
      <c r="C107" s="316"/>
      <c r="D107" s="316"/>
      <c r="E107" s="316"/>
      <c r="F107" s="316"/>
      <c r="G107" s="316"/>
      <c r="H107" s="316"/>
      <c r="I107" s="316"/>
      <c r="J107" s="316"/>
      <c r="K107" s="502"/>
      <c r="L107" s="316"/>
      <c r="M107" s="316"/>
      <c r="N107" s="316"/>
      <c r="O107" s="316"/>
      <c r="P107" s="316"/>
      <c r="Q107" s="316"/>
      <c r="R107" s="316"/>
      <c r="S107" s="316"/>
      <c r="T107" s="316"/>
      <c r="U107" s="316"/>
      <c r="V107" s="316"/>
      <c r="W107" s="316"/>
      <c r="X107" s="316"/>
      <c r="Y107" s="316"/>
      <c r="Z107" s="316"/>
      <c r="AA107" s="316"/>
    </row>
    <row r="108" spans="1:27" ht="21" customHeight="1">
      <c r="A108" s="316"/>
      <c r="B108" s="316"/>
      <c r="C108" s="316"/>
      <c r="D108" s="316"/>
      <c r="E108" s="316"/>
      <c r="F108" s="316"/>
      <c r="G108" s="316"/>
      <c r="H108" s="316"/>
      <c r="I108" s="316"/>
      <c r="J108" s="316"/>
      <c r="K108" s="502"/>
      <c r="L108" s="316"/>
      <c r="M108" s="316"/>
      <c r="N108" s="316"/>
      <c r="O108" s="316"/>
      <c r="P108" s="316"/>
      <c r="Q108" s="316"/>
      <c r="R108" s="316"/>
      <c r="S108" s="316"/>
      <c r="T108" s="316"/>
      <c r="U108" s="316"/>
      <c r="V108" s="316"/>
      <c r="W108" s="316"/>
      <c r="X108" s="316"/>
      <c r="Y108" s="316"/>
      <c r="Z108" s="316"/>
      <c r="AA108" s="316"/>
    </row>
    <row r="109" spans="1:27" ht="21" customHeight="1">
      <c r="A109" s="316"/>
      <c r="B109" s="316"/>
      <c r="C109" s="316"/>
      <c r="D109" s="316"/>
      <c r="E109" s="316"/>
      <c r="F109" s="316"/>
      <c r="G109" s="316"/>
      <c r="H109" s="316"/>
      <c r="I109" s="316"/>
      <c r="J109" s="316"/>
      <c r="K109" s="502"/>
      <c r="L109" s="316"/>
      <c r="M109" s="316"/>
      <c r="N109" s="316"/>
      <c r="O109" s="316"/>
      <c r="P109" s="316"/>
      <c r="Q109" s="316"/>
      <c r="R109" s="316"/>
      <c r="S109" s="316"/>
      <c r="T109" s="316"/>
      <c r="U109" s="316"/>
      <c r="V109" s="316"/>
      <c r="W109" s="316"/>
      <c r="X109" s="316"/>
      <c r="Y109" s="316"/>
      <c r="Z109" s="316"/>
      <c r="AA109" s="316"/>
    </row>
    <row r="110" spans="1:27" ht="21" customHeight="1">
      <c r="A110" s="316"/>
      <c r="B110" s="316"/>
      <c r="C110" s="316"/>
      <c r="D110" s="316"/>
      <c r="E110" s="316"/>
      <c r="F110" s="316"/>
      <c r="G110" s="316"/>
      <c r="H110" s="316"/>
      <c r="I110" s="316"/>
      <c r="J110" s="316"/>
      <c r="K110" s="502"/>
      <c r="L110" s="316"/>
      <c r="M110" s="316"/>
      <c r="N110" s="316"/>
      <c r="O110" s="316"/>
      <c r="P110" s="316"/>
      <c r="Q110" s="316"/>
      <c r="R110" s="316"/>
      <c r="S110" s="316"/>
      <c r="T110" s="316"/>
      <c r="U110" s="316"/>
      <c r="V110" s="316"/>
      <c r="W110" s="316"/>
      <c r="X110" s="316"/>
      <c r="Y110" s="316"/>
      <c r="Z110" s="316"/>
      <c r="AA110" s="316"/>
    </row>
    <row r="111" spans="1:27" ht="21" customHeight="1">
      <c r="A111" s="316"/>
      <c r="B111" s="316"/>
      <c r="C111" s="316"/>
      <c r="D111" s="316"/>
      <c r="E111" s="316"/>
      <c r="F111" s="316"/>
      <c r="G111" s="316"/>
      <c r="H111" s="316"/>
      <c r="I111" s="316"/>
      <c r="J111" s="316"/>
      <c r="K111" s="502"/>
      <c r="L111" s="316"/>
      <c r="M111" s="316"/>
      <c r="N111" s="316"/>
      <c r="O111" s="316"/>
      <c r="P111" s="316"/>
      <c r="Q111" s="316"/>
      <c r="R111" s="316"/>
      <c r="S111" s="316"/>
      <c r="T111" s="316"/>
      <c r="U111" s="316"/>
      <c r="V111" s="316"/>
      <c r="W111" s="316"/>
      <c r="X111" s="316"/>
      <c r="Y111" s="316"/>
      <c r="Z111" s="316"/>
      <c r="AA111" s="316"/>
    </row>
    <row r="112" spans="1:27" ht="21" customHeight="1">
      <c r="A112" s="316"/>
      <c r="B112" s="316"/>
      <c r="C112" s="316"/>
      <c r="D112" s="316"/>
      <c r="E112" s="316"/>
      <c r="F112" s="316"/>
      <c r="G112" s="316"/>
      <c r="H112" s="316"/>
      <c r="I112" s="316"/>
      <c r="J112" s="316"/>
      <c r="K112" s="502"/>
      <c r="L112" s="316"/>
      <c r="M112" s="316"/>
      <c r="N112" s="316"/>
      <c r="O112" s="316"/>
      <c r="P112" s="316"/>
      <c r="Q112" s="316"/>
      <c r="R112" s="316"/>
      <c r="S112" s="316"/>
      <c r="T112" s="316"/>
      <c r="U112" s="316"/>
      <c r="V112" s="316"/>
      <c r="W112" s="316"/>
      <c r="X112" s="316"/>
      <c r="Y112" s="316"/>
      <c r="Z112" s="316"/>
      <c r="AA112" s="316"/>
    </row>
    <row r="113" spans="1:27" ht="21" customHeight="1">
      <c r="A113" s="316"/>
      <c r="B113" s="316"/>
      <c r="C113" s="316"/>
      <c r="D113" s="316"/>
      <c r="E113" s="316"/>
      <c r="F113" s="316"/>
      <c r="G113" s="316"/>
      <c r="H113" s="316"/>
      <c r="I113" s="316"/>
      <c r="J113" s="316"/>
      <c r="K113" s="502"/>
      <c r="L113" s="316"/>
      <c r="M113" s="316"/>
      <c r="N113" s="316"/>
      <c r="O113" s="316"/>
      <c r="P113" s="316"/>
      <c r="Q113" s="316"/>
      <c r="R113" s="316"/>
      <c r="S113" s="316"/>
      <c r="T113" s="316"/>
      <c r="U113" s="316"/>
      <c r="V113" s="316"/>
      <c r="W113" s="316"/>
      <c r="X113" s="316"/>
      <c r="Y113" s="316"/>
      <c r="Z113" s="316"/>
      <c r="AA113" s="316"/>
    </row>
    <row r="114" spans="1:27" ht="21" customHeight="1">
      <c r="A114" s="316"/>
      <c r="B114" s="316"/>
      <c r="C114" s="316"/>
      <c r="D114" s="316"/>
      <c r="E114" s="316"/>
      <c r="F114" s="316"/>
      <c r="G114" s="316"/>
      <c r="H114" s="316"/>
      <c r="I114" s="316"/>
      <c r="J114" s="316"/>
      <c r="K114" s="502"/>
      <c r="L114" s="316"/>
      <c r="M114" s="316"/>
      <c r="N114" s="316"/>
      <c r="O114" s="316"/>
      <c r="P114" s="316"/>
      <c r="Q114" s="316"/>
      <c r="R114" s="316"/>
      <c r="S114" s="316"/>
      <c r="T114" s="316"/>
      <c r="U114" s="316"/>
      <c r="V114" s="316"/>
      <c r="W114" s="316"/>
      <c r="X114" s="316"/>
      <c r="Y114" s="316"/>
      <c r="Z114" s="316"/>
      <c r="AA114" s="316"/>
    </row>
    <row r="115" spans="1:27" ht="21" customHeight="1">
      <c r="A115" s="316"/>
      <c r="B115" s="316"/>
      <c r="C115" s="316"/>
      <c r="D115" s="316"/>
      <c r="E115" s="316"/>
      <c r="F115" s="316"/>
      <c r="G115" s="316"/>
      <c r="H115" s="316"/>
      <c r="I115" s="316"/>
      <c r="J115" s="316"/>
      <c r="K115" s="502"/>
      <c r="L115" s="316"/>
      <c r="M115" s="316"/>
      <c r="N115" s="316"/>
      <c r="O115" s="316"/>
      <c r="P115" s="316"/>
      <c r="Q115" s="316"/>
      <c r="R115" s="316"/>
      <c r="S115" s="316"/>
      <c r="T115" s="316"/>
      <c r="U115" s="316"/>
      <c r="V115" s="316"/>
      <c r="W115" s="316"/>
      <c r="X115" s="316"/>
      <c r="Y115" s="316"/>
      <c r="Z115" s="316"/>
      <c r="AA115" s="316"/>
    </row>
    <row r="116" spans="1:27" ht="21" customHeight="1">
      <c r="A116" s="316"/>
      <c r="B116" s="316"/>
      <c r="C116" s="316"/>
      <c r="D116" s="316"/>
      <c r="E116" s="316"/>
      <c r="F116" s="316"/>
      <c r="G116" s="316"/>
      <c r="H116" s="316"/>
      <c r="I116" s="316"/>
      <c r="J116" s="316"/>
      <c r="K116" s="502"/>
      <c r="L116" s="316"/>
      <c r="M116" s="316"/>
      <c r="N116" s="316"/>
      <c r="O116" s="316"/>
      <c r="P116" s="316"/>
      <c r="Q116" s="316"/>
      <c r="R116" s="316"/>
      <c r="S116" s="316"/>
      <c r="T116" s="316"/>
      <c r="U116" s="316"/>
      <c r="V116" s="316"/>
      <c r="W116" s="316"/>
      <c r="X116" s="316"/>
      <c r="Y116" s="316"/>
      <c r="Z116" s="316"/>
      <c r="AA116" s="316"/>
    </row>
    <row r="117" spans="1:27" ht="21" customHeight="1">
      <c r="A117" s="316"/>
      <c r="B117" s="316"/>
      <c r="C117" s="316"/>
      <c r="D117" s="316"/>
      <c r="E117" s="316"/>
      <c r="F117" s="316"/>
      <c r="G117" s="316"/>
      <c r="H117" s="316"/>
      <c r="I117" s="316"/>
      <c r="J117" s="316"/>
      <c r="K117" s="502"/>
      <c r="L117" s="316"/>
      <c r="M117" s="316"/>
      <c r="N117" s="316"/>
      <c r="O117" s="316"/>
      <c r="P117" s="316"/>
      <c r="Q117" s="316"/>
      <c r="R117" s="316"/>
      <c r="S117" s="316"/>
      <c r="T117" s="316"/>
      <c r="U117" s="316"/>
      <c r="V117" s="316"/>
      <c r="W117" s="316"/>
      <c r="X117" s="316"/>
      <c r="Y117" s="316"/>
      <c r="Z117" s="316"/>
      <c r="AA117" s="316"/>
    </row>
    <row r="118" spans="1:27" ht="21" customHeight="1">
      <c r="A118" s="316"/>
      <c r="B118" s="316"/>
      <c r="C118" s="316"/>
      <c r="D118" s="316"/>
      <c r="E118" s="316"/>
      <c r="F118" s="316"/>
      <c r="G118" s="316"/>
      <c r="H118" s="316"/>
      <c r="I118" s="316"/>
      <c r="J118" s="316"/>
      <c r="K118" s="502"/>
      <c r="L118" s="316"/>
      <c r="M118" s="316"/>
      <c r="N118" s="316"/>
      <c r="O118" s="316"/>
      <c r="P118" s="316"/>
      <c r="Q118" s="316"/>
      <c r="R118" s="316"/>
      <c r="S118" s="316"/>
      <c r="T118" s="316"/>
      <c r="U118" s="316"/>
      <c r="V118" s="316"/>
      <c r="W118" s="316"/>
      <c r="X118" s="316"/>
      <c r="Y118" s="316"/>
      <c r="Z118" s="316"/>
      <c r="AA118" s="316"/>
    </row>
    <row r="119" spans="1:27" ht="21" customHeight="1">
      <c r="A119" s="316"/>
      <c r="B119" s="316"/>
      <c r="C119" s="316"/>
      <c r="D119" s="316"/>
      <c r="E119" s="316"/>
      <c r="F119" s="316"/>
      <c r="G119" s="316"/>
      <c r="H119" s="316"/>
      <c r="I119" s="316"/>
      <c r="J119" s="316"/>
      <c r="K119" s="502"/>
      <c r="L119" s="316"/>
      <c r="M119" s="316"/>
      <c r="N119" s="316"/>
      <c r="O119" s="316"/>
      <c r="P119" s="316"/>
      <c r="Q119" s="316"/>
      <c r="R119" s="316"/>
      <c r="S119" s="316"/>
      <c r="T119" s="316"/>
      <c r="U119" s="316"/>
      <c r="V119" s="316"/>
      <c r="W119" s="316"/>
      <c r="X119" s="316"/>
      <c r="Y119" s="316"/>
      <c r="Z119" s="316"/>
      <c r="AA119" s="316"/>
    </row>
    <row r="120" spans="1:27" ht="21" customHeight="1">
      <c r="A120" s="316"/>
      <c r="B120" s="316"/>
      <c r="C120" s="316"/>
      <c r="D120" s="316"/>
      <c r="E120" s="316"/>
      <c r="F120" s="316"/>
      <c r="G120" s="316"/>
      <c r="H120" s="316"/>
      <c r="I120" s="316"/>
      <c r="J120" s="316"/>
      <c r="K120" s="502"/>
      <c r="L120" s="316"/>
      <c r="M120" s="316"/>
      <c r="N120" s="316"/>
      <c r="O120" s="316"/>
      <c r="P120" s="316"/>
      <c r="Q120" s="316"/>
      <c r="R120" s="316"/>
      <c r="S120" s="316"/>
      <c r="T120" s="316"/>
      <c r="U120" s="316"/>
      <c r="V120" s="316"/>
      <c r="W120" s="316"/>
      <c r="X120" s="316"/>
      <c r="Y120" s="316"/>
      <c r="Z120" s="316"/>
      <c r="AA120" s="316"/>
    </row>
    <row r="121" spans="1:27" ht="21" customHeight="1">
      <c r="A121" s="316"/>
      <c r="B121" s="316"/>
      <c r="C121" s="316"/>
      <c r="D121" s="316"/>
      <c r="E121" s="316"/>
      <c r="F121" s="316"/>
      <c r="G121" s="316"/>
      <c r="H121" s="316"/>
      <c r="I121" s="316"/>
      <c r="J121" s="316"/>
      <c r="K121" s="502"/>
      <c r="L121" s="316"/>
      <c r="M121" s="316"/>
      <c r="N121" s="316"/>
      <c r="O121" s="316"/>
      <c r="P121" s="316"/>
      <c r="Q121" s="316"/>
      <c r="R121" s="316"/>
      <c r="S121" s="316"/>
      <c r="T121" s="316"/>
      <c r="U121" s="316"/>
      <c r="V121" s="316"/>
      <c r="W121" s="316"/>
      <c r="X121" s="316"/>
      <c r="Y121" s="316"/>
      <c r="Z121" s="316"/>
      <c r="AA121" s="316"/>
    </row>
    <row r="122" spans="1:27" ht="21" customHeight="1">
      <c r="A122" s="316"/>
      <c r="B122" s="316"/>
      <c r="C122" s="316"/>
      <c r="D122" s="316"/>
      <c r="E122" s="316"/>
      <c r="F122" s="316"/>
      <c r="G122" s="316"/>
      <c r="H122" s="316"/>
      <c r="I122" s="316"/>
      <c r="J122" s="316"/>
      <c r="K122" s="502"/>
      <c r="L122" s="316"/>
      <c r="M122" s="316"/>
      <c r="N122" s="316"/>
      <c r="O122" s="316"/>
      <c r="P122" s="316"/>
      <c r="Q122" s="316"/>
      <c r="R122" s="316"/>
      <c r="S122" s="316"/>
      <c r="T122" s="316"/>
      <c r="U122" s="316"/>
      <c r="V122" s="316"/>
      <c r="W122" s="316"/>
      <c r="X122" s="316"/>
      <c r="Y122" s="316"/>
      <c r="Z122" s="316"/>
      <c r="AA122" s="316"/>
    </row>
    <row r="123" spans="1:27" ht="21" customHeight="1">
      <c r="A123" s="316"/>
      <c r="B123" s="316"/>
      <c r="C123" s="316"/>
      <c r="D123" s="316"/>
      <c r="E123" s="316"/>
      <c r="F123" s="316"/>
      <c r="G123" s="316"/>
      <c r="H123" s="316"/>
      <c r="I123" s="316"/>
      <c r="J123" s="316"/>
      <c r="K123" s="502"/>
      <c r="L123" s="316"/>
      <c r="M123" s="316"/>
      <c r="N123" s="316"/>
      <c r="O123" s="316"/>
      <c r="P123" s="316"/>
      <c r="Q123" s="316"/>
      <c r="R123" s="316"/>
      <c r="S123" s="316"/>
      <c r="T123" s="316"/>
      <c r="U123" s="316"/>
      <c r="V123" s="316"/>
      <c r="W123" s="316"/>
      <c r="X123" s="316"/>
      <c r="Y123" s="316"/>
      <c r="Z123" s="316"/>
      <c r="AA123" s="316"/>
    </row>
    <row r="124" spans="1:27" ht="21" customHeight="1">
      <c r="A124" s="316"/>
      <c r="B124" s="316"/>
      <c r="C124" s="316"/>
      <c r="D124" s="316"/>
      <c r="E124" s="316"/>
      <c r="F124" s="316"/>
      <c r="G124" s="316"/>
      <c r="H124" s="316"/>
      <c r="I124" s="316"/>
      <c r="J124" s="316"/>
      <c r="K124" s="502"/>
      <c r="L124" s="316"/>
      <c r="M124" s="316"/>
      <c r="N124" s="316"/>
      <c r="O124" s="316"/>
      <c r="P124" s="316"/>
      <c r="Q124" s="316"/>
      <c r="R124" s="316"/>
      <c r="S124" s="316"/>
      <c r="T124" s="316"/>
      <c r="U124" s="316"/>
      <c r="V124" s="316"/>
      <c r="W124" s="316"/>
      <c r="X124" s="316"/>
      <c r="Y124" s="316"/>
      <c r="Z124" s="316"/>
      <c r="AA124" s="316"/>
    </row>
    <row r="125" spans="1:27" ht="21" customHeight="1">
      <c r="A125" s="316"/>
      <c r="B125" s="316"/>
      <c r="C125" s="316"/>
      <c r="D125" s="316"/>
      <c r="E125" s="316"/>
      <c r="F125" s="316"/>
      <c r="G125" s="316"/>
      <c r="H125" s="316"/>
      <c r="I125" s="316"/>
      <c r="J125" s="316"/>
      <c r="K125" s="502"/>
      <c r="L125" s="316"/>
      <c r="M125" s="316"/>
      <c r="N125" s="316"/>
      <c r="O125" s="316"/>
      <c r="P125" s="316"/>
      <c r="Q125" s="316"/>
      <c r="R125" s="316"/>
      <c r="S125" s="316"/>
      <c r="T125" s="316"/>
      <c r="U125" s="316"/>
      <c r="V125" s="316"/>
      <c r="W125" s="316"/>
      <c r="X125" s="316"/>
      <c r="Y125" s="316"/>
      <c r="Z125" s="316"/>
      <c r="AA125" s="316"/>
    </row>
    <row r="126" spans="1:27" ht="21" customHeight="1">
      <c r="A126" s="316"/>
      <c r="B126" s="316"/>
      <c r="C126" s="316"/>
      <c r="D126" s="316"/>
      <c r="E126" s="316"/>
      <c r="F126" s="316"/>
      <c r="G126" s="316"/>
      <c r="H126" s="316"/>
      <c r="I126" s="316"/>
      <c r="J126" s="316"/>
      <c r="K126" s="502"/>
      <c r="L126" s="316"/>
      <c r="M126" s="316"/>
      <c r="N126" s="316"/>
      <c r="O126" s="316"/>
      <c r="P126" s="316"/>
      <c r="Q126" s="316"/>
      <c r="R126" s="316"/>
      <c r="S126" s="316"/>
      <c r="T126" s="316"/>
      <c r="U126" s="316"/>
      <c r="V126" s="316"/>
      <c r="W126" s="316"/>
      <c r="X126" s="316"/>
      <c r="Y126" s="316"/>
      <c r="Z126" s="316"/>
      <c r="AA126" s="316"/>
    </row>
    <row r="127" spans="1:27" ht="21" customHeight="1">
      <c r="A127" s="316"/>
      <c r="B127" s="316"/>
      <c r="C127" s="316"/>
      <c r="D127" s="316"/>
      <c r="E127" s="316"/>
      <c r="F127" s="316"/>
      <c r="G127" s="316"/>
      <c r="H127" s="316"/>
      <c r="I127" s="316"/>
      <c r="J127" s="316"/>
      <c r="K127" s="502"/>
      <c r="L127" s="316"/>
      <c r="M127" s="316"/>
      <c r="N127" s="316"/>
      <c r="O127" s="316"/>
      <c r="P127" s="316"/>
      <c r="Q127" s="316"/>
      <c r="R127" s="316"/>
      <c r="S127" s="316"/>
      <c r="T127" s="316"/>
      <c r="U127" s="316"/>
      <c r="V127" s="316"/>
      <c r="W127" s="316"/>
      <c r="X127" s="316"/>
      <c r="Y127" s="316"/>
      <c r="Z127" s="316"/>
      <c r="AA127" s="316"/>
    </row>
    <row r="128" spans="1:27" ht="21" customHeight="1">
      <c r="A128" s="316"/>
      <c r="B128" s="316"/>
      <c r="C128" s="316"/>
      <c r="D128" s="316"/>
      <c r="E128" s="316"/>
      <c r="F128" s="316"/>
      <c r="G128" s="316"/>
      <c r="H128" s="316"/>
      <c r="I128" s="316"/>
      <c r="J128" s="316"/>
      <c r="K128" s="502"/>
      <c r="L128" s="316"/>
      <c r="M128" s="316"/>
      <c r="N128" s="316"/>
      <c r="O128" s="316"/>
      <c r="P128" s="316"/>
      <c r="Q128" s="316"/>
      <c r="R128" s="316"/>
      <c r="S128" s="316"/>
      <c r="T128" s="316"/>
      <c r="U128" s="316"/>
      <c r="V128" s="316"/>
      <c r="W128" s="316"/>
      <c r="X128" s="316"/>
      <c r="Y128" s="316"/>
      <c r="Z128" s="316"/>
      <c r="AA128" s="316"/>
    </row>
    <row r="129" spans="1:27" ht="21" customHeight="1">
      <c r="A129" s="316"/>
      <c r="B129" s="316"/>
      <c r="C129" s="316"/>
      <c r="D129" s="316"/>
      <c r="E129" s="316"/>
      <c r="F129" s="316"/>
      <c r="G129" s="316"/>
      <c r="H129" s="316"/>
      <c r="I129" s="316"/>
      <c r="J129" s="316"/>
      <c r="K129" s="502"/>
      <c r="L129" s="316"/>
      <c r="M129" s="316"/>
      <c r="N129" s="316"/>
      <c r="O129" s="316"/>
      <c r="P129" s="316"/>
      <c r="Q129" s="316"/>
      <c r="R129" s="316"/>
      <c r="S129" s="316"/>
      <c r="T129" s="316"/>
      <c r="U129" s="316"/>
      <c r="V129" s="316"/>
      <c r="W129" s="316"/>
      <c r="X129" s="316"/>
      <c r="Y129" s="316"/>
      <c r="Z129" s="316"/>
      <c r="AA129" s="316"/>
    </row>
    <row r="130" spans="1:27" ht="21" customHeight="1">
      <c r="A130" s="316"/>
      <c r="B130" s="316"/>
      <c r="C130" s="316"/>
      <c r="D130" s="316"/>
      <c r="E130" s="316"/>
      <c r="F130" s="316"/>
      <c r="G130" s="316"/>
      <c r="H130" s="316"/>
      <c r="I130" s="316"/>
      <c r="J130" s="316"/>
      <c r="K130" s="502"/>
      <c r="L130" s="316"/>
      <c r="M130" s="316"/>
      <c r="N130" s="316"/>
      <c r="O130" s="316"/>
      <c r="P130" s="316"/>
      <c r="Q130" s="316"/>
      <c r="R130" s="316"/>
      <c r="S130" s="316"/>
      <c r="T130" s="316"/>
      <c r="U130" s="316"/>
      <c r="V130" s="316"/>
      <c r="W130" s="316"/>
      <c r="X130" s="316"/>
      <c r="Y130" s="316"/>
      <c r="Z130" s="316"/>
      <c r="AA130" s="316"/>
    </row>
    <row r="131" spans="1:27" ht="21" customHeight="1">
      <c r="A131" s="316"/>
      <c r="B131" s="316"/>
      <c r="C131" s="316"/>
      <c r="D131" s="316"/>
      <c r="E131" s="316"/>
      <c r="F131" s="316"/>
      <c r="G131" s="316"/>
      <c r="H131" s="316"/>
      <c r="I131" s="316"/>
      <c r="J131" s="316"/>
      <c r="K131" s="502"/>
      <c r="L131" s="316"/>
      <c r="M131" s="316"/>
      <c r="N131" s="316"/>
      <c r="O131" s="316"/>
      <c r="P131" s="316"/>
      <c r="Q131" s="316"/>
      <c r="R131" s="316"/>
      <c r="S131" s="316"/>
      <c r="T131" s="316"/>
      <c r="U131" s="316"/>
      <c r="V131" s="316"/>
      <c r="W131" s="316"/>
      <c r="X131" s="316"/>
      <c r="Y131" s="316"/>
      <c r="Z131" s="316"/>
      <c r="AA131" s="316"/>
    </row>
    <row r="132" spans="1:27" ht="21" customHeight="1">
      <c r="A132" s="316"/>
      <c r="B132" s="316"/>
      <c r="C132" s="316"/>
      <c r="D132" s="316"/>
      <c r="E132" s="316"/>
      <c r="F132" s="316"/>
      <c r="G132" s="316"/>
      <c r="H132" s="316"/>
      <c r="I132" s="316"/>
      <c r="J132" s="316"/>
      <c r="K132" s="502"/>
      <c r="L132" s="316"/>
      <c r="M132" s="316"/>
      <c r="N132" s="316"/>
      <c r="O132" s="316"/>
      <c r="P132" s="316"/>
      <c r="Q132" s="316"/>
      <c r="R132" s="316"/>
      <c r="S132" s="316"/>
      <c r="T132" s="316"/>
      <c r="U132" s="316"/>
      <c r="V132" s="316"/>
      <c r="W132" s="316"/>
      <c r="X132" s="316"/>
      <c r="Y132" s="316"/>
      <c r="Z132" s="316"/>
      <c r="AA132" s="316"/>
    </row>
    <row r="133" spans="1:27" ht="21" customHeight="1">
      <c r="A133" s="316"/>
      <c r="B133" s="316"/>
      <c r="C133" s="316"/>
      <c r="D133" s="316"/>
      <c r="E133" s="316"/>
      <c r="F133" s="316"/>
      <c r="G133" s="316"/>
      <c r="H133" s="316"/>
      <c r="I133" s="316"/>
      <c r="J133" s="316"/>
      <c r="K133" s="502"/>
      <c r="L133" s="316"/>
      <c r="M133" s="316"/>
      <c r="N133" s="316"/>
      <c r="O133" s="316"/>
      <c r="P133" s="316"/>
      <c r="Q133" s="316"/>
      <c r="R133" s="316"/>
      <c r="S133" s="316"/>
      <c r="T133" s="316"/>
      <c r="U133" s="316"/>
      <c r="V133" s="316"/>
      <c r="W133" s="316"/>
      <c r="X133" s="316"/>
      <c r="Y133" s="316"/>
      <c r="Z133" s="316"/>
      <c r="AA133" s="316"/>
    </row>
    <row r="134" spans="1:27" ht="21" customHeight="1">
      <c r="A134" s="316"/>
      <c r="B134" s="316"/>
      <c r="C134" s="316"/>
      <c r="D134" s="316"/>
      <c r="E134" s="316"/>
      <c r="F134" s="316"/>
      <c r="G134" s="316"/>
      <c r="H134" s="316"/>
      <c r="I134" s="316"/>
      <c r="J134" s="316"/>
      <c r="K134" s="502"/>
      <c r="L134" s="316"/>
      <c r="M134" s="316"/>
      <c r="N134" s="316"/>
      <c r="O134" s="316"/>
      <c r="P134" s="316"/>
      <c r="Q134" s="316"/>
      <c r="R134" s="316"/>
      <c r="S134" s="316"/>
      <c r="T134" s="316"/>
      <c r="U134" s="316"/>
      <c r="V134" s="316"/>
      <c r="W134" s="316"/>
      <c r="X134" s="316"/>
      <c r="Y134" s="316"/>
      <c r="Z134" s="316"/>
      <c r="AA134" s="316"/>
    </row>
    <row r="135" spans="1:27" ht="21" customHeight="1">
      <c r="A135" s="316"/>
      <c r="B135" s="316"/>
      <c r="C135" s="316"/>
      <c r="D135" s="316"/>
      <c r="E135" s="316"/>
      <c r="F135" s="316"/>
      <c r="G135" s="316"/>
      <c r="H135" s="316"/>
      <c r="I135" s="316"/>
      <c r="J135" s="316"/>
      <c r="K135" s="502"/>
      <c r="L135" s="316"/>
      <c r="M135" s="316"/>
      <c r="N135" s="316"/>
      <c r="O135" s="316"/>
      <c r="P135" s="316"/>
      <c r="Q135" s="316"/>
      <c r="R135" s="316"/>
      <c r="S135" s="316"/>
      <c r="T135" s="316"/>
      <c r="U135" s="316"/>
      <c r="V135" s="316"/>
      <c r="W135" s="316"/>
      <c r="X135" s="316"/>
      <c r="Y135" s="316"/>
      <c r="Z135" s="316"/>
      <c r="AA135" s="316"/>
    </row>
    <row r="136" spans="1:27" ht="21" customHeight="1">
      <c r="A136" s="316"/>
      <c r="B136" s="316"/>
      <c r="C136" s="316"/>
      <c r="D136" s="316"/>
      <c r="E136" s="316"/>
      <c r="F136" s="316"/>
      <c r="G136" s="316"/>
      <c r="H136" s="316"/>
      <c r="I136" s="316"/>
      <c r="J136" s="316"/>
      <c r="K136" s="502"/>
      <c r="L136" s="316"/>
      <c r="M136" s="316"/>
      <c r="N136" s="316"/>
      <c r="O136" s="316"/>
      <c r="P136" s="316"/>
      <c r="Q136" s="316"/>
      <c r="R136" s="316"/>
      <c r="S136" s="316"/>
      <c r="T136" s="316"/>
      <c r="U136" s="316"/>
      <c r="V136" s="316"/>
      <c r="W136" s="316"/>
      <c r="X136" s="316"/>
      <c r="Y136" s="316"/>
      <c r="Z136" s="316"/>
      <c r="AA136" s="316"/>
    </row>
    <row r="137" spans="1:27" ht="21" customHeight="1">
      <c r="A137" s="316"/>
      <c r="B137" s="316"/>
      <c r="C137" s="316"/>
      <c r="D137" s="316"/>
      <c r="E137" s="316"/>
      <c r="F137" s="316"/>
      <c r="G137" s="316"/>
      <c r="H137" s="316"/>
      <c r="I137" s="316"/>
      <c r="J137" s="316"/>
      <c r="K137" s="502"/>
      <c r="L137" s="316"/>
      <c r="M137" s="316"/>
      <c r="N137" s="316"/>
      <c r="O137" s="316"/>
      <c r="P137" s="316"/>
      <c r="Q137" s="316"/>
      <c r="R137" s="316"/>
      <c r="S137" s="316"/>
      <c r="T137" s="316"/>
      <c r="U137" s="316"/>
      <c r="V137" s="316"/>
      <c r="W137" s="316"/>
      <c r="X137" s="316"/>
      <c r="Y137" s="316"/>
      <c r="Z137" s="316"/>
      <c r="AA137" s="316"/>
    </row>
    <row r="138" spans="1:27" ht="21" customHeight="1">
      <c r="A138" s="316"/>
      <c r="B138" s="316"/>
      <c r="C138" s="316"/>
      <c r="D138" s="316"/>
      <c r="E138" s="316"/>
      <c r="F138" s="316"/>
      <c r="G138" s="316"/>
      <c r="H138" s="316"/>
      <c r="I138" s="316"/>
      <c r="J138" s="316"/>
      <c r="K138" s="502"/>
      <c r="L138" s="316"/>
      <c r="M138" s="316"/>
      <c r="N138" s="316"/>
      <c r="O138" s="316"/>
      <c r="P138" s="316"/>
      <c r="Q138" s="316"/>
      <c r="R138" s="316"/>
      <c r="S138" s="316"/>
      <c r="T138" s="316"/>
      <c r="U138" s="316"/>
      <c r="V138" s="316"/>
      <c r="W138" s="316"/>
      <c r="X138" s="316"/>
      <c r="Y138" s="316"/>
      <c r="Z138" s="316"/>
      <c r="AA138" s="316"/>
    </row>
    <row r="139" spans="1:27" ht="21" customHeight="1">
      <c r="A139" s="316"/>
      <c r="B139" s="316"/>
      <c r="C139" s="316"/>
      <c r="D139" s="316"/>
      <c r="E139" s="316"/>
      <c r="F139" s="316"/>
      <c r="G139" s="316"/>
      <c r="H139" s="316"/>
      <c r="I139" s="316"/>
      <c r="J139" s="316"/>
      <c r="K139" s="502"/>
      <c r="L139" s="316"/>
      <c r="M139" s="316"/>
      <c r="N139" s="316"/>
      <c r="O139" s="316"/>
      <c r="P139" s="316"/>
      <c r="Q139" s="316"/>
      <c r="R139" s="316"/>
      <c r="S139" s="316"/>
      <c r="T139" s="316"/>
      <c r="U139" s="316"/>
      <c r="V139" s="316"/>
      <c r="W139" s="316"/>
      <c r="X139" s="316"/>
      <c r="Y139" s="316"/>
      <c r="Z139" s="316"/>
      <c r="AA139" s="316"/>
    </row>
    <row r="140" spans="1:27" ht="21" customHeight="1">
      <c r="A140" s="316"/>
      <c r="B140" s="316"/>
      <c r="C140" s="316"/>
      <c r="D140" s="316"/>
      <c r="E140" s="316"/>
      <c r="F140" s="316"/>
      <c r="G140" s="316"/>
      <c r="H140" s="316"/>
      <c r="I140" s="316"/>
      <c r="J140" s="316"/>
      <c r="K140" s="502"/>
      <c r="L140" s="316"/>
      <c r="M140" s="316"/>
      <c r="N140" s="316"/>
      <c r="O140" s="316"/>
      <c r="P140" s="316"/>
      <c r="Q140" s="316"/>
      <c r="R140" s="316"/>
      <c r="S140" s="316"/>
      <c r="T140" s="316"/>
      <c r="U140" s="316"/>
      <c r="V140" s="316"/>
      <c r="W140" s="316"/>
      <c r="X140" s="316"/>
      <c r="Y140" s="316"/>
      <c r="Z140" s="316"/>
      <c r="AA140" s="316"/>
    </row>
    <row r="141" spans="1:27" ht="21" customHeight="1">
      <c r="A141" s="316"/>
      <c r="B141" s="316"/>
      <c r="C141" s="316"/>
      <c r="D141" s="316"/>
      <c r="E141" s="316"/>
      <c r="F141" s="316"/>
      <c r="G141" s="316"/>
      <c r="H141" s="316"/>
      <c r="I141" s="316"/>
      <c r="J141" s="316"/>
      <c r="K141" s="502"/>
      <c r="L141" s="316"/>
      <c r="M141" s="316"/>
      <c r="N141" s="316"/>
      <c r="O141" s="316"/>
      <c r="P141" s="316"/>
      <c r="Q141" s="316"/>
      <c r="R141" s="316"/>
      <c r="S141" s="316"/>
      <c r="T141" s="316"/>
      <c r="U141" s="316"/>
      <c r="V141" s="316"/>
      <c r="W141" s="316"/>
      <c r="X141" s="316"/>
      <c r="Y141" s="316"/>
      <c r="Z141" s="316"/>
      <c r="AA141" s="316"/>
    </row>
    <row r="142" spans="1:27" ht="21" customHeight="1">
      <c r="A142" s="316"/>
      <c r="B142" s="316"/>
      <c r="C142" s="316"/>
      <c r="D142" s="316"/>
      <c r="E142" s="316"/>
      <c r="F142" s="316"/>
      <c r="G142" s="316"/>
      <c r="H142" s="316"/>
      <c r="I142" s="316"/>
      <c r="J142" s="316"/>
      <c r="K142" s="502"/>
      <c r="L142" s="316"/>
      <c r="M142" s="316"/>
      <c r="N142" s="316"/>
      <c r="O142" s="316"/>
      <c r="P142" s="316"/>
      <c r="Q142" s="316"/>
      <c r="R142" s="316"/>
      <c r="S142" s="316"/>
      <c r="T142" s="316"/>
      <c r="U142" s="316"/>
      <c r="V142" s="316"/>
      <c r="W142" s="316"/>
      <c r="X142" s="316"/>
      <c r="Y142" s="316"/>
      <c r="Z142" s="316"/>
      <c r="AA142" s="316"/>
    </row>
    <row r="143" spans="1:27" ht="21" customHeight="1">
      <c r="A143" s="316"/>
      <c r="B143" s="316"/>
      <c r="C143" s="316"/>
      <c r="D143" s="316"/>
      <c r="E143" s="316"/>
      <c r="F143" s="316"/>
      <c r="G143" s="316"/>
      <c r="H143" s="316"/>
      <c r="I143" s="316"/>
      <c r="J143" s="316"/>
      <c r="K143" s="502"/>
      <c r="L143" s="316"/>
      <c r="M143" s="316"/>
      <c r="N143" s="316"/>
      <c r="O143" s="316"/>
      <c r="P143" s="316"/>
      <c r="Q143" s="316"/>
      <c r="R143" s="316"/>
      <c r="S143" s="316"/>
      <c r="T143" s="316"/>
      <c r="U143" s="316"/>
      <c r="V143" s="316"/>
      <c r="W143" s="316"/>
      <c r="X143" s="316"/>
      <c r="Y143" s="316"/>
      <c r="Z143" s="316"/>
      <c r="AA143" s="316"/>
    </row>
    <row r="144" spans="1:27" ht="21" customHeight="1">
      <c r="A144" s="316"/>
      <c r="B144" s="316"/>
      <c r="C144" s="316"/>
      <c r="D144" s="316"/>
      <c r="E144" s="316"/>
      <c r="F144" s="316"/>
      <c r="G144" s="316"/>
      <c r="H144" s="316"/>
      <c r="I144" s="316"/>
      <c r="J144" s="316"/>
      <c r="K144" s="502"/>
      <c r="L144" s="316"/>
      <c r="M144" s="316"/>
      <c r="N144" s="316"/>
      <c r="O144" s="316"/>
      <c r="P144" s="316"/>
      <c r="Q144" s="316"/>
      <c r="R144" s="316"/>
      <c r="S144" s="316"/>
      <c r="T144" s="316"/>
      <c r="U144" s="316"/>
      <c r="V144" s="316"/>
      <c r="W144" s="316"/>
      <c r="X144" s="316"/>
      <c r="Y144" s="316"/>
      <c r="Z144" s="316"/>
      <c r="AA144" s="316"/>
    </row>
    <row r="145" spans="1:27" ht="21" customHeight="1">
      <c r="A145" s="316"/>
      <c r="B145" s="316"/>
      <c r="C145" s="316"/>
      <c r="D145" s="316"/>
      <c r="E145" s="316"/>
      <c r="F145" s="316"/>
      <c r="G145" s="316"/>
      <c r="H145" s="316"/>
      <c r="I145" s="316"/>
      <c r="J145" s="316"/>
      <c r="K145" s="502"/>
      <c r="L145" s="316"/>
      <c r="M145" s="316"/>
      <c r="N145" s="316"/>
      <c r="O145" s="316"/>
      <c r="P145" s="316"/>
      <c r="Q145" s="316"/>
      <c r="R145" s="316"/>
      <c r="S145" s="316"/>
      <c r="T145" s="316"/>
      <c r="U145" s="316"/>
      <c r="V145" s="316"/>
      <c r="W145" s="316"/>
      <c r="X145" s="316"/>
      <c r="Y145" s="316"/>
      <c r="Z145" s="316"/>
      <c r="AA145" s="316"/>
    </row>
    <row r="146" spans="1:27" ht="21" customHeight="1">
      <c r="A146" s="316"/>
      <c r="B146" s="316"/>
      <c r="C146" s="316"/>
      <c r="D146" s="316"/>
      <c r="E146" s="316"/>
      <c r="F146" s="316"/>
      <c r="G146" s="316"/>
      <c r="H146" s="316"/>
      <c r="I146" s="316"/>
      <c r="J146" s="316"/>
      <c r="K146" s="502"/>
      <c r="L146" s="316"/>
      <c r="M146" s="316"/>
      <c r="N146" s="316"/>
      <c r="O146" s="316"/>
      <c r="P146" s="316"/>
      <c r="Q146" s="316"/>
      <c r="R146" s="316"/>
      <c r="S146" s="316"/>
      <c r="T146" s="316"/>
      <c r="U146" s="316"/>
      <c r="V146" s="316"/>
      <c r="W146" s="316"/>
      <c r="X146" s="316"/>
      <c r="Y146" s="316"/>
      <c r="Z146" s="316"/>
      <c r="AA146" s="316"/>
    </row>
    <row r="147" spans="1:27" ht="21" customHeight="1">
      <c r="A147" s="316"/>
      <c r="B147" s="316"/>
      <c r="C147" s="316"/>
      <c r="D147" s="316"/>
      <c r="E147" s="316"/>
      <c r="F147" s="316"/>
      <c r="G147" s="316"/>
      <c r="H147" s="316"/>
      <c r="I147" s="316"/>
      <c r="J147" s="316"/>
      <c r="K147" s="502"/>
      <c r="L147" s="316"/>
      <c r="M147" s="316"/>
      <c r="N147" s="316"/>
      <c r="O147" s="316"/>
      <c r="P147" s="316"/>
      <c r="Q147" s="316"/>
      <c r="R147" s="316"/>
      <c r="S147" s="316"/>
      <c r="T147" s="316"/>
      <c r="U147" s="316"/>
      <c r="V147" s="316"/>
      <c r="W147" s="316"/>
      <c r="X147" s="316"/>
      <c r="Y147" s="316"/>
      <c r="Z147" s="316"/>
      <c r="AA147" s="316"/>
    </row>
    <row r="148" spans="1:27" ht="21" customHeight="1">
      <c r="A148" s="316"/>
      <c r="B148" s="316"/>
      <c r="C148" s="316"/>
      <c r="D148" s="316"/>
      <c r="E148" s="316"/>
      <c r="F148" s="316"/>
      <c r="G148" s="316"/>
      <c r="H148" s="316"/>
      <c r="I148" s="316"/>
      <c r="J148" s="316"/>
      <c r="K148" s="502"/>
      <c r="L148" s="316"/>
      <c r="M148" s="316"/>
      <c r="N148" s="316"/>
      <c r="O148" s="316"/>
      <c r="P148" s="316"/>
      <c r="Q148" s="316"/>
      <c r="R148" s="316"/>
      <c r="S148" s="316"/>
      <c r="T148" s="316"/>
      <c r="U148" s="316"/>
      <c r="V148" s="316"/>
      <c r="W148" s="316"/>
      <c r="X148" s="316"/>
      <c r="Y148" s="316"/>
      <c r="Z148" s="316"/>
      <c r="AA148" s="316"/>
    </row>
    <row r="149" spans="1:27" ht="21" customHeight="1">
      <c r="A149" s="316"/>
      <c r="B149" s="316"/>
      <c r="C149" s="316"/>
      <c r="D149" s="316"/>
      <c r="E149" s="316"/>
      <c r="F149" s="316"/>
      <c r="G149" s="316"/>
      <c r="H149" s="316"/>
      <c r="I149" s="316"/>
      <c r="J149" s="316"/>
      <c r="K149" s="502"/>
      <c r="L149" s="316"/>
      <c r="M149" s="316"/>
      <c r="N149" s="316"/>
      <c r="O149" s="316"/>
      <c r="P149" s="316"/>
      <c r="Q149" s="316"/>
      <c r="R149" s="316"/>
      <c r="S149" s="316"/>
      <c r="T149" s="316"/>
      <c r="U149" s="316"/>
      <c r="V149" s="316"/>
      <c r="W149" s="316"/>
      <c r="X149" s="316"/>
      <c r="Y149" s="316"/>
      <c r="Z149" s="316"/>
      <c r="AA149" s="316"/>
    </row>
    <row r="150" spans="1:27" ht="21" customHeight="1">
      <c r="A150" s="316"/>
      <c r="B150" s="316"/>
      <c r="C150" s="316"/>
      <c r="D150" s="316"/>
      <c r="E150" s="316"/>
      <c r="F150" s="316"/>
      <c r="G150" s="316"/>
      <c r="H150" s="316"/>
      <c r="I150" s="316"/>
      <c r="J150" s="316"/>
      <c r="K150" s="502"/>
      <c r="L150" s="316"/>
      <c r="M150" s="316"/>
      <c r="N150" s="316"/>
      <c r="O150" s="316"/>
      <c r="P150" s="316"/>
      <c r="Q150" s="316"/>
      <c r="R150" s="316"/>
      <c r="S150" s="316"/>
      <c r="T150" s="316"/>
      <c r="U150" s="316"/>
      <c r="V150" s="316"/>
      <c r="W150" s="316"/>
      <c r="X150" s="316"/>
      <c r="Y150" s="316"/>
      <c r="Z150" s="316"/>
      <c r="AA150" s="316"/>
    </row>
    <row r="151" spans="1:27" ht="21" customHeight="1">
      <c r="A151" s="316"/>
      <c r="B151" s="316"/>
      <c r="C151" s="316"/>
      <c r="D151" s="316"/>
      <c r="E151" s="316"/>
      <c r="F151" s="316"/>
      <c r="G151" s="316"/>
      <c r="H151" s="316"/>
      <c r="I151" s="316"/>
      <c r="J151" s="316"/>
      <c r="K151" s="502"/>
      <c r="L151" s="316"/>
      <c r="M151" s="316"/>
      <c r="N151" s="316"/>
      <c r="O151" s="316"/>
      <c r="P151" s="316"/>
      <c r="Q151" s="316"/>
      <c r="R151" s="316"/>
      <c r="S151" s="316"/>
      <c r="T151" s="316"/>
      <c r="U151" s="316"/>
      <c r="V151" s="316"/>
      <c r="W151" s="316"/>
      <c r="X151" s="316"/>
      <c r="Y151" s="316"/>
      <c r="Z151" s="316"/>
      <c r="AA151" s="316"/>
    </row>
    <row r="152" spans="1:27" ht="21" customHeight="1">
      <c r="A152" s="316"/>
      <c r="B152" s="316"/>
      <c r="C152" s="316"/>
      <c r="D152" s="316"/>
      <c r="E152" s="316"/>
      <c r="F152" s="316"/>
      <c r="G152" s="316"/>
      <c r="H152" s="316"/>
      <c r="I152" s="316"/>
      <c r="J152" s="316"/>
      <c r="K152" s="502"/>
      <c r="L152" s="316"/>
      <c r="M152" s="316"/>
      <c r="N152" s="316"/>
      <c r="O152" s="316"/>
      <c r="P152" s="316"/>
      <c r="Q152" s="316"/>
      <c r="R152" s="316"/>
      <c r="S152" s="316"/>
      <c r="T152" s="316"/>
      <c r="U152" s="316"/>
      <c r="V152" s="316"/>
      <c r="W152" s="316"/>
      <c r="X152" s="316"/>
      <c r="Y152" s="316"/>
      <c r="Z152" s="316"/>
      <c r="AA152" s="316"/>
    </row>
    <row r="153" spans="1:27" ht="21" customHeight="1">
      <c r="A153" s="316"/>
      <c r="B153" s="316"/>
      <c r="C153" s="316"/>
      <c r="D153" s="316"/>
      <c r="E153" s="316"/>
      <c r="F153" s="316"/>
      <c r="G153" s="316"/>
      <c r="H153" s="316"/>
      <c r="I153" s="316"/>
      <c r="J153" s="316"/>
      <c r="K153" s="502"/>
      <c r="L153" s="316"/>
      <c r="M153" s="316"/>
      <c r="N153" s="316"/>
      <c r="O153" s="316"/>
      <c r="P153" s="316"/>
      <c r="Q153" s="316"/>
      <c r="R153" s="316"/>
      <c r="S153" s="316"/>
      <c r="T153" s="316"/>
      <c r="U153" s="316"/>
      <c r="V153" s="316"/>
      <c r="W153" s="316"/>
      <c r="X153" s="316"/>
      <c r="Y153" s="316"/>
      <c r="Z153" s="316"/>
      <c r="AA153" s="316"/>
    </row>
    <row r="154" spans="1:27" ht="21" customHeight="1">
      <c r="A154" s="316"/>
      <c r="B154" s="316"/>
      <c r="C154" s="316"/>
      <c r="D154" s="316"/>
      <c r="E154" s="316"/>
      <c r="F154" s="316"/>
      <c r="G154" s="316"/>
      <c r="H154" s="316"/>
      <c r="I154" s="316"/>
      <c r="J154" s="316"/>
      <c r="K154" s="502"/>
      <c r="L154" s="316"/>
      <c r="M154" s="316"/>
      <c r="N154" s="316"/>
      <c r="O154" s="316"/>
      <c r="P154" s="316"/>
      <c r="Q154" s="316"/>
      <c r="R154" s="316"/>
      <c r="S154" s="316"/>
      <c r="T154" s="316"/>
      <c r="U154" s="316"/>
      <c r="V154" s="316"/>
      <c r="W154" s="316"/>
      <c r="X154" s="316"/>
      <c r="Y154" s="316"/>
      <c r="Z154" s="316"/>
      <c r="AA154" s="316"/>
    </row>
    <row r="155" spans="1:27" ht="21" customHeight="1">
      <c r="A155" s="316"/>
      <c r="B155" s="316"/>
      <c r="C155" s="316"/>
      <c r="D155" s="316"/>
      <c r="E155" s="316"/>
      <c r="F155" s="316"/>
      <c r="G155" s="316"/>
      <c r="H155" s="316"/>
      <c r="I155" s="316"/>
      <c r="J155" s="316"/>
      <c r="K155" s="502"/>
      <c r="L155" s="316"/>
      <c r="M155" s="316"/>
      <c r="N155" s="316"/>
      <c r="O155" s="316"/>
      <c r="P155" s="316"/>
      <c r="Q155" s="316"/>
      <c r="R155" s="316"/>
      <c r="S155" s="316"/>
      <c r="T155" s="316"/>
      <c r="U155" s="316"/>
      <c r="V155" s="316"/>
      <c r="W155" s="316"/>
      <c r="X155" s="316"/>
      <c r="Y155" s="316"/>
      <c r="Z155" s="316"/>
      <c r="AA155" s="316"/>
    </row>
    <row r="156" spans="1:27" ht="21" customHeight="1">
      <c r="A156" s="316"/>
      <c r="B156" s="316"/>
      <c r="C156" s="316"/>
      <c r="D156" s="316"/>
      <c r="E156" s="316"/>
      <c r="F156" s="316"/>
      <c r="G156" s="316"/>
      <c r="H156" s="316"/>
      <c r="I156" s="316"/>
      <c r="J156" s="316"/>
      <c r="K156" s="502"/>
      <c r="L156" s="316"/>
      <c r="M156" s="316"/>
      <c r="N156" s="316"/>
      <c r="O156" s="316"/>
      <c r="P156" s="316"/>
      <c r="Q156" s="316"/>
      <c r="R156" s="316"/>
      <c r="S156" s="316"/>
      <c r="T156" s="316"/>
      <c r="U156" s="316"/>
      <c r="V156" s="316"/>
      <c r="W156" s="316"/>
      <c r="X156" s="316"/>
      <c r="Y156" s="316"/>
      <c r="Z156" s="316"/>
      <c r="AA156" s="316"/>
    </row>
    <row r="157" spans="1:27" ht="21" customHeight="1">
      <c r="A157" s="316"/>
      <c r="B157" s="316"/>
      <c r="C157" s="316"/>
      <c r="D157" s="316"/>
      <c r="E157" s="316"/>
      <c r="F157" s="316"/>
      <c r="G157" s="316"/>
      <c r="H157" s="316"/>
      <c r="I157" s="316"/>
      <c r="J157" s="316"/>
      <c r="K157" s="502"/>
      <c r="L157" s="316"/>
      <c r="M157" s="316"/>
      <c r="N157" s="316"/>
      <c r="O157" s="316"/>
      <c r="P157" s="316"/>
      <c r="Q157" s="316"/>
      <c r="R157" s="316"/>
      <c r="S157" s="316"/>
      <c r="T157" s="316"/>
      <c r="U157" s="316"/>
      <c r="V157" s="316"/>
      <c r="W157" s="316"/>
      <c r="X157" s="316"/>
      <c r="Y157" s="316"/>
      <c r="Z157" s="316"/>
      <c r="AA157" s="316"/>
    </row>
    <row r="158" spans="1:27" ht="21" customHeight="1">
      <c r="A158" s="316"/>
      <c r="B158" s="316"/>
      <c r="C158" s="316"/>
      <c r="D158" s="316"/>
      <c r="E158" s="316"/>
      <c r="F158" s="316"/>
      <c r="G158" s="316"/>
      <c r="H158" s="316"/>
      <c r="I158" s="316"/>
      <c r="J158" s="316"/>
      <c r="K158" s="502"/>
      <c r="L158" s="316"/>
      <c r="M158" s="316"/>
      <c r="N158" s="316"/>
      <c r="O158" s="316"/>
      <c r="P158" s="316"/>
      <c r="Q158" s="316"/>
      <c r="R158" s="316"/>
      <c r="S158" s="316"/>
      <c r="T158" s="316"/>
      <c r="U158" s="316"/>
      <c r="V158" s="316"/>
      <c r="W158" s="316"/>
      <c r="X158" s="316"/>
      <c r="Y158" s="316"/>
      <c r="Z158" s="316"/>
      <c r="AA158" s="316"/>
    </row>
    <row r="159" spans="1:27" ht="21" customHeight="1">
      <c r="A159" s="316"/>
      <c r="B159" s="316"/>
      <c r="C159" s="316"/>
      <c r="D159" s="316"/>
      <c r="E159" s="316"/>
      <c r="F159" s="316"/>
      <c r="G159" s="316"/>
      <c r="H159" s="316"/>
      <c r="I159" s="316"/>
      <c r="J159" s="316"/>
      <c r="K159" s="502"/>
      <c r="L159" s="316"/>
      <c r="M159" s="316"/>
      <c r="N159" s="316"/>
      <c r="O159" s="316"/>
      <c r="P159" s="316"/>
      <c r="Q159" s="316"/>
      <c r="R159" s="316"/>
      <c r="S159" s="316"/>
      <c r="T159" s="316"/>
      <c r="U159" s="316"/>
      <c r="V159" s="316"/>
      <c r="W159" s="316"/>
      <c r="X159" s="316"/>
      <c r="Y159" s="316"/>
      <c r="Z159" s="316"/>
      <c r="AA159" s="316"/>
    </row>
    <row r="160" spans="1:27" ht="21" customHeight="1">
      <c r="A160" s="316"/>
      <c r="B160" s="316"/>
      <c r="C160" s="316"/>
      <c r="D160" s="316"/>
      <c r="E160" s="316"/>
      <c r="F160" s="316"/>
      <c r="G160" s="316"/>
      <c r="H160" s="316"/>
      <c r="I160" s="316"/>
      <c r="J160" s="316"/>
      <c r="K160" s="502"/>
      <c r="L160" s="316"/>
      <c r="M160" s="316"/>
      <c r="N160" s="316"/>
      <c r="O160" s="316"/>
      <c r="P160" s="316"/>
      <c r="Q160" s="316"/>
      <c r="R160" s="316"/>
      <c r="S160" s="316"/>
      <c r="T160" s="316"/>
      <c r="U160" s="316"/>
      <c r="V160" s="316"/>
      <c r="W160" s="316"/>
      <c r="X160" s="316"/>
      <c r="Y160" s="316"/>
      <c r="Z160" s="316"/>
      <c r="AA160" s="316"/>
    </row>
    <row r="161" spans="1:27" ht="21" customHeight="1">
      <c r="A161" s="316"/>
      <c r="B161" s="316"/>
      <c r="C161" s="316"/>
      <c r="D161" s="316"/>
      <c r="E161" s="316"/>
      <c r="F161" s="316"/>
      <c r="G161" s="316"/>
      <c r="H161" s="316"/>
      <c r="I161" s="316"/>
      <c r="J161" s="316"/>
      <c r="K161" s="502"/>
      <c r="L161" s="316"/>
      <c r="M161" s="316"/>
      <c r="N161" s="316"/>
      <c r="O161" s="316"/>
      <c r="P161" s="316"/>
      <c r="Q161" s="316"/>
      <c r="R161" s="316"/>
      <c r="S161" s="316"/>
      <c r="T161" s="316"/>
      <c r="U161" s="316"/>
      <c r="V161" s="316"/>
      <c r="W161" s="316"/>
      <c r="X161" s="316"/>
      <c r="Y161" s="316"/>
      <c r="Z161" s="316"/>
      <c r="AA161" s="316"/>
    </row>
    <row r="162" spans="1:27" ht="21" customHeight="1">
      <c r="A162" s="316"/>
      <c r="B162" s="316"/>
      <c r="C162" s="316"/>
      <c r="D162" s="316"/>
      <c r="E162" s="316"/>
      <c r="F162" s="316"/>
      <c r="G162" s="316"/>
      <c r="H162" s="316"/>
      <c r="I162" s="316"/>
      <c r="J162" s="316"/>
      <c r="K162" s="502"/>
      <c r="L162" s="316"/>
      <c r="M162" s="316"/>
      <c r="N162" s="316"/>
      <c r="O162" s="316"/>
      <c r="P162" s="316"/>
      <c r="Q162" s="316"/>
      <c r="R162" s="316"/>
      <c r="S162" s="316"/>
      <c r="T162" s="316"/>
      <c r="U162" s="316"/>
      <c r="V162" s="316"/>
      <c r="W162" s="316"/>
      <c r="X162" s="316"/>
      <c r="Y162" s="316"/>
      <c r="Z162" s="316"/>
      <c r="AA162" s="316"/>
    </row>
    <row r="163" spans="1:27" ht="21" customHeight="1">
      <c r="A163" s="316"/>
      <c r="B163" s="316"/>
      <c r="C163" s="316"/>
      <c r="D163" s="316"/>
      <c r="E163" s="316"/>
      <c r="F163" s="316"/>
      <c r="G163" s="316"/>
      <c r="H163" s="316"/>
      <c r="I163" s="316"/>
      <c r="J163" s="316"/>
      <c r="K163" s="502"/>
      <c r="L163" s="316"/>
      <c r="M163" s="316"/>
      <c r="N163" s="316"/>
      <c r="O163" s="316"/>
      <c r="P163" s="316"/>
      <c r="Q163" s="316"/>
      <c r="R163" s="316"/>
      <c r="S163" s="316"/>
      <c r="T163" s="316"/>
      <c r="U163" s="316"/>
      <c r="V163" s="316"/>
      <c r="W163" s="316"/>
      <c r="X163" s="316"/>
      <c r="Y163" s="316"/>
      <c r="Z163" s="316"/>
      <c r="AA163" s="316"/>
    </row>
    <row r="164" spans="1:27" ht="21" customHeight="1">
      <c r="A164" s="316"/>
      <c r="B164" s="316"/>
      <c r="C164" s="316"/>
      <c r="D164" s="316"/>
      <c r="E164" s="316"/>
      <c r="F164" s="316"/>
      <c r="G164" s="316"/>
      <c r="H164" s="316"/>
      <c r="I164" s="316"/>
      <c r="J164" s="316"/>
      <c r="K164" s="502"/>
      <c r="L164" s="316"/>
      <c r="M164" s="316"/>
      <c r="N164" s="316"/>
      <c r="O164" s="316"/>
      <c r="P164" s="316"/>
      <c r="Q164" s="316"/>
      <c r="R164" s="316"/>
      <c r="S164" s="316"/>
      <c r="T164" s="316"/>
      <c r="U164" s="316"/>
      <c r="V164" s="316"/>
      <c r="W164" s="316"/>
      <c r="X164" s="316"/>
      <c r="Y164" s="316"/>
      <c r="Z164" s="316"/>
      <c r="AA164" s="316"/>
    </row>
    <row r="165" spans="1:27" ht="21" customHeight="1">
      <c r="A165" s="316"/>
      <c r="B165" s="316"/>
      <c r="C165" s="316"/>
      <c r="D165" s="316"/>
      <c r="E165" s="316"/>
      <c r="F165" s="316"/>
      <c r="G165" s="316"/>
      <c r="H165" s="316"/>
      <c r="I165" s="316"/>
      <c r="J165" s="316"/>
      <c r="K165" s="502"/>
      <c r="L165" s="316"/>
      <c r="M165" s="316"/>
      <c r="N165" s="316"/>
      <c r="O165" s="316"/>
      <c r="P165" s="316"/>
      <c r="Q165" s="316"/>
      <c r="R165" s="316"/>
      <c r="S165" s="316"/>
      <c r="T165" s="316"/>
      <c r="U165" s="316"/>
      <c r="V165" s="316"/>
      <c r="W165" s="316"/>
      <c r="X165" s="316"/>
      <c r="Y165" s="316"/>
      <c r="Z165" s="316"/>
      <c r="AA165" s="316"/>
    </row>
    <row r="166" spans="1:27" ht="21" customHeight="1">
      <c r="A166" s="316"/>
      <c r="B166" s="316"/>
      <c r="C166" s="316"/>
      <c r="D166" s="316"/>
      <c r="E166" s="316"/>
      <c r="F166" s="316"/>
      <c r="G166" s="316"/>
      <c r="H166" s="316"/>
      <c r="I166" s="316"/>
      <c r="J166" s="316"/>
      <c r="K166" s="502"/>
      <c r="L166" s="316"/>
      <c r="M166" s="316"/>
      <c r="N166" s="316"/>
      <c r="O166" s="316"/>
      <c r="P166" s="316"/>
      <c r="Q166" s="316"/>
      <c r="R166" s="316"/>
      <c r="S166" s="316"/>
      <c r="T166" s="316"/>
      <c r="U166" s="316"/>
      <c r="V166" s="316"/>
      <c r="W166" s="316"/>
      <c r="X166" s="316"/>
      <c r="Y166" s="316"/>
      <c r="Z166" s="316"/>
      <c r="AA166" s="316"/>
    </row>
    <row r="167" spans="1:27" ht="21" customHeight="1">
      <c r="A167" s="316"/>
      <c r="B167" s="316"/>
      <c r="C167" s="316"/>
      <c r="D167" s="316"/>
      <c r="E167" s="316"/>
      <c r="F167" s="316"/>
      <c r="G167" s="316"/>
      <c r="H167" s="316"/>
      <c r="I167" s="316"/>
      <c r="J167" s="316"/>
      <c r="K167" s="502"/>
      <c r="L167" s="316"/>
      <c r="M167" s="316"/>
      <c r="N167" s="316"/>
      <c r="O167" s="316"/>
      <c r="P167" s="316"/>
      <c r="Q167" s="316"/>
      <c r="R167" s="316"/>
      <c r="S167" s="316"/>
      <c r="T167" s="316"/>
      <c r="U167" s="316"/>
      <c r="V167" s="316"/>
      <c r="W167" s="316"/>
      <c r="X167" s="316"/>
      <c r="Y167" s="316"/>
      <c r="Z167" s="316"/>
      <c r="AA167" s="316"/>
    </row>
    <row r="168" spans="1:27" ht="21" customHeight="1">
      <c r="A168" s="316"/>
      <c r="B168" s="316"/>
      <c r="C168" s="316"/>
      <c r="D168" s="316"/>
      <c r="E168" s="316"/>
      <c r="F168" s="316"/>
      <c r="G168" s="316"/>
      <c r="H168" s="316"/>
      <c r="I168" s="316"/>
      <c r="J168" s="316"/>
      <c r="K168" s="502"/>
      <c r="L168" s="316"/>
      <c r="M168" s="316"/>
      <c r="N168" s="316"/>
      <c r="O168" s="316"/>
      <c r="P168" s="316"/>
      <c r="Q168" s="316"/>
      <c r="R168" s="316"/>
      <c r="S168" s="316"/>
      <c r="T168" s="316"/>
      <c r="U168" s="316"/>
      <c r="V168" s="316"/>
      <c r="W168" s="316"/>
      <c r="X168" s="316"/>
      <c r="Y168" s="316"/>
      <c r="Z168" s="316"/>
      <c r="AA168" s="316"/>
    </row>
    <row r="169" spans="1:27" ht="21" customHeight="1">
      <c r="A169" s="316"/>
      <c r="B169" s="316"/>
      <c r="C169" s="316"/>
      <c r="D169" s="316"/>
      <c r="E169" s="316"/>
      <c r="F169" s="316"/>
      <c r="G169" s="316"/>
      <c r="H169" s="316"/>
      <c r="I169" s="316"/>
      <c r="J169" s="316"/>
      <c r="K169" s="502"/>
      <c r="L169" s="316"/>
      <c r="M169" s="316"/>
      <c r="N169" s="316"/>
      <c r="O169" s="316"/>
      <c r="P169" s="316"/>
      <c r="Q169" s="316"/>
      <c r="R169" s="316"/>
      <c r="S169" s="316"/>
      <c r="T169" s="316"/>
      <c r="U169" s="316"/>
      <c r="V169" s="316"/>
      <c r="W169" s="316"/>
      <c r="X169" s="316"/>
      <c r="Y169" s="316"/>
      <c r="Z169" s="316"/>
      <c r="AA169" s="316"/>
    </row>
    <row r="170" spans="1:27" ht="21" customHeight="1">
      <c r="A170" s="316"/>
      <c r="B170" s="316"/>
      <c r="C170" s="316"/>
      <c r="D170" s="316"/>
      <c r="E170" s="316"/>
      <c r="F170" s="316"/>
      <c r="G170" s="316"/>
      <c r="H170" s="316"/>
      <c r="I170" s="316"/>
      <c r="J170" s="316"/>
      <c r="K170" s="502"/>
      <c r="L170" s="316"/>
      <c r="M170" s="316"/>
      <c r="N170" s="316"/>
      <c r="O170" s="316"/>
      <c r="P170" s="316"/>
      <c r="Q170" s="316"/>
      <c r="R170" s="316"/>
      <c r="S170" s="316"/>
      <c r="T170" s="316"/>
      <c r="U170" s="316"/>
      <c r="V170" s="316"/>
      <c r="W170" s="316"/>
      <c r="X170" s="316"/>
      <c r="Y170" s="316"/>
      <c r="Z170" s="316"/>
      <c r="AA170" s="316"/>
    </row>
    <row r="171" spans="1:27" ht="21" customHeight="1">
      <c r="A171" s="316"/>
      <c r="B171" s="316"/>
      <c r="C171" s="316"/>
      <c r="D171" s="316"/>
      <c r="E171" s="316"/>
      <c r="F171" s="316"/>
      <c r="G171" s="316"/>
      <c r="H171" s="316"/>
      <c r="I171" s="316"/>
      <c r="J171" s="316"/>
      <c r="K171" s="502"/>
      <c r="L171" s="316"/>
      <c r="M171" s="316"/>
      <c r="N171" s="316"/>
      <c r="O171" s="316"/>
      <c r="P171" s="316"/>
      <c r="Q171" s="316"/>
      <c r="R171" s="316"/>
      <c r="S171" s="316"/>
      <c r="T171" s="316"/>
      <c r="U171" s="316"/>
      <c r="V171" s="316"/>
      <c r="W171" s="316"/>
      <c r="X171" s="316"/>
      <c r="Y171" s="316"/>
      <c r="Z171" s="316"/>
      <c r="AA171" s="316"/>
    </row>
    <row r="172" spans="1:27" ht="21" customHeight="1">
      <c r="A172" s="316"/>
      <c r="B172" s="316"/>
      <c r="C172" s="316"/>
      <c r="D172" s="316"/>
      <c r="E172" s="316"/>
      <c r="F172" s="316"/>
      <c r="G172" s="316"/>
      <c r="H172" s="316"/>
      <c r="I172" s="316"/>
      <c r="J172" s="316"/>
      <c r="K172" s="502"/>
      <c r="L172" s="316"/>
      <c r="M172" s="316"/>
      <c r="N172" s="316"/>
      <c r="O172" s="316"/>
      <c r="P172" s="316"/>
      <c r="Q172" s="316"/>
      <c r="R172" s="316"/>
      <c r="S172" s="316"/>
      <c r="T172" s="316"/>
      <c r="U172" s="316"/>
      <c r="V172" s="316"/>
      <c r="W172" s="316"/>
      <c r="X172" s="316"/>
      <c r="Y172" s="316"/>
      <c r="Z172" s="316"/>
      <c r="AA172" s="316"/>
    </row>
    <row r="173" spans="1:27" ht="21" customHeight="1">
      <c r="A173" s="316"/>
      <c r="B173" s="316"/>
      <c r="C173" s="316"/>
      <c r="D173" s="316"/>
      <c r="E173" s="316"/>
      <c r="F173" s="316"/>
      <c r="G173" s="316"/>
      <c r="H173" s="316"/>
      <c r="I173" s="316"/>
      <c r="J173" s="316"/>
      <c r="K173" s="502"/>
      <c r="L173" s="316"/>
      <c r="M173" s="316"/>
      <c r="N173" s="316"/>
      <c r="O173" s="316"/>
      <c r="P173" s="316"/>
      <c r="Q173" s="316"/>
      <c r="R173" s="316"/>
      <c r="S173" s="316"/>
      <c r="T173" s="316"/>
      <c r="U173" s="316"/>
      <c r="V173" s="316"/>
      <c r="W173" s="316"/>
      <c r="X173" s="316"/>
      <c r="Y173" s="316"/>
      <c r="Z173" s="316"/>
      <c r="AA173" s="316"/>
    </row>
    <row r="174" spans="1:27" ht="21" customHeight="1">
      <c r="A174" s="316"/>
      <c r="B174" s="316"/>
      <c r="C174" s="316"/>
      <c r="D174" s="316"/>
      <c r="E174" s="316"/>
      <c r="F174" s="316"/>
      <c r="G174" s="316"/>
      <c r="H174" s="316"/>
      <c r="I174" s="316"/>
      <c r="J174" s="316"/>
      <c r="K174" s="502"/>
      <c r="L174" s="316"/>
      <c r="M174" s="316"/>
      <c r="N174" s="316"/>
      <c r="O174" s="316"/>
      <c r="P174" s="316"/>
      <c r="Q174" s="316"/>
      <c r="R174" s="316"/>
      <c r="S174" s="316"/>
      <c r="T174" s="316"/>
      <c r="U174" s="316"/>
      <c r="V174" s="316"/>
      <c r="W174" s="316"/>
      <c r="X174" s="316"/>
      <c r="Y174" s="316"/>
      <c r="Z174" s="316"/>
      <c r="AA174" s="316"/>
    </row>
    <row r="175" spans="1:27" ht="21" customHeight="1">
      <c r="A175" s="316"/>
      <c r="B175" s="316"/>
      <c r="C175" s="316"/>
      <c r="D175" s="316"/>
      <c r="E175" s="316"/>
      <c r="F175" s="316"/>
      <c r="G175" s="316"/>
      <c r="H175" s="316"/>
      <c r="I175" s="316"/>
      <c r="J175" s="316"/>
      <c r="K175" s="502"/>
      <c r="L175" s="316"/>
      <c r="M175" s="316"/>
      <c r="N175" s="316"/>
      <c r="O175" s="316"/>
      <c r="P175" s="316"/>
      <c r="Q175" s="316"/>
      <c r="R175" s="316"/>
      <c r="S175" s="316"/>
      <c r="T175" s="316"/>
      <c r="U175" s="316"/>
      <c r="V175" s="316"/>
      <c r="W175" s="316"/>
      <c r="X175" s="316"/>
      <c r="Y175" s="316"/>
      <c r="Z175" s="316"/>
      <c r="AA175" s="316"/>
    </row>
    <row r="176" spans="1:27" ht="21" customHeight="1">
      <c r="A176" s="316"/>
      <c r="B176" s="316"/>
      <c r="C176" s="316"/>
      <c r="D176" s="316"/>
      <c r="E176" s="316"/>
      <c r="F176" s="316"/>
      <c r="G176" s="316"/>
      <c r="H176" s="316"/>
      <c r="I176" s="316"/>
      <c r="J176" s="316"/>
      <c r="K176" s="502"/>
      <c r="L176" s="316"/>
      <c r="M176" s="316"/>
      <c r="N176" s="316"/>
      <c r="O176" s="316"/>
      <c r="P176" s="316"/>
      <c r="Q176" s="316"/>
      <c r="R176" s="316"/>
      <c r="S176" s="316"/>
      <c r="T176" s="316"/>
      <c r="U176" s="316"/>
      <c r="V176" s="316"/>
      <c r="W176" s="316"/>
      <c r="X176" s="316"/>
      <c r="Y176" s="316"/>
      <c r="Z176" s="316"/>
      <c r="AA176" s="316"/>
    </row>
    <row r="177" spans="1:27" ht="21" customHeight="1">
      <c r="A177" s="316"/>
      <c r="B177" s="316"/>
      <c r="C177" s="316"/>
      <c r="D177" s="316"/>
      <c r="E177" s="316"/>
      <c r="F177" s="316"/>
      <c r="G177" s="316"/>
      <c r="H177" s="316"/>
      <c r="I177" s="316"/>
      <c r="J177" s="316"/>
      <c r="K177" s="502"/>
      <c r="L177" s="316"/>
      <c r="M177" s="316"/>
      <c r="N177" s="316"/>
      <c r="O177" s="316"/>
      <c r="P177" s="316"/>
      <c r="Q177" s="316"/>
      <c r="R177" s="316"/>
      <c r="S177" s="316"/>
      <c r="T177" s="316"/>
      <c r="U177" s="316"/>
      <c r="V177" s="316"/>
      <c r="W177" s="316"/>
      <c r="X177" s="316"/>
      <c r="Y177" s="316"/>
      <c r="Z177" s="316"/>
      <c r="AA177" s="316"/>
    </row>
    <row r="178" spans="1:27" ht="21" customHeight="1">
      <c r="A178" s="316"/>
      <c r="B178" s="316"/>
      <c r="C178" s="316"/>
      <c r="D178" s="316"/>
      <c r="E178" s="316"/>
      <c r="F178" s="316"/>
      <c r="G178" s="316"/>
      <c r="H178" s="316"/>
      <c r="I178" s="316"/>
      <c r="J178" s="316"/>
      <c r="K178" s="502"/>
      <c r="L178" s="316"/>
      <c r="M178" s="316"/>
      <c r="N178" s="316"/>
      <c r="O178" s="316"/>
      <c r="P178" s="316"/>
      <c r="Q178" s="316"/>
      <c r="R178" s="316"/>
      <c r="S178" s="316"/>
      <c r="T178" s="316"/>
      <c r="U178" s="316"/>
      <c r="V178" s="316"/>
      <c r="W178" s="316"/>
      <c r="X178" s="316"/>
      <c r="Y178" s="316"/>
      <c r="Z178" s="316"/>
      <c r="AA178" s="316"/>
    </row>
    <row r="179" spans="1:27" ht="21" customHeight="1">
      <c r="A179" s="316"/>
      <c r="B179" s="316"/>
      <c r="C179" s="316"/>
      <c r="D179" s="316"/>
      <c r="E179" s="316"/>
      <c r="F179" s="316"/>
      <c r="G179" s="316"/>
      <c r="H179" s="316"/>
      <c r="I179" s="316"/>
      <c r="J179" s="316"/>
      <c r="K179" s="502"/>
      <c r="L179" s="316"/>
      <c r="M179" s="316"/>
      <c r="N179" s="316"/>
      <c r="O179" s="316"/>
      <c r="P179" s="316"/>
      <c r="Q179" s="316"/>
      <c r="R179" s="316"/>
      <c r="S179" s="316"/>
      <c r="T179" s="316"/>
      <c r="U179" s="316"/>
      <c r="V179" s="316"/>
      <c r="W179" s="316"/>
      <c r="X179" s="316"/>
      <c r="Y179" s="316"/>
      <c r="Z179" s="316"/>
      <c r="AA179" s="316"/>
    </row>
    <row r="180" spans="1:27" ht="21" customHeight="1">
      <c r="A180" s="316"/>
      <c r="B180" s="316"/>
      <c r="C180" s="316"/>
      <c r="D180" s="316"/>
      <c r="E180" s="316"/>
      <c r="F180" s="316"/>
      <c r="G180" s="316"/>
      <c r="H180" s="316"/>
      <c r="I180" s="316"/>
      <c r="J180" s="316"/>
      <c r="K180" s="502"/>
      <c r="L180" s="316"/>
      <c r="M180" s="316"/>
      <c r="N180" s="316"/>
      <c r="O180" s="316"/>
      <c r="P180" s="316"/>
      <c r="Q180" s="316"/>
      <c r="R180" s="316"/>
      <c r="S180" s="316"/>
      <c r="T180" s="316"/>
      <c r="U180" s="316"/>
      <c r="V180" s="316"/>
      <c r="W180" s="316"/>
      <c r="X180" s="316"/>
      <c r="Y180" s="316"/>
      <c r="Z180" s="316"/>
      <c r="AA180" s="316"/>
    </row>
    <row r="181" spans="1:27" ht="21" customHeight="1">
      <c r="A181" s="316"/>
      <c r="B181" s="316"/>
      <c r="C181" s="316"/>
      <c r="D181" s="316"/>
      <c r="E181" s="316"/>
      <c r="F181" s="316"/>
      <c r="G181" s="316"/>
      <c r="H181" s="316"/>
      <c r="I181" s="316"/>
      <c r="J181" s="316"/>
      <c r="K181" s="502"/>
      <c r="L181" s="316"/>
      <c r="M181" s="316"/>
      <c r="N181" s="316"/>
      <c r="O181" s="316"/>
      <c r="P181" s="316"/>
      <c r="Q181" s="316"/>
      <c r="R181" s="316"/>
      <c r="S181" s="316"/>
      <c r="T181" s="316"/>
      <c r="U181" s="316"/>
      <c r="V181" s="316"/>
      <c r="W181" s="316"/>
      <c r="X181" s="316"/>
      <c r="Y181" s="316"/>
      <c r="Z181" s="316"/>
      <c r="AA181" s="316"/>
    </row>
    <row r="182" spans="1:27" ht="21" customHeight="1">
      <c r="A182" s="316"/>
      <c r="B182" s="316"/>
      <c r="C182" s="316"/>
      <c r="D182" s="316"/>
      <c r="E182" s="316"/>
      <c r="F182" s="316"/>
      <c r="G182" s="316"/>
      <c r="H182" s="316"/>
      <c r="I182" s="316"/>
      <c r="J182" s="316"/>
      <c r="K182" s="502"/>
      <c r="L182" s="316"/>
      <c r="M182" s="316"/>
      <c r="N182" s="316"/>
      <c r="O182" s="316"/>
      <c r="P182" s="316"/>
      <c r="Q182" s="316"/>
      <c r="R182" s="316"/>
      <c r="S182" s="316"/>
      <c r="T182" s="316"/>
      <c r="U182" s="316"/>
      <c r="V182" s="316"/>
      <c r="W182" s="316"/>
      <c r="X182" s="316"/>
      <c r="Y182" s="316"/>
      <c r="Z182" s="316"/>
      <c r="AA182" s="316"/>
    </row>
    <row r="183" spans="1:27" ht="21" customHeight="1">
      <c r="A183" s="316"/>
      <c r="B183" s="316"/>
      <c r="C183" s="316"/>
      <c r="D183" s="316"/>
      <c r="E183" s="316"/>
      <c r="F183" s="316"/>
      <c r="G183" s="316"/>
      <c r="H183" s="316"/>
      <c r="I183" s="316"/>
      <c r="J183" s="316"/>
      <c r="K183" s="502"/>
      <c r="L183" s="316"/>
      <c r="M183" s="316"/>
      <c r="N183" s="316"/>
      <c r="O183" s="316"/>
      <c r="P183" s="316"/>
      <c r="Q183" s="316"/>
      <c r="R183" s="316"/>
      <c r="S183" s="316"/>
      <c r="T183" s="316"/>
      <c r="U183" s="316"/>
      <c r="V183" s="316"/>
      <c r="W183" s="316"/>
      <c r="X183" s="316"/>
      <c r="Y183" s="316"/>
      <c r="Z183" s="316"/>
      <c r="AA183" s="316"/>
    </row>
    <row r="184" spans="1:27" ht="21" customHeight="1">
      <c r="A184" s="316"/>
      <c r="B184" s="316"/>
      <c r="C184" s="316"/>
      <c r="D184" s="316"/>
      <c r="E184" s="316"/>
      <c r="F184" s="316"/>
      <c r="G184" s="316"/>
      <c r="H184" s="316"/>
      <c r="I184" s="316"/>
      <c r="J184" s="316"/>
      <c r="K184" s="502"/>
      <c r="L184" s="316"/>
      <c r="M184" s="316"/>
      <c r="N184" s="316"/>
      <c r="O184" s="316"/>
      <c r="P184" s="316"/>
      <c r="Q184" s="316"/>
      <c r="R184" s="316"/>
      <c r="S184" s="316"/>
      <c r="T184" s="316"/>
      <c r="U184" s="316"/>
      <c r="V184" s="316"/>
      <c r="W184" s="316"/>
      <c r="X184" s="316"/>
      <c r="Y184" s="316"/>
      <c r="Z184" s="316"/>
      <c r="AA184" s="316"/>
    </row>
    <row r="185" spans="1:27" ht="21" customHeight="1">
      <c r="A185" s="316"/>
      <c r="B185" s="316"/>
      <c r="C185" s="316"/>
      <c r="D185" s="316"/>
      <c r="E185" s="316"/>
      <c r="F185" s="316"/>
      <c r="G185" s="316"/>
      <c r="H185" s="316"/>
      <c r="I185" s="316"/>
      <c r="J185" s="316"/>
      <c r="K185" s="502"/>
      <c r="L185" s="316"/>
      <c r="M185" s="316"/>
      <c r="N185" s="316"/>
      <c r="O185" s="316"/>
      <c r="P185" s="316"/>
      <c r="Q185" s="316"/>
      <c r="R185" s="316"/>
      <c r="S185" s="316"/>
      <c r="T185" s="316"/>
      <c r="U185" s="316"/>
      <c r="V185" s="316"/>
      <c r="W185" s="316"/>
      <c r="X185" s="316"/>
      <c r="Y185" s="316"/>
      <c r="Z185" s="316"/>
      <c r="AA185" s="316"/>
    </row>
    <row r="186" spans="1:27" ht="21" customHeight="1">
      <c r="A186" s="316"/>
      <c r="B186" s="316"/>
      <c r="C186" s="316"/>
      <c r="D186" s="316"/>
      <c r="E186" s="316"/>
      <c r="F186" s="316"/>
      <c r="G186" s="316"/>
      <c r="H186" s="316"/>
      <c r="I186" s="316"/>
      <c r="J186" s="316"/>
      <c r="K186" s="502"/>
      <c r="L186" s="316"/>
      <c r="M186" s="316"/>
      <c r="N186" s="316"/>
      <c r="O186" s="316"/>
      <c r="P186" s="316"/>
      <c r="Q186" s="316"/>
      <c r="R186" s="316"/>
      <c r="S186" s="316"/>
      <c r="T186" s="316"/>
      <c r="U186" s="316"/>
      <c r="V186" s="316"/>
      <c r="W186" s="316"/>
      <c r="X186" s="316"/>
      <c r="Y186" s="316"/>
      <c r="Z186" s="316"/>
      <c r="AA186" s="316"/>
    </row>
    <row r="187" spans="1:27" ht="21" customHeight="1">
      <c r="A187" s="316"/>
      <c r="B187" s="316"/>
      <c r="C187" s="316"/>
      <c r="D187" s="316"/>
      <c r="E187" s="316"/>
      <c r="F187" s="316"/>
      <c r="G187" s="316"/>
      <c r="H187" s="316"/>
      <c r="I187" s="316"/>
      <c r="J187" s="316"/>
      <c r="K187" s="502"/>
      <c r="L187" s="316"/>
      <c r="M187" s="316"/>
      <c r="N187" s="316"/>
      <c r="O187" s="316"/>
      <c r="P187" s="316"/>
      <c r="Q187" s="316"/>
      <c r="R187" s="316"/>
      <c r="S187" s="316"/>
      <c r="T187" s="316"/>
      <c r="U187" s="316"/>
      <c r="V187" s="316"/>
      <c r="W187" s="316"/>
      <c r="X187" s="316"/>
      <c r="Y187" s="316"/>
      <c r="Z187" s="316"/>
      <c r="AA187" s="316"/>
    </row>
    <row r="188" spans="1:27" ht="21" customHeight="1">
      <c r="A188" s="316"/>
      <c r="B188" s="316"/>
      <c r="C188" s="316"/>
      <c r="D188" s="316"/>
      <c r="E188" s="316"/>
      <c r="F188" s="316"/>
      <c r="G188" s="316"/>
      <c r="H188" s="316"/>
      <c r="I188" s="316"/>
      <c r="J188" s="316"/>
      <c r="K188" s="502"/>
      <c r="L188" s="316"/>
      <c r="M188" s="316"/>
      <c r="N188" s="316"/>
      <c r="O188" s="316"/>
      <c r="P188" s="316"/>
      <c r="Q188" s="316"/>
      <c r="R188" s="316"/>
      <c r="S188" s="316"/>
      <c r="T188" s="316"/>
      <c r="U188" s="316"/>
      <c r="V188" s="316"/>
      <c r="W188" s="316"/>
      <c r="X188" s="316"/>
      <c r="Y188" s="316"/>
      <c r="Z188" s="316"/>
      <c r="AA188" s="316"/>
    </row>
    <row r="189" spans="1:27" ht="21" customHeight="1">
      <c r="A189" s="316"/>
      <c r="B189" s="316"/>
      <c r="C189" s="316"/>
      <c r="D189" s="316"/>
      <c r="E189" s="316"/>
      <c r="F189" s="316"/>
      <c r="G189" s="316"/>
      <c r="H189" s="316"/>
      <c r="I189" s="316"/>
      <c r="J189" s="316"/>
      <c r="K189" s="502"/>
      <c r="L189" s="316"/>
      <c r="M189" s="316"/>
      <c r="N189" s="316"/>
      <c r="O189" s="316"/>
      <c r="P189" s="316"/>
      <c r="Q189" s="316"/>
      <c r="R189" s="316"/>
      <c r="S189" s="316"/>
      <c r="T189" s="316"/>
      <c r="U189" s="316"/>
      <c r="V189" s="316"/>
      <c r="W189" s="316"/>
      <c r="X189" s="316"/>
      <c r="Y189" s="316"/>
      <c r="Z189" s="316"/>
      <c r="AA189" s="316"/>
    </row>
    <row r="190" spans="1:27" ht="21" customHeight="1">
      <c r="A190" s="316"/>
      <c r="B190" s="316"/>
      <c r="C190" s="316"/>
      <c r="D190" s="316"/>
      <c r="E190" s="316"/>
      <c r="F190" s="316"/>
      <c r="G190" s="316"/>
      <c r="H190" s="316"/>
      <c r="I190" s="316"/>
      <c r="J190" s="316"/>
      <c r="K190" s="502"/>
      <c r="L190" s="316"/>
      <c r="M190" s="316"/>
      <c r="N190" s="316"/>
      <c r="O190" s="316"/>
      <c r="P190" s="316"/>
      <c r="Q190" s="316"/>
      <c r="R190" s="316"/>
      <c r="S190" s="316"/>
      <c r="T190" s="316"/>
      <c r="U190" s="316"/>
      <c r="V190" s="316"/>
      <c r="W190" s="316"/>
      <c r="X190" s="316"/>
      <c r="Y190" s="316"/>
      <c r="Z190" s="316"/>
      <c r="AA190" s="316"/>
    </row>
    <row r="191" spans="1:27" ht="21" customHeight="1">
      <c r="A191" s="316"/>
      <c r="B191" s="316"/>
      <c r="C191" s="316"/>
      <c r="D191" s="316"/>
      <c r="E191" s="316"/>
      <c r="F191" s="316"/>
      <c r="G191" s="316"/>
      <c r="H191" s="316"/>
      <c r="I191" s="316"/>
      <c r="J191" s="316"/>
      <c r="K191" s="502"/>
      <c r="L191" s="316"/>
      <c r="M191" s="316"/>
      <c r="N191" s="316"/>
      <c r="O191" s="316"/>
      <c r="P191" s="316"/>
      <c r="Q191" s="316"/>
      <c r="R191" s="316"/>
      <c r="S191" s="316"/>
      <c r="T191" s="316"/>
      <c r="U191" s="316"/>
      <c r="V191" s="316"/>
      <c r="W191" s="316"/>
      <c r="X191" s="316"/>
      <c r="Y191" s="316"/>
      <c r="Z191" s="316"/>
      <c r="AA191" s="316"/>
    </row>
    <row r="192" spans="1:27" ht="21" customHeight="1">
      <c r="A192" s="316"/>
      <c r="B192" s="316"/>
      <c r="C192" s="316"/>
      <c r="D192" s="316"/>
      <c r="E192" s="316"/>
      <c r="F192" s="316"/>
      <c r="G192" s="316"/>
      <c r="H192" s="316"/>
      <c r="I192" s="316"/>
      <c r="J192" s="316"/>
      <c r="K192" s="502"/>
      <c r="L192" s="316"/>
      <c r="M192" s="316"/>
      <c r="N192" s="316"/>
      <c r="O192" s="316"/>
      <c r="P192" s="316"/>
      <c r="Q192" s="316"/>
      <c r="R192" s="316"/>
      <c r="S192" s="316"/>
      <c r="T192" s="316"/>
      <c r="U192" s="316"/>
      <c r="V192" s="316"/>
      <c r="W192" s="316"/>
      <c r="X192" s="316"/>
      <c r="Y192" s="316"/>
      <c r="Z192" s="316"/>
      <c r="AA192" s="316"/>
    </row>
    <row r="193" spans="1:27" ht="21" customHeight="1">
      <c r="A193" s="316"/>
      <c r="B193" s="316"/>
      <c r="C193" s="316"/>
      <c r="D193" s="316"/>
      <c r="E193" s="316"/>
      <c r="F193" s="316"/>
      <c r="G193" s="316"/>
      <c r="H193" s="316"/>
      <c r="I193" s="316"/>
      <c r="J193" s="316"/>
      <c r="K193" s="502"/>
      <c r="L193" s="316"/>
      <c r="M193" s="316"/>
      <c r="N193" s="316"/>
      <c r="O193" s="316"/>
      <c r="P193" s="316"/>
      <c r="Q193" s="316"/>
      <c r="R193" s="316"/>
      <c r="S193" s="316"/>
      <c r="T193" s="316"/>
      <c r="U193" s="316"/>
      <c r="V193" s="316"/>
      <c r="W193" s="316"/>
      <c r="X193" s="316"/>
      <c r="Y193" s="316"/>
      <c r="Z193" s="316"/>
      <c r="AA193" s="316"/>
    </row>
    <row r="194" spans="1:27" ht="21" customHeight="1">
      <c r="A194" s="316"/>
      <c r="B194" s="316"/>
      <c r="C194" s="316"/>
      <c r="D194" s="316"/>
      <c r="E194" s="316"/>
      <c r="F194" s="316"/>
      <c r="G194" s="316"/>
      <c r="H194" s="316"/>
      <c r="I194" s="316"/>
      <c r="J194" s="316"/>
      <c r="K194" s="502"/>
      <c r="L194" s="316"/>
      <c r="M194" s="316"/>
      <c r="N194" s="316"/>
      <c r="O194" s="316"/>
      <c r="P194" s="316"/>
      <c r="Q194" s="316"/>
      <c r="R194" s="316"/>
      <c r="S194" s="316"/>
      <c r="T194" s="316"/>
      <c r="U194" s="316"/>
      <c r="V194" s="316"/>
      <c r="W194" s="316"/>
      <c r="X194" s="316"/>
      <c r="Y194" s="316"/>
      <c r="Z194" s="316"/>
      <c r="AA194" s="316"/>
    </row>
    <row r="195" spans="1:27" ht="21" customHeight="1">
      <c r="A195" s="316"/>
      <c r="B195" s="316"/>
      <c r="C195" s="316"/>
      <c r="D195" s="316"/>
      <c r="E195" s="316"/>
      <c r="F195" s="316"/>
      <c r="G195" s="316"/>
      <c r="H195" s="316"/>
      <c r="I195" s="316"/>
      <c r="J195" s="316"/>
      <c r="K195" s="502"/>
      <c r="L195" s="316"/>
      <c r="M195" s="316"/>
      <c r="N195" s="316"/>
      <c r="O195" s="316"/>
      <c r="P195" s="316"/>
      <c r="Q195" s="316"/>
      <c r="R195" s="316"/>
      <c r="S195" s="316"/>
      <c r="T195" s="316"/>
      <c r="U195" s="316"/>
      <c r="V195" s="316"/>
      <c r="W195" s="316"/>
      <c r="X195" s="316"/>
      <c r="Y195" s="316"/>
      <c r="Z195" s="316"/>
      <c r="AA195" s="316"/>
    </row>
    <row r="196" spans="1:27" ht="21" customHeight="1">
      <c r="A196" s="316"/>
      <c r="B196" s="316"/>
      <c r="C196" s="316"/>
      <c r="D196" s="316"/>
      <c r="E196" s="316"/>
      <c r="F196" s="316"/>
      <c r="G196" s="316"/>
      <c r="H196" s="316"/>
      <c r="I196" s="316"/>
      <c r="J196" s="316"/>
      <c r="K196" s="502"/>
      <c r="L196" s="316"/>
      <c r="M196" s="316"/>
      <c r="N196" s="316"/>
      <c r="O196" s="316"/>
      <c r="P196" s="316"/>
      <c r="Q196" s="316"/>
      <c r="R196" s="316"/>
      <c r="S196" s="316"/>
      <c r="T196" s="316"/>
      <c r="U196" s="316"/>
      <c r="V196" s="316"/>
      <c r="W196" s="316"/>
      <c r="X196" s="316"/>
      <c r="Y196" s="316"/>
      <c r="Z196" s="316"/>
      <c r="AA196" s="316"/>
    </row>
    <row r="197" spans="1:27" ht="21" customHeight="1">
      <c r="A197" s="316"/>
      <c r="B197" s="316"/>
      <c r="C197" s="316"/>
      <c r="D197" s="316"/>
      <c r="E197" s="316"/>
      <c r="F197" s="316"/>
      <c r="G197" s="316"/>
      <c r="H197" s="316"/>
      <c r="I197" s="316"/>
      <c r="J197" s="316"/>
      <c r="K197" s="502"/>
      <c r="L197" s="316"/>
      <c r="M197" s="316"/>
      <c r="N197" s="316"/>
      <c r="O197" s="316"/>
      <c r="P197" s="316"/>
      <c r="Q197" s="316"/>
      <c r="R197" s="316"/>
      <c r="S197" s="316"/>
      <c r="T197" s="316"/>
      <c r="U197" s="316"/>
      <c r="V197" s="316"/>
      <c r="W197" s="316"/>
      <c r="X197" s="316"/>
      <c r="Y197" s="316"/>
      <c r="Z197" s="316"/>
      <c r="AA197" s="316"/>
    </row>
    <row r="198" spans="1:27" ht="21" customHeight="1">
      <c r="A198" s="316"/>
      <c r="B198" s="316"/>
      <c r="C198" s="316"/>
      <c r="D198" s="316"/>
      <c r="E198" s="316"/>
      <c r="F198" s="316"/>
      <c r="G198" s="316"/>
      <c r="H198" s="316"/>
      <c r="I198" s="316"/>
      <c r="J198" s="316"/>
      <c r="K198" s="502"/>
      <c r="L198" s="316"/>
      <c r="M198" s="316"/>
      <c r="N198" s="316"/>
      <c r="O198" s="316"/>
      <c r="P198" s="316"/>
      <c r="Q198" s="316"/>
      <c r="R198" s="316"/>
      <c r="S198" s="316"/>
      <c r="T198" s="316"/>
      <c r="U198" s="316"/>
      <c r="V198" s="316"/>
      <c r="W198" s="316"/>
      <c r="X198" s="316"/>
      <c r="Y198" s="316"/>
      <c r="Z198" s="316"/>
      <c r="AA198" s="316"/>
    </row>
    <row r="199" spans="1:27" ht="21" customHeight="1">
      <c r="A199" s="316"/>
      <c r="B199" s="316"/>
      <c r="C199" s="316"/>
      <c r="D199" s="316"/>
      <c r="E199" s="316"/>
      <c r="F199" s="316"/>
      <c r="G199" s="316"/>
      <c r="H199" s="316"/>
      <c r="I199" s="316"/>
      <c r="J199" s="316"/>
      <c r="K199" s="502"/>
      <c r="L199" s="316"/>
      <c r="M199" s="316"/>
      <c r="N199" s="316"/>
      <c r="O199" s="316"/>
      <c r="P199" s="316"/>
      <c r="Q199" s="316"/>
      <c r="R199" s="316"/>
      <c r="S199" s="316"/>
      <c r="T199" s="316"/>
      <c r="U199" s="316"/>
      <c r="V199" s="316"/>
      <c r="W199" s="316"/>
      <c r="X199" s="316"/>
      <c r="Y199" s="316"/>
      <c r="Z199" s="316"/>
      <c r="AA199" s="316"/>
    </row>
    <row r="200" spans="1:27" ht="21" customHeight="1">
      <c r="A200" s="316"/>
      <c r="B200" s="316"/>
      <c r="C200" s="316"/>
      <c r="D200" s="316"/>
      <c r="E200" s="316"/>
      <c r="F200" s="316"/>
      <c r="G200" s="316"/>
      <c r="H200" s="316"/>
      <c r="I200" s="316"/>
      <c r="J200" s="316"/>
      <c r="K200" s="502"/>
      <c r="L200" s="316"/>
      <c r="M200" s="316"/>
      <c r="N200" s="316"/>
      <c r="O200" s="316"/>
      <c r="P200" s="316"/>
      <c r="Q200" s="316"/>
      <c r="R200" s="316"/>
      <c r="S200" s="316"/>
      <c r="T200" s="316"/>
      <c r="U200" s="316"/>
      <c r="V200" s="316"/>
      <c r="W200" s="316"/>
      <c r="X200" s="316"/>
      <c r="Y200" s="316"/>
      <c r="Z200" s="316"/>
      <c r="AA200" s="316"/>
    </row>
    <row r="201" spans="1:27" ht="21" customHeight="1">
      <c r="A201" s="316"/>
      <c r="B201" s="316"/>
      <c r="C201" s="316"/>
      <c r="D201" s="316"/>
      <c r="E201" s="316"/>
      <c r="F201" s="316"/>
      <c r="G201" s="316"/>
      <c r="H201" s="316"/>
      <c r="I201" s="316"/>
      <c r="J201" s="316"/>
      <c r="K201" s="502"/>
      <c r="L201" s="316"/>
      <c r="M201" s="316"/>
      <c r="N201" s="316"/>
      <c r="O201" s="316"/>
      <c r="P201" s="316"/>
      <c r="Q201" s="316"/>
      <c r="R201" s="316"/>
      <c r="S201" s="316"/>
      <c r="T201" s="316"/>
      <c r="U201" s="316"/>
      <c r="V201" s="316"/>
      <c r="W201" s="316"/>
      <c r="X201" s="316"/>
      <c r="Y201" s="316"/>
      <c r="Z201" s="316"/>
      <c r="AA201" s="316"/>
    </row>
    <row r="202" spans="1:27" ht="21" customHeight="1">
      <c r="A202" s="316"/>
      <c r="B202" s="316"/>
      <c r="C202" s="316"/>
      <c r="D202" s="316"/>
      <c r="E202" s="316"/>
      <c r="F202" s="316"/>
      <c r="G202" s="316"/>
      <c r="H202" s="316"/>
      <c r="I202" s="316"/>
      <c r="J202" s="316"/>
      <c r="K202" s="502"/>
      <c r="L202" s="316"/>
      <c r="M202" s="316"/>
      <c r="N202" s="316"/>
      <c r="O202" s="316"/>
      <c r="P202" s="316"/>
      <c r="Q202" s="316"/>
      <c r="R202" s="316"/>
      <c r="S202" s="316"/>
      <c r="T202" s="316"/>
      <c r="U202" s="316"/>
      <c r="V202" s="316"/>
      <c r="W202" s="316"/>
      <c r="X202" s="316"/>
      <c r="Y202" s="316"/>
      <c r="Z202" s="316"/>
      <c r="AA202" s="316"/>
    </row>
    <row r="203" spans="1:27" ht="21" customHeight="1">
      <c r="A203" s="316"/>
      <c r="B203" s="316"/>
      <c r="C203" s="316"/>
      <c r="D203" s="316"/>
      <c r="E203" s="316"/>
      <c r="F203" s="316"/>
      <c r="G203" s="316"/>
      <c r="H203" s="316"/>
      <c r="I203" s="316"/>
      <c r="J203" s="316"/>
      <c r="K203" s="502"/>
      <c r="L203" s="316"/>
      <c r="M203" s="316"/>
      <c r="N203" s="316"/>
      <c r="O203" s="316"/>
      <c r="P203" s="316"/>
      <c r="Q203" s="316"/>
      <c r="R203" s="316"/>
      <c r="S203" s="316"/>
      <c r="T203" s="316"/>
      <c r="U203" s="316"/>
      <c r="V203" s="316"/>
      <c r="W203" s="316"/>
      <c r="X203" s="316"/>
      <c r="Y203" s="316"/>
      <c r="Z203" s="316"/>
      <c r="AA203" s="316"/>
    </row>
    <row r="204" spans="1:27" ht="21" customHeight="1">
      <c r="A204" s="316"/>
      <c r="B204" s="316"/>
      <c r="C204" s="316"/>
      <c r="D204" s="316"/>
      <c r="E204" s="316"/>
      <c r="F204" s="316"/>
      <c r="G204" s="316"/>
      <c r="H204" s="316"/>
      <c r="I204" s="316"/>
      <c r="J204" s="316"/>
      <c r="K204" s="502"/>
      <c r="L204" s="316"/>
      <c r="M204" s="316"/>
      <c r="N204" s="316"/>
      <c r="O204" s="316"/>
      <c r="P204" s="316"/>
      <c r="Q204" s="316"/>
      <c r="R204" s="316"/>
      <c r="S204" s="316"/>
      <c r="T204" s="316"/>
      <c r="U204" s="316"/>
      <c r="V204" s="316"/>
      <c r="W204" s="316"/>
      <c r="X204" s="316"/>
      <c r="Y204" s="316"/>
      <c r="Z204" s="316"/>
      <c r="AA204" s="316"/>
    </row>
    <row r="205" spans="1:27" ht="21" customHeight="1">
      <c r="A205" s="316"/>
      <c r="B205" s="316"/>
      <c r="C205" s="316"/>
      <c r="D205" s="316"/>
      <c r="E205" s="316"/>
      <c r="F205" s="316"/>
      <c r="G205" s="316"/>
      <c r="H205" s="316"/>
      <c r="I205" s="316"/>
      <c r="J205" s="316"/>
      <c r="K205" s="502"/>
      <c r="L205" s="316"/>
      <c r="M205" s="316"/>
      <c r="N205" s="316"/>
      <c r="O205" s="316"/>
      <c r="P205" s="316"/>
      <c r="Q205" s="316"/>
      <c r="R205" s="316"/>
      <c r="S205" s="316"/>
      <c r="T205" s="316"/>
      <c r="U205" s="316"/>
      <c r="V205" s="316"/>
      <c r="W205" s="316"/>
      <c r="X205" s="316"/>
      <c r="Y205" s="316"/>
      <c r="Z205" s="316"/>
      <c r="AA205" s="316"/>
    </row>
    <row r="206" spans="1:27" ht="21" customHeight="1">
      <c r="A206" s="316"/>
      <c r="B206" s="316"/>
      <c r="C206" s="316"/>
      <c r="D206" s="316"/>
      <c r="E206" s="316"/>
      <c r="F206" s="316"/>
      <c r="G206" s="316"/>
      <c r="H206" s="316"/>
      <c r="I206" s="316"/>
      <c r="J206" s="316"/>
      <c r="K206" s="502"/>
      <c r="L206" s="316"/>
      <c r="M206" s="316"/>
      <c r="N206" s="316"/>
      <c r="O206" s="316"/>
      <c r="P206" s="316"/>
      <c r="Q206" s="316"/>
      <c r="R206" s="316"/>
      <c r="S206" s="316"/>
      <c r="T206" s="316"/>
      <c r="U206" s="316"/>
      <c r="V206" s="316"/>
      <c r="W206" s="316"/>
      <c r="X206" s="316"/>
      <c r="Y206" s="316"/>
      <c r="Z206" s="316"/>
      <c r="AA206" s="316"/>
    </row>
    <row r="207" spans="1:27" ht="21" customHeight="1">
      <c r="A207" s="316"/>
      <c r="B207" s="316"/>
      <c r="C207" s="316"/>
      <c r="D207" s="316"/>
      <c r="E207" s="316"/>
      <c r="F207" s="316"/>
      <c r="G207" s="316"/>
      <c r="H207" s="316"/>
      <c r="I207" s="316"/>
      <c r="J207" s="316"/>
      <c r="K207" s="502"/>
      <c r="L207" s="316"/>
      <c r="M207" s="316"/>
      <c r="N207" s="316"/>
      <c r="O207" s="316"/>
      <c r="P207" s="316"/>
      <c r="Q207" s="316"/>
      <c r="R207" s="316"/>
      <c r="S207" s="316"/>
      <c r="T207" s="316"/>
      <c r="U207" s="316"/>
      <c r="V207" s="316"/>
      <c r="W207" s="316"/>
      <c r="X207" s="316"/>
      <c r="Y207" s="316"/>
      <c r="Z207" s="316"/>
      <c r="AA207" s="316"/>
    </row>
    <row r="208" spans="1:27" ht="21" customHeight="1">
      <c r="A208" s="316"/>
      <c r="B208" s="316"/>
      <c r="C208" s="316"/>
      <c r="D208" s="316"/>
      <c r="E208" s="316"/>
      <c r="F208" s="316"/>
      <c r="G208" s="316"/>
      <c r="H208" s="316"/>
      <c r="I208" s="316"/>
      <c r="J208" s="316"/>
      <c r="K208" s="502"/>
      <c r="L208" s="316"/>
      <c r="M208" s="316"/>
      <c r="N208" s="316"/>
      <c r="O208" s="316"/>
      <c r="P208" s="316"/>
      <c r="Q208" s="316"/>
      <c r="R208" s="316"/>
      <c r="S208" s="316"/>
      <c r="T208" s="316"/>
      <c r="U208" s="316"/>
      <c r="V208" s="316"/>
      <c r="W208" s="316"/>
      <c r="X208" s="316"/>
      <c r="Y208" s="316"/>
      <c r="Z208" s="316"/>
      <c r="AA208" s="316"/>
    </row>
    <row r="209" spans="1:27" ht="21" customHeight="1">
      <c r="A209" s="316"/>
      <c r="B209" s="316"/>
      <c r="C209" s="316"/>
      <c r="D209" s="316"/>
      <c r="E209" s="316"/>
      <c r="F209" s="316"/>
      <c r="G209" s="316"/>
      <c r="H209" s="316"/>
      <c r="I209" s="316"/>
      <c r="J209" s="316"/>
      <c r="K209" s="502"/>
      <c r="L209" s="316"/>
      <c r="M209" s="316"/>
      <c r="N209" s="316"/>
      <c r="O209" s="316"/>
      <c r="P209" s="316"/>
      <c r="Q209" s="316"/>
      <c r="R209" s="316"/>
      <c r="S209" s="316"/>
      <c r="T209" s="316"/>
      <c r="U209" s="316"/>
      <c r="V209" s="316"/>
      <c r="W209" s="316"/>
      <c r="X209" s="316"/>
      <c r="Y209" s="316"/>
      <c r="Z209" s="316"/>
      <c r="AA209" s="316"/>
    </row>
    <row r="210" spans="1:27" ht="21" customHeight="1">
      <c r="A210" s="316"/>
      <c r="B210" s="316"/>
      <c r="C210" s="316"/>
      <c r="D210" s="316"/>
      <c r="E210" s="316"/>
      <c r="F210" s="316"/>
      <c r="G210" s="316"/>
      <c r="H210" s="316"/>
      <c r="I210" s="316"/>
      <c r="J210" s="316"/>
      <c r="K210" s="502"/>
      <c r="L210" s="316"/>
      <c r="M210" s="316"/>
      <c r="N210" s="316"/>
      <c r="O210" s="316"/>
      <c r="P210" s="316"/>
      <c r="Q210" s="316"/>
      <c r="R210" s="316"/>
      <c r="S210" s="316"/>
      <c r="T210" s="316"/>
      <c r="U210" s="316"/>
      <c r="V210" s="316"/>
      <c r="W210" s="316"/>
      <c r="X210" s="316"/>
      <c r="Y210" s="316"/>
      <c r="Z210" s="316"/>
      <c r="AA210" s="316"/>
    </row>
    <row r="211" spans="1:27" ht="21" customHeight="1">
      <c r="A211" s="316"/>
      <c r="B211" s="316"/>
      <c r="C211" s="316"/>
      <c r="D211" s="316"/>
      <c r="E211" s="316"/>
      <c r="F211" s="316"/>
      <c r="G211" s="316"/>
      <c r="H211" s="316"/>
      <c r="I211" s="316"/>
      <c r="J211" s="316"/>
      <c r="K211" s="502"/>
      <c r="L211" s="316"/>
      <c r="M211" s="316"/>
      <c r="N211" s="316"/>
      <c r="O211" s="316"/>
      <c r="P211" s="316"/>
      <c r="Q211" s="316"/>
      <c r="R211" s="316"/>
      <c r="S211" s="316"/>
      <c r="T211" s="316"/>
      <c r="U211" s="316"/>
      <c r="V211" s="316"/>
      <c r="W211" s="316"/>
      <c r="X211" s="316"/>
      <c r="Y211" s="316"/>
      <c r="Z211" s="316"/>
      <c r="AA211" s="316"/>
    </row>
    <row r="212" spans="1:27" ht="21" customHeight="1">
      <c r="A212" s="316"/>
      <c r="B212" s="316"/>
      <c r="C212" s="316"/>
      <c r="D212" s="316"/>
      <c r="E212" s="316"/>
      <c r="F212" s="316"/>
      <c r="G212" s="316"/>
      <c r="H212" s="316"/>
      <c r="I212" s="316"/>
      <c r="J212" s="316"/>
      <c r="K212" s="502"/>
      <c r="L212" s="316"/>
      <c r="M212" s="316"/>
      <c r="N212" s="316"/>
      <c r="O212" s="316"/>
      <c r="P212" s="316"/>
      <c r="Q212" s="316"/>
      <c r="R212" s="316"/>
      <c r="S212" s="316"/>
      <c r="T212" s="316"/>
      <c r="U212" s="316"/>
      <c r="V212" s="316"/>
      <c r="W212" s="316"/>
      <c r="X212" s="316"/>
      <c r="Y212" s="316"/>
      <c r="Z212" s="316"/>
      <c r="AA212" s="316"/>
    </row>
    <row r="213" spans="1:27" ht="21" customHeight="1">
      <c r="A213" s="316"/>
      <c r="B213" s="316"/>
      <c r="C213" s="316"/>
      <c r="D213" s="316"/>
      <c r="E213" s="316"/>
      <c r="F213" s="316"/>
      <c r="G213" s="316"/>
      <c r="H213" s="316"/>
      <c r="I213" s="316"/>
      <c r="J213" s="316"/>
      <c r="K213" s="502"/>
      <c r="L213" s="316"/>
      <c r="M213" s="316"/>
      <c r="N213" s="316"/>
      <c r="O213" s="316"/>
      <c r="P213" s="316"/>
      <c r="Q213" s="316"/>
      <c r="R213" s="316"/>
      <c r="S213" s="316"/>
      <c r="T213" s="316"/>
      <c r="U213" s="316"/>
      <c r="V213" s="316"/>
      <c r="W213" s="316"/>
      <c r="X213" s="316"/>
      <c r="Y213" s="316"/>
      <c r="Z213" s="316"/>
      <c r="AA213" s="316"/>
    </row>
    <row r="214" spans="1:27" ht="21" customHeight="1">
      <c r="A214" s="316"/>
      <c r="B214" s="316"/>
      <c r="C214" s="316"/>
      <c r="D214" s="316"/>
      <c r="E214" s="316"/>
      <c r="F214" s="316"/>
      <c r="G214" s="316"/>
      <c r="H214" s="316"/>
      <c r="I214" s="316"/>
      <c r="J214" s="316"/>
      <c r="K214" s="502"/>
      <c r="L214" s="316"/>
      <c r="M214" s="316"/>
      <c r="N214" s="316"/>
      <c r="O214" s="316"/>
      <c r="P214" s="316"/>
      <c r="Q214" s="316"/>
      <c r="R214" s="316"/>
      <c r="S214" s="316"/>
      <c r="T214" s="316"/>
      <c r="U214" s="316"/>
      <c r="V214" s="316"/>
      <c r="W214" s="316"/>
      <c r="X214" s="316"/>
      <c r="Y214" s="316"/>
      <c r="Z214" s="316"/>
      <c r="AA214" s="316"/>
    </row>
    <row r="215" spans="1:27" ht="21" customHeight="1">
      <c r="A215" s="316"/>
      <c r="B215" s="316"/>
      <c r="C215" s="316"/>
      <c r="D215" s="316"/>
      <c r="E215" s="316"/>
      <c r="F215" s="316"/>
      <c r="G215" s="316"/>
      <c r="H215" s="316"/>
      <c r="I215" s="316"/>
      <c r="J215" s="316"/>
      <c r="K215" s="502"/>
      <c r="L215" s="316"/>
      <c r="M215" s="316"/>
      <c r="N215" s="316"/>
      <c r="O215" s="316"/>
      <c r="P215" s="316"/>
      <c r="Q215" s="316"/>
      <c r="R215" s="316"/>
      <c r="S215" s="316"/>
      <c r="T215" s="316"/>
      <c r="U215" s="316"/>
      <c r="V215" s="316"/>
      <c r="W215" s="316"/>
      <c r="X215" s="316"/>
      <c r="Y215" s="316"/>
      <c r="Z215" s="316"/>
      <c r="AA215" s="316"/>
    </row>
    <row r="216" spans="1:27" ht="21" customHeight="1">
      <c r="A216" s="316"/>
      <c r="B216" s="316"/>
      <c r="C216" s="316"/>
      <c r="D216" s="316"/>
      <c r="E216" s="316"/>
      <c r="F216" s="316"/>
      <c r="G216" s="316"/>
      <c r="H216" s="316"/>
      <c r="I216" s="316"/>
      <c r="J216" s="316"/>
      <c r="K216" s="502"/>
      <c r="L216" s="316"/>
      <c r="M216" s="316"/>
      <c r="N216" s="316"/>
      <c r="O216" s="316"/>
      <c r="P216" s="316"/>
      <c r="Q216" s="316"/>
      <c r="R216" s="316"/>
      <c r="S216" s="316"/>
      <c r="T216" s="316"/>
      <c r="U216" s="316"/>
      <c r="V216" s="316"/>
      <c r="W216" s="316"/>
      <c r="X216" s="316"/>
      <c r="Y216" s="316"/>
      <c r="Z216" s="316"/>
      <c r="AA216" s="316"/>
    </row>
    <row r="217" spans="1:27" ht="21" customHeight="1">
      <c r="A217" s="316"/>
      <c r="B217" s="316"/>
      <c r="C217" s="316"/>
      <c r="D217" s="316"/>
      <c r="E217" s="316"/>
      <c r="F217" s="316"/>
      <c r="G217" s="316"/>
      <c r="H217" s="316"/>
      <c r="I217" s="316"/>
      <c r="J217" s="316"/>
      <c r="K217" s="502"/>
      <c r="L217" s="316"/>
      <c r="M217" s="316"/>
      <c r="N217" s="316"/>
      <c r="O217" s="316"/>
      <c r="P217" s="316"/>
      <c r="Q217" s="316"/>
      <c r="R217" s="316"/>
      <c r="S217" s="316"/>
      <c r="T217" s="316"/>
      <c r="U217" s="316"/>
      <c r="V217" s="316"/>
      <c r="W217" s="316"/>
      <c r="X217" s="316"/>
      <c r="Y217" s="316"/>
      <c r="Z217" s="316"/>
      <c r="AA217" s="316"/>
    </row>
    <row r="218" spans="1:27" ht="21" customHeight="1">
      <c r="A218" s="316"/>
      <c r="B218" s="316"/>
      <c r="C218" s="316"/>
      <c r="D218" s="316"/>
      <c r="E218" s="316"/>
      <c r="F218" s="316"/>
      <c r="G218" s="316"/>
      <c r="H218" s="316"/>
      <c r="I218" s="316"/>
      <c r="J218" s="316"/>
      <c r="K218" s="502"/>
      <c r="L218" s="316"/>
      <c r="M218" s="316"/>
      <c r="N218" s="316"/>
      <c r="O218" s="316"/>
      <c r="P218" s="316"/>
      <c r="Q218" s="316"/>
      <c r="R218" s="316"/>
      <c r="S218" s="316"/>
      <c r="T218" s="316"/>
      <c r="U218" s="316"/>
      <c r="V218" s="316"/>
      <c r="W218" s="316"/>
      <c r="X218" s="316"/>
      <c r="Y218" s="316"/>
      <c r="Z218" s="316"/>
      <c r="AA218" s="316"/>
    </row>
    <row r="219" spans="1:27" ht="21" customHeight="1">
      <c r="A219" s="316"/>
      <c r="B219" s="316"/>
      <c r="C219" s="316"/>
      <c r="D219" s="316"/>
      <c r="E219" s="316"/>
      <c r="F219" s="316"/>
      <c r="G219" s="316"/>
      <c r="H219" s="316"/>
      <c r="I219" s="316"/>
      <c r="J219" s="316"/>
      <c r="K219" s="502"/>
      <c r="L219" s="316"/>
      <c r="M219" s="316"/>
      <c r="N219" s="316"/>
      <c r="O219" s="316"/>
      <c r="P219" s="316"/>
      <c r="Q219" s="316"/>
      <c r="R219" s="316"/>
      <c r="S219" s="316"/>
      <c r="T219" s="316"/>
      <c r="U219" s="316"/>
      <c r="V219" s="316"/>
      <c r="W219" s="316"/>
      <c r="X219" s="316"/>
      <c r="Y219" s="316"/>
      <c r="Z219" s="316"/>
      <c r="AA219" s="316"/>
    </row>
    <row r="220" spans="1:27" ht="21" customHeight="1">
      <c r="A220" s="316"/>
      <c r="B220" s="316"/>
      <c r="C220" s="316"/>
      <c r="D220" s="316"/>
      <c r="E220" s="316"/>
      <c r="F220" s="316"/>
      <c r="G220" s="316"/>
      <c r="H220" s="316"/>
      <c r="I220" s="316"/>
      <c r="J220" s="316"/>
      <c r="K220" s="502"/>
      <c r="L220" s="316"/>
      <c r="M220" s="316"/>
      <c r="N220" s="316"/>
      <c r="O220" s="316"/>
      <c r="P220" s="316"/>
      <c r="Q220" s="316"/>
      <c r="R220" s="316"/>
      <c r="S220" s="316"/>
      <c r="T220" s="316"/>
      <c r="U220" s="316"/>
      <c r="V220" s="316"/>
      <c r="W220" s="316"/>
      <c r="X220" s="316"/>
      <c r="Y220" s="316"/>
      <c r="Z220" s="316"/>
      <c r="AA220" s="316"/>
    </row>
    <row r="221" spans="1:27" ht="21" customHeight="1">
      <c r="A221" s="316"/>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c r="AA221" s="316"/>
    </row>
    <row r="222" spans="1:27" ht="21" customHeight="1">
      <c r="A222" s="316"/>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row>
    <row r="223" spans="1:27" ht="21" customHeight="1">
      <c r="A223" s="316"/>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row>
    <row r="224" spans="1:27" ht="21" customHeight="1">
      <c r="A224" s="316"/>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row>
    <row r="225" spans="1:27" ht="21" customHeight="1">
      <c r="A225" s="316"/>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row>
    <row r="226" spans="1:27" ht="21" customHeight="1">
      <c r="A226" s="316"/>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row>
    <row r="227" spans="1:27" ht="21" customHeight="1">
      <c r="A227" s="316"/>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row>
    <row r="228" spans="1:27" ht="21" customHeight="1">
      <c r="A228" s="316"/>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row>
    <row r="229" spans="1:27" ht="21" customHeight="1">
      <c r="A229" s="316"/>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row>
    <row r="230" spans="1:27" ht="21" customHeight="1">
      <c r="A230" s="316"/>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row>
    <row r="231" spans="1:27" ht="21" customHeight="1">
      <c r="A231" s="316"/>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row>
    <row r="232" spans="1:27" ht="21" customHeight="1">
      <c r="A232" s="316"/>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row>
    <row r="233" spans="1:27" ht="21" customHeight="1">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row>
    <row r="234" spans="1:27" ht="21" customHeight="1">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row>
    <row r="235" spans="1:27" ht="21" customHeight="1">
      <c r="A235" s="316"/>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row>
    <row r="236" spans="1:27" ht="21" customHeight="1">
      <c r="A236" s="316"/>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row>
    <row r="237" spans="1:27" ht="21" customHeight="1">
      <c r="A237" s="316"/>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row>
    <row r="238" spans="1:27" ht="21" customHeight="1">
      <c r="A238" s="316"/>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row>
    <row r="239" spans="1:27" ht="21" customHeight="1">
      <c r="A239" s="316"/>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row>
    <row r="240" spans="1:27" ht="21" customHeight="1">
      <c r="A240" s="316"/>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row>
    <row r="241" spans="1:27" ht="21" customHeight="1">
      <c r="A241" s="316"/>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row>
    <row r="242" spans="1:27" ht="21" customHeight="1">
      <c r="A242" s="316"/>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row>
    <row r="243" spans="1:27" ht="21" customHeight="1">
      <c r="A243" s="316"/>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row>
    <row r="244" spans="1:27" ht="21" customHeight="1">
      <c r="A244" s="316"/>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row>
    <row r="245" spans="1:27" ht="21" customHeight="1">
      <c r="A245" s="316"/>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row>
    <row r="246" spans="1:27" ht="21" customHeight="1">
      <c r="A246" s="316"/>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row>
    <row r="247" spans="1:27" ht="21" customHeight="1">
      <c r="A247" s="316"/>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row>
    <row r="248" spans="1:27" ht="21" customHeight="1">
      <c r="A248" s="316"/>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row>
    <row r="249" spans="1:27" ht="21" customHeight="1">
      <c r="A249" s="316"/>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row>
    <row r="250" spans="1:27" ht="21" customHeight="1">
      <c r="A250" s="316"/>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c r="AA250" s="316"/>
    </row>
    <row r="251" spans="1:27" ht="21" customHeight="1">
      <c r="A251" s="316"/>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row>
    <row r="252" spans="1:27" ht="21" customHeight="1">
      <c r="A252" s="316"/>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row>
    <row r="253" spans="1:27" ht="21" customHeight="1">
      <c r="A253" s="316"/>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row>
    <row r="254" spans="1:27" ht="21" customHeight="1">
      <c r="A254" s="316"/>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row>
    <row r="255" spans="1:27" ht="21" customHeight="1">
      <c r="A255" s="316"/>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row>
    <row r="256" spans="1:27" ht="21" customHeight="1">
      <c r="A256" s="316"/>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row>
    <row r="257" spans="1:27" ht="21"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row>
    <row r="258" spans="1:27" ht="21"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row>
    <row r="259" spans="1:27" ht="21"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c r="AA259" s="316"/>
    </row>
    <row r="260" spans="1:27" ht="21"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row>
    <row r="261" spans="1:27" ht="21"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row>
    <row r="262" spans="1:27" ht="21"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c r="AA262" s="316"/>
    </row>
    <row r="263" spans="1:27" ht="21"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c r="AA263" s="316"/>
    </row>
    <row r="264" spans="1:27" ht="21"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row>
    <row r="265" spans="1:27" ht="21"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row>
    <row r="266" spans="1:27" ht="21"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row>
    <row r="267" spans="1:27" ht="21"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row>
    <row r="268" spans="1:27" ht="21"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row>
    <row r="269" spans="1:27" ht="21"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row>
    <row r="270" spans="1:27" ht="21"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row>
    <row r="271" spans="1:27" ht="21"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row>
    <row r="272" spans="1:27" ht="21"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row>
    <row r="273" spans="1:27" ht="21"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row>
    <row r="274" spans="1:27" ht="21"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row>
    <row r="275" spans="1:27" ht="21"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row>
    <row r="276" spans="1:27" ht="21"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row>
    <row r="277" spans="1:27" ht="21"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row>
    <row r="278" spans="1:27" ht="21"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row>
    <row r="279" spans="1:27" ht="21"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row>
    <row r="280" spans="1:27" ht="21"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row>
    <row r="281" spans="1:27" ht="21"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row>
    <row r="282" spans="1:27" ht="21"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row>
    <row r="283" spans="1:27" ht="21"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row>
    <row r="284" spans="1:27" ht="21"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row>
    <row r="285" spans="1:27" ht="21"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row>
    <row r="286" spans="1:27" ht="21"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row>
    <row r="287" spans="1:27" ht="21"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row>
    <row r="288" spans="1:27" ht="21"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row>
    <row r="289" spans="1:27" ht="21"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row>
    <row r="290" spans="1:27" ht="21"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row>
    <row r="291" spans="1:27" ht="21"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row>
    <row r="292" spans="1:27" ht="21"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row>
    <row r="293" spans="1:27" ht="21"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row>
    <row r="294" spans="1:27" ht="21"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row>
    <row r="295" spans="1:27" ht="21"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row>
    <row r="296" spans="1:27" ht="21"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row>
    <row r="297" spans="1:27" ht="21"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row>
    <row r="298" spans="1:27" ht="21"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row>
    <row r="299" spans="1:27" ht="21"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row>
    <row r="300" spans="1:27" ht="21"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row>
    <row r="301" spans="1:27" ht="21"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row>
    <row r="302" spans="1:27" ht="21"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row>
    <row r="303" spans="1:27" ht="21"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row>
    <row r="304" spans="1:27" ht="21"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row>
    <row r="305" spans="1:27" ht="21"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row>
    <row r="306" spans="1:27" ht="21"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row>
    <row r="307" spans="1:27" ht="21"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row>
    <row r="308" spans="1:27" ht="21"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row>
    <row r="309" spans="1:27" ht="21"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row>
    <row r="310" spans="1:27" ht="21"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row>
    <row r="311" spans="1:27" ht="21"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row>
    <row r="312" spans="1:27" ht="21"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row>
    <row r="313" spans="1:27" ht="21"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row>
    <row r="314" spans="1:27" ht="21"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row>
    <row r="315" spans="1:27" ht="21"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row>
    <row r="316" spans="1:27" ht="21"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row>
    <row r="317" spans="1:27" ht="21"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row>
    <row r="318" spans="1:27" ht="21"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row>
    <row r="319" spans="1:27" ht="21"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row>
    <row r="320" spans="1:27" ht="21"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row>
    <row r="321" spans="1:27" ht="21"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row>
    <row r="322" spans="1:27" ht="21"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row>
    <row r="323" spans="1:27" ht="21"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row>
    <row r="324" spans="1:27" ht="21"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row>
    <row r="325" spans="1:27" ht="21"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row>
    <row r="326" spans="1:27" ht="21"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row>
    <row r="327" spans="1:27" ht="21"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row>
    <row r="328" spans="1:27" ht="21"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row>
    <row r="329" spans="1:27" ht="21"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row>
    <row r="330" spans="1:27" ht="21"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row>
    <row r="331" spans="1:27" ht="21"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row>
    <row r="332" spans="1:27" ht="21"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row>
    <row r="333" spans="1:27" ht="21"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row>
    <row r="334" spans="1:27" ht="21"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row>
    <row r="335" spans="1:27" ht="21"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row>
    <row r="336" spans="1:27" ht="21"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row>
    <row r="337" spans="1:27" ht="21"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row>
    <row r="338" spans="1:27" ht="21"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row>
    <row r="339" spans="1:27" ht="21"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row>
    <row r="340" spans="1:27" ht="21"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row>
    <row r="341" spans="1:27" ht="21"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row>
    <row r="342" spans="1:27" ht="21"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row>
    <row r="343" spans="1:27" ht="21"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row>
    <row r="344" spans="1:27" ht="21"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row>
    <row r="345" spans="1:27" ht="21"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row>
    <row r="346" spans="1:27" ht="21"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row>
    <row r="347" spans="1:27" ht="21"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row>
    <row r="348" spans="1:27" ht="21"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row>
    <row r="349" spans="1:27" ht="21"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c r="AA349" s="316"/>
    </row>
    <row r="350" spans="1:27" ht="21"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row>
    <row r="351" spans="1:27" ht="21"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row>
    <row r="352" spans="1:27" ht="21"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c r="AA352" s="316"/>
    </row>
    <row r="353" spans="1:27" ht="21"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c r="AA353" s="316"/>
    </row>
    <row r="354" spans="1:27" ht="21"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row>
    <row r="355" spans="1:27" ht="21"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row>
    <row r="356" spans="1:27" ht="21"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row>
    <row r="357" spans="1:27" ht="21"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row>
    <row r="358" spans="1:27" ht="21"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row>
    <row r="359" spans="1:27" ht="21"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row>
    <row r="360" spans="1:27" ht="21"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row>
    <row r="361" spans="1:27" ht="21"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row>
    <row r="362" spans="1:27" ht="21"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row>
    <row r="363" spans="1:27" ht="21"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row>
    <row r="364" spans="1:27" ht="21"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row>
    <row r="365" spans="1:27" ht="21"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row>
    <row r="366" spans="1:27" ht="21"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row>
    <row r="367" spans="1:27" ht="21"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row>
    <row r="368" spans="1:27" ht="21"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row>
    <row r="369" spans="1:27" ht="21"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row>
    <row r="370" spans="1:27" ht="21"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row>
    <row r="371" spans="1:27" ht="21"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row>
    <row r="372" spans="1:27" ht="21"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row>
    <row r="373" spans="1:27" ht="21"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row>
    <row r="374" spans="1:27" ht="21"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row>
    <row r="375" spans="1:27" ht="21"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row>
    <row r="376" spans="1:27" ht="21"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row>
    <row r="377" spans="1:27" ht="21"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row>
    <row r="378" spans="1:27" ht="21"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row>
    <row r="379" spans="1:27" ht="21"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row>
    <row r="380" spans="1:27" ht="21"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row>
    <row r="381" spans="1:27" ht="21"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row>
    <row r="382" spans="1:27" ht="21"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row>
    <row r="383" spans="1:27" ht="21"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row>
    <row r="384" spans="1:27" ht="21"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row>
    <row r="385" spans="1:27" ht="21"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row>
    <row r="386" spans="1:27" ht="21"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row>
    <row r="387" spans="1:27" ht="21"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row>
    <row r="388" spans="1:27" ht="21"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row>
    <row r="389" spans="1:27" ht="21"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row>
    <row r="390" spans="1:27" ht="21"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row>
    <row r="391" spans="1:27" ht="21"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row>
    <row r="392" spans="1:27" ht="21"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row>
    <row r="393" spans="1:27" ht="21"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row>
    <row r="394" spans="1:27" ht="21"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row>
    <row r="395" spans="1:27" ht="21"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c r="AA395" s="316"/>
    </row>
    <row r="396" spans="1:27" ht="21"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c r="AA396" s="316"/>
    </row>
    <row r="397" spans="1:27" ht="21"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c r="AA397" s="316"/>
    </row>
    <row r="398" spans="1:27" ht="21"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c r="AA398" s="316"/>
    </row>
    <row r="399" spans="1:27" ht="21"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row>
    <row r="400" spans="1:27" ht="21"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row>
    <row r="401" spans="1:27" ht="21"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row>
    <row r="402" spans="1:27" ht="21"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row>
    <row r="403" spans="1:27" ht="21"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row>
    <row r="404" spans="1:27" ht="21"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row>
    <row r="405" spans="1:27" ht="21"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row>
    <row r="406" spans="1:27" ht="21"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row>
    <row r="407" spans="1:27" ht="21"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row>
    <row r="408" spans="1:27" ht="21"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row>
    <row r="409" spans="1:27" ht="21"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row>
    <row r="410" spans="1:27" ht="21"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row>
    <row r="411" spans="1:27" ht="21"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row>
    <row r="412" spans="1:27" ht="21"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row>
    <row r="413" spans="1:27" ht="21"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row>
    <row r="414" spans="1:27" ht="21"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row>
    <row r="415" spans="1:27" ht="21"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row>
    <row r="416" spans="1:27" ht="21"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row>
    <row r="417" spans="1:27" ht="21"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row>
    <row r="418" spans="1:27" ht="21"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row>
    <row r="419" spans="1:27" ht="21"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row>
    <row r="420" spans="1:27" ht="21"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row>
    <row r="421" spans="1:27" ht="21"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row>
    <row r="422" spans="1:27" ht="21"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row>
    <row r="423" spans="1:27" ht="21"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row>
    <row r="424" spans="1:27" ht="21"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c r="AA424" s="316"/>
    </row>
    <row r="425" spans="1:27" ht="21"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row>
    <row r="426" spans="1:27" ht="21"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row>
    <row r="427" spans="1:27" ht="21"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row>
    <row r="428" spans="1:27" ht="21"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row>
    <row r="429" spans="1:27" ht="21"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row>
    <row r="430" spans="1:27" ht="21"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row>
    <row r="431" spans="1:27" ht="21"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row>
    <row r="432" spans="1:27" ht="21"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row>
    <row r="433" spans="1:27" ht="21"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c r="AA433" s="316"/>
    </row>
    <row r="434" spans="1:27" ht="21"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row>
    <row r="435" spans="1:27" ht="21"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row>
    <row r="436" spans="1:27" ht="21"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c r="AA436" s="316"/>
    </row>
    <row r="437" spans="1:27" ht="21"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c r="AA437" s="316"/>
    </row>
    <row r="438" spans="1:27" ht="21"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row>
    <row r="439" spans="1:27" ht="21"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row>
    <row r="440" spans="1:27" ht="21"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row>
    <row r="441" spans="1:27" ht="21"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row>
    <row r="442" spans="1:27" ht="21"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row>
    <row r="443" spans="1:27" ht="21"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row>
    <row r="444" spans="1:27" ht="21"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row>
    <row r="445" spans="1:27" ht="21"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row>
    <row r="446" spans="1:27" ht="21"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row>
    <row r="447" spans="1:27" ht="21"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row>
    <row r="448" spans="1:27" ht="21"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row>
    <row r="449" spans="1:27" ht="21"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row>
    <row r="450" spans="1:27" ht="21"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row>
    <row r="451" spans="1:27" ht="21"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row>
    <row r="452" spans="1:27" ht="21"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row>
    <row r="453" spans="1:27" ht="21"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row>
    <row r="454" spans="1:27" ht="21"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row>
    <row r="455" spans="1:27" ht="21"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row>
    <row r="456" spans="1:27" ht="21"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row>
    <row r="457" spans="1:27" ht="21"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row>
    <row r="458" spans="1:27" ht="21"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row>
    <row r="459" spans="1:27" ht="21"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row>
    <row r="460" spans="1:27" ht="21"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row>
    <row r="461" spans="1:27" ht="21"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row>
    <row r="462" spans="1:27" ht="21"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row>
    <row r="463" spans="1:27" ht="21"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row>
    <row r="464" spans="1:27" ht="21"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row>
    <row r="465" spans="1:27" ht="21"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row>
    <row r="466" spans="1:27" ht="21"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c r="AA466" s="316"/>
    </row>
    <row r="467" spans="1:27" ht="21"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c r="AA467" s="316"/>
    </row>
    <row r="468" spans="1:27" ht="21"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row>
    <row r="469" spans="1:27" ht="21"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c r="AA469" s="316"/>
    </row>
    <row r="470" spans="1:27" ht="21"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row>
    <row r="471" spans="1:27" ht="21"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row>
    <row r="472" spans="1:27" ht="21"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row>
    <row r="473" spans="1:27" ht="21"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row>
    <row r="474" spans="1:27" ht="21"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row>
    <row r="475" spans="1:27" ht="21"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row>
    <row r="476" spans="1:27" ht="21"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row>
    <row r="477" spans="1:27" ht="21"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row>
    <row r="478" spans="1:27" ht="21"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row>
    <row r="479" spans="1:27" ht="21"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row>
    <row r="480" spans="1:27" ht="21"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row>
    <row r="481" spans="1:27" ht="21"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row>
    <row r="482" spans="1:27" ht="21"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row>
    <row r="483" spans="1:27" ht="21"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row>
    <row r="484" spans="1:27" ht="21"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row>
    <row r="485" spans="1:27" ht="21"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row>
    <row r="486" spans="1:27" ht="21"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c r="AA486" s="316"/>
    </row>
    <row r="487" spans="1:27" ht="21"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row>
    <row r="488" spans="1:27" ht="21"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row>
    <row r="489" spans="1:27" ht="21"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row>
    <row r="490" spans="1:27" ht="21"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row>
    <row r="491" spans="1:27" ht="21"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row>
    <row r="492" spans="1:27" ht="21"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row>
    <row r="493" spans="1:27" ht="21"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row>
    <row r="494" spans="1:27" ht="21"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row>
    <row r="495" spans="1:27" ht="21"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c r="AA495" s="316"/>
    </row>
    <row r="496" spans="1:27" ht="21"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c r="AA496" s="316"/>
    </row>
    <row r="497" spans="1:27" ht="21"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c r="AA497" s="316"/>
    </row>
    <row r="498" spans="1:27" ht="21"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c r="AA498" s="316"/>
    </row>
    <row r="499" spans="1:27" ht="21"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c r="AA499" s="316"/>
    </row>
    <row r="500" spans="1:27" ht="21"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row>
    <row r="501" spans="1:27" ht="21"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row>
    <row r="502" spans="1:27" ht="21"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row>
    <row r="503" spans="1:27" ht="21"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row>
    <row r="504" spans="1:27" ht="21"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row>
    <row r="505" spans="1:27" ht="21"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row>
    <row r="506" spans="1:27" ht="21"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row>
    <row r="507" spans="1:27" ht="21"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row>
    <row r="508" spans="1:27" ht="21"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row>
    <row r="509" spans="1:27" ht="21"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row>
    <row r="510" spans="1:27" ht="21"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row>
    <row r="511" spans="1:27" ht="21"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row>
    <row r="512" spans="1:27" ht="21"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row>
    <row r="513" spans="1:27" ht="21"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row>
    <row r="514" spans="1:27" ht="21"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row>
    <row r="515" spans="1:27" ht="21"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c r="AA515" s="316"/>
    </row>
    <row r="516" spans="1:27" ht="21"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row>
    <row r="517" spans="1:27" ht="21"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row>
    <row r="518" spans="1:27" ht="21"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row>
    <row r="519" spans="1:27" ht="21"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row>
    <row r="520" spans="1:27" ht="21"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row>
    <row r="521" spans="1:27" ht="21"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row>
    <row r="522" spans="1:27" ht="21"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row>
    <row r="523" spans="1:27" ht="21"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row>
    <row r="524" spans="1:27" ht="21"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c r="AA524" s="316"/>
    </row>
    <row r="525" spans="1:27" ht="21"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c r="AA525" s="316"/>
    </row>
    <row r="526" spans="1:27" ht="21"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c r="AA526" s="316"/>
    </row>
    <row r="527" spans="1:27" ht="21"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c r="AA527" s="316"/>
    </row>
    <row r="528" spans="1:27" ht="21"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c r="AA528" s="316"/>
    </row>
    <row r="529" spans="1:27" ht="21"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row>
    <row r="530" spans="1:27" ht="21"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row>
    <row r="531" spans="1:27" ht="21"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row>
    <row r="532" spans="1:27" ht="21"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row>
    <row r="533" spans="1:27" ht="21"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row>
    <row r="534" spans="1:27" ht="21"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row>
    <row r="535" spans="1:27" ht="21"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row>
    <row r="536" spans="1:27" ht="21"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row>
    <row r="537" spans="1:27" ht="21"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row>
    <row r="538" spans="1:27" ht="21"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row>
    <row r="539" spans="1:27" ht="21"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row>
    <row r="540" spans="1:27" ht="21"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row>
    <row r="541" spans="1:27" ht="21"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row>
    <row r="542" spans="1:27" ht="21"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row>
    <row r="543" spans="1:27" ht="21"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row>
    <row r="544" spans="1:27" ht="21"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row>
    <row r="545" spans="1:27" ht="21"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row>
    <row r="546" spans="1:27" ht="21"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row>
    <row r="547" spans="1:27" ht="21"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row>
    <row r="548" spans="1:27" ht="21"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row>
    <row r="549" spans="1:27" ht="21"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row>
    <row r="550" spans="1:27" ht="21"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row>
    <row r="551" spans="1:27" ht="21"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row>
    <row r="552" spans="1:27" ht="21"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row>
    <row r="553" spans="1:27" ht="21"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row>
    <row r="554" spans="1:27" ht="21"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c r="AA554" s="316"/>
    </row>
    <row r="555" spans="1:27" ht="21"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row>
    <row r="556" spans="1:27" ht="21"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row>
    <row r="557" spans="1:27" ht="21"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row>
    <row r="558" spans="1:27" ht="21"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row>
    <row r="559" spans="1:27" ht="21"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row>
    <row r="560" spans="1:27" ht="21"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row>
    <row r="561" spans="1:27" ht="21"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row>
    <row r="562" spans="1:27" ht="21"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row>
    <row r="563" spans="1:27" ht="21"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c r="AA563" s="316"/>
    </row>
    <row r="564" spans="1:27" ht="21"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c r="AA564" s="316"/>
    </row>
    <row r="565" spans="1:27" ht="21"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row>
    <row r="566" spans="1:27" ht="21"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c r="AA566" s="316"/>
    </row>
    <row r="567" spans="1:27" ht="21"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row>
    <row r="568" spans="1:27" ht="21"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row>
    <row r="569" spans="1:27" ht="21"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row>
    <row r="570" spans="1:27" ht="21"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row>
    <row r="571" spans="1:27" ht="21"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row>
    <row r="572" spans="1:27" ht="21"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row>
    <row r="573" spans="1:27" ht="21"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row>
    <row r="574" spans="1:27" ht="21"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row>
    <row r="575" spans="1:27" ht="21"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row>
    <row r="576" spans="1:27" ht="21"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row>
    <row r="577" spans="1:27" ht="21"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row>
    <row r="578" spans="1:27" ht="21"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row>
    <row r="579" spans="1:27" ht="21"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row>
    <row r="580" spans="1:27" ht="21"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row>
    <row r="581" spans="1:27" ht="21"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row>
    <row r="582" spans="1:27" ht="21"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row>
    <row r="583" spans="1:27" ht="21"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row>
    <row r="584" spans="1:27" ht="21"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row>
    <row r="585" spans="1:27" ht="21"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row>
    <row r="586" spans="1:27" ht="21"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row>
    <row r="587" spans="1:27" ht="21"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row>
    <row r="588" spans="1:27" ht="21"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row>
    <row r="589" spans="1:27" ht="21"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row>
    <row r="590" spans="1:27" ht="21"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c r="AA590" s="316"/>
    </row>
    <row r="591" spans="1:27" ht="21"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row>
    <row r="592" spans="1:27" ht="21"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row>
    <row r="593" spans="1:27" ht="21"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row>
    <row r="594" spans="1:27" ht="21"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row>
    <row r="595" spans="1:27" ht="21"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row>
    <row r="596" spans="1:27" ht="21"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row>
    <row r="597" spans="1:27" ht="21"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row>
    <row r="598" spans="1:27" ht="21"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row>
    <row r="599" spans="1:27" ht="21"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c r="AA599" s="316"/>
    </row>
    <row r="600" spans="1:27" ht="21"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c r="AA600" s="316"/>
    </row>
    <row r="601" spans="1:27" ht="21"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c r="AA601" s="316"/>
    </row>
    <row r="602" spans="1:27" ht="21"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c r="AA602" s="316"/>
    </row>
    <row r="603" spans="1:27" ht="21"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c r="AA603" s="316"/>
    </row>
    <row r="604" spans="1:27" ht="21"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row>
    <row r="605" spans="1:27" ht="21"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row>
    <row r="606" spans="1:27" ht="21"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row>
    <row r="607" spans="1:27" ht="21"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row>
    <row r="608" spans="1:27" ht="21"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row>
    <row r="609" spans="1:27" ht="21"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row>
    <row r="610" spans="1:27" ht="21"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row>
    <row r="611" spans="1:27" ht="21"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row>
    <row r="612" spans="1:27" ht="21"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row>
    <row r="613" spans="1:27" ht="21"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row>
    <row r="614" spans="1:27" ht="21"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row>
    <row r="615" spans="1:27" ht="21"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row>
    <row r="616" spans="1:27" ht="21"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row>
    <row r="617" spans="1:27" ht="21"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row>
    <row r="618" spans="1:27" ht="21"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row>
    <row r="619" spans="1:27" ht="21"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row>
    <row r="620" spans="1:27" ht="21"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row>
    <row r="621" spans="1:27" ht="21"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row>
    <row r="622" spans="1:27" ht="21"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row>
    <row r="623" spans="1:27" ht="21"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row>
    <row r="624" spans="1:27" ht="21"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row>
    <row r="625" spans="1:27" ht="21"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row>
    <row r="626" spans="1:27" ht="21"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row>
    <row r="627" spans="1:27" ht="21"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row>
    <row r="628" spans="1:27" ht="21"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row>
    <row r="629" spans="1:27" ht="21"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row>
    <row r="630" spans="1:27" ht="21"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row>
    <row r="631" spans="1:27" ht="21"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row>
    <row r="632" spans="1:27" ht="21"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row>
    <row r="633" spans="1:27" ht="21"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row>
    <row r="634" spans="1:27" ht="21"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row>
    <row r="635" spans="1:27" ht="21"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row>
    <row r="636" spans="1:27" ht="21"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row>
    <row r="637" spans="1:27" ht="21"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row>
    <row r="638" spans="1:27" ht="21"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row>
    <row r="639" spans="1:27" ht="21"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row>
    <row r="640" spans="1:27" ht="21"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row>
    <row r="641" spans="1:27" ht="21"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row>
    <row r="642" spans="1:27" ht="21"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row>
    <row r="643" spans="1:27" ht="21"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row>
    <row r="644" spans="1:27" ht="21"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row>
    <row r="645" spans="1:27" ht="21"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row>
    <row r="646" spans="1:27" ht="21"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c r="AA646" s="316"/>
    </row>
    <row r="647" spans="1:27" ht="21"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c r="AA647" s="316"/>
    </row>
    <row r="648" spans="1:27" ht="21"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row>
    <row r="649" spans="1:27" ht="21"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row>
    <row r="650" spans="1:27" ht="21"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row>
    <row r="651" spans="1:27" ht="21"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row>
    <row r="652" spans="1:27" ht="21"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row>
    <row r="653" spans="1:27" ht="21"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row>
    <row r="654" spans="1:27" ht="21"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row>
    <row r="655" spans="1:27" ht="21"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row>
    <row r="656" spans="1:27" ht="21"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row>
    <row r="657" spans="1:27" ht="21"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row>
    <row r="658" spans="1:27" ht="21"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row>
    <row r="659" spans="1:27" ht="21"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row>
    <row r="660" spans="1:27" ht="21"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row>
    <row r="661" spans="1:27" ht="21"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row>
    <row r="662" spans="1:27" ht="21"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row>
    <row r="663" spans="1:27" ht="21"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row>
    <row r="664" spans="1:27" ht="21"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row>
    <row r="665" spans="1:27" ht="21"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row>
    <row r="666" spans="1:27" ht="21"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row>
    <row r="667" spans="1:27" ht="21"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row>
    <row r="668" spans="1:27" ht="21"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row>
    <row r="669" spans="1:27" ht="21"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row>
    <row r="670" spans="1:27" ht="21"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row>
    <row r="671" spans="1:27" ht="21"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row>
    <row r="672" spans="1:27" ht="21"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row>
    <row r="673" spans="1:27" ht="21"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row>
    <row r="674" spans="1:27" ht="21"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c r="AA674" s="316"/>
    </row>
    <row r="675" spans="1:27" ht="21"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row>
    <row r="676" spans="1:27" ht="21"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row>
    <row r="677" spans="1:27" ht="21"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row>
    <row r="678" spans="1:27" ht="21"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row>
    <row r="679" spans="1:27" ht="21"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row>
    <row r="680" spans="1:27" ht="21"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row>
    <row r="681" spans="1:27" ht="21"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row>
    <row r="682" spans="1:27" ht="21"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row>
    <row r="683" spans="1:27" ht="21"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c r="AA683" s="316"/>
    </row>
    <row r="684" spans="1:27" ht="21"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c r="AA684" s="316"/>
    </row>
    <row r="685" spans="1:27" ht="21"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c r="AA685" s="316"/>
    </row>
    <row r="686" spans="1:27" ht="21"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c r="AA686" s="316"/>
    </row>
    <row r="687" spans="1:27" ht="21"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c r="AA687" s="316"/>
    </row>
    <row r="688" spans="1:27" ht="21"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row>
    <row r="689" spans="1:27" ht="21"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c r="AA689" s="316"/>
    </row>
    <row r="690" spans="1:27" ht="21"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row>
    <row r="691" spans="1:27" ht="21"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row>
    <row r="692" spans="1:27" ht="21"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row>
    <row r="693" spans="1:27" ht="21"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c r="AA693" s="316"/>
    </row>
    <row r="694" spans="1:27" ht="21"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row>
    <row r="695" spans="1:27" ht="21"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c r="AA695" s="316"/>
    </row>
    <row r="696" spans="1:27" ht="21"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c r="AA696" s="316"/>
    </row>
    <row r="697" spans="1:27" ht="21"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c r="AA697" s="316"/>
    </row>
    <row r="698" spans="1:27" ht="21"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c r="AA698" s="316"/>
    </row>
    <row r="699" spans="1:27" ht="21"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row>
    <row r="700" spans="1:27" ht="21"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row>
    <row r="701" spans="1:27" ht="21"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row>
    <row r="702" spans="1:27" ht="21"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c r="AA702" s="316"/>
    </row>
    <row r="703" spans="1:27" ht="21"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row>
    <row r="704" spans="1:27" ht="21"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row>
    <row r="705" spans="1:27" ht="21"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c r="AA705" s="316"/>
    </row>
    <row r="706" spans="1:27" ht="21"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c r="AA706" s="316"/>
    </row>
    <row r="707" spans="1:27" ht="21"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row>
    <row r="708" spans="1:27" ht="21"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row>
    <row r="709" spans="1:27" ht="21"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c r="AA709" s="316"/>
    </row>
    <row r="710" spans="1:27" ht="21"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row>
    <row r="711" spans="1:27" ht="21"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row>
    <row r="712" spans="1:27" ht="21"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row>
    <row r="713" spans="1:27" ht="21"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c r="AA713" s="316"/>
    </row>
    <row r="714" spans="1:27" ht="21"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row>
    <row r="715" spans="1:27" ht="21"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c r="AA715" s="316"/>
    </row>
    <row r="716" spans="1:27" ht="21"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row>
    <row r="717" spans="1:27" ht="21"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c r="AA717" s="316"/>
    </row>
    <row r="718" spans="1:27" ht="21"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row>
    <row r="719" spans="1:27" ht="21"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row>
    <row r="720" spans="1:27" ht="21"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c r="AA720" s="316"/>
    </row>
    <row r="721" spans="1:27" ht="21"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row>
    <row r="722" spans="1:27" ht="21"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row>
    <row r="723" spans="1:27" ht="21"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row>
    <row r="724" spans="1:27" ht="21"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row>
    <row r="725" spans="1:27" ht="21"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row>
    <row r="726" spans="1:27" ht="21"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row>
    <row r="727" spans="1:27" ht="21"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row>
    <row r="728" spans="1:27" ht="21"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row>
    <row r="729" spans="1:27" ht="21"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row>
    <row r="730" spans="1:27" ht="21"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row>
    <row r="731" spans="1:27" ht="21"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row>
    <row r="732" spans="1:27" ht="21"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row>
    <row r="733" spans="1:27" ht="21"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row>
    <row r="734" spans="1:27" ht="21"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row>
    <row r="735" spans="1:27" ht="21"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row>
    <row r="736" spans="1:27" ht="21"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row>
    <row r="737" spans="1:27" ht="21"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c r="AA737" s="316"/>
    </row>
    <row r="738" spans="1:27" ht="21"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c r="AA738" s="316"/>
    </row>
    <row r="739" spans="1:27" ht="21"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c r="AA739" s="316"/>
    </row>
    <row r="740" spans="1:27" ht="21"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c r="AA740" s="316"/>
    </row>
    <row r="741" spans="1:27" ht="21"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c r="AA741" s="316"/>
    </row>
    <row r="742" spans="1:27" ht="21"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row>
    <row r="743" spans="1:27" ht="21"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c r="AA743" s="316"/>
    </row>
    <row r="744" spans="1:27" ht="21"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c r="AA744" s="316"/>
    </row>
    <row r="745" spans="1:27" ht="21"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row>
    <row r="746" spans="1:27" ht="21"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row>
    <row r="747" spans="1:27" ht="21"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row>
    <row r="748" spans="1:27" ht="21"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c r="AA748" s="316"/>
    </row>
    <row r="749" spans="1:27" ht="21"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row>
    <row r="750" spans="1:27" ht="21"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c r="AA750" s="316"/>
    </row>
    <row r="751" spans="1:27" ht="21"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c r="AA751" s="316"/>
    </row>
    <row r="752" spans="1:27" ht="21"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c r="AA752" s="316"/>
    </row>
    <row r="753" spans="1:27" ht="21"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c r="AA753" s="316"/>
    </row>
    <row r="754" spans="1:27" ht="21"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c r="AA754" s="316"/>
    </row>
    <row r="755" spans="1:27" ht="21"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row>
    <row r="756" spans="1:27" ht="21"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row>
    <row r="757" spans="1:27" ht="21"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c r="AA757" s="316"/>
    </row>
    <row r="758" spans="1:27" ht="21"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c r="AA758" s="316"/>
    </row>
    <row r="759" spans="1:27" ht="21"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row>
    <row r="760" spans="1:27" ht="21"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c r="AA760" s="316"/>
    </row>
    <row r="761" spans="1:27" ht="21"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c r="AA761" s="316"/>
    </row>
    <row r="762" spans="1:27" ht="21"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row>
    <row r="763" spans="1:27" ht="21"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c r="AA763" s="316"/>
    </row>
    <row r="764" spans="1:27" ht="21"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c r="AA764" s="316"/>
    </row>
    <row r="765" spans="1:27" ht="21"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c r="AA765" s="316"/>
    </row>
    <row r="766" spans="1:27" ht="21"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c r="AA766" s="316"/>
    </row>
    <row r="767" spans="1:27" ht="21"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c r="AA767" s="316"/>
    </row>
    <row r="768" spans="1:27" ht="21"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row>
    <row r="769" spans="1:27" ht="21"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row>
    <row r="770" spans="1:27" ht="21"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row>
    <row r="771" spans="1:27" ht="21"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row>
    <row r="772" spans="1:27" ht="21"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row>
    <row r="773" spans="1:27" ht="21"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row>
    <row r="774" spans="1:27" ht="21"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row>
    <row r="775" spans="1:27" ht="21"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c r="AA775" s="316"/>
    </row>
    <row r="776" spans="1:27" ht="21"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c r="AA776" s="316"/>
    </row>
    <row r="777" spans="1:27" ht="21"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row>
    <row r="778" spans="1:27" ht="21"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row>
    <row r="779" spans="1:27" ht="21"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c r="AA779" s="316"/>
    </row>
    <row r="780" spans="1:27" ht="21"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row>
    <row r="781" spans="1:27" ht="21"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row>
    <row r="782" spans="1:27" ht="21"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c r="AA782" s="316"/>
    </row>
    <row r="783" spans="1:27" ht="21"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c r="AA783" s="316"/>
    </row>
    <row r="784" spans="1:27" ht="21"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row>
    <row r="785" spans="1:27" ht="21"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c r="AA785" s="316"/>
    </row>
    <row r="786" spans="1:27" ht="21"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row>
    <row r="787" spans="1:27" ht="21"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row>
    <row r="788" spans="1:27" ht="21"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c r="AA788" s="316"/>
    </row>
    <row r="789" spans="1:27" ht="21"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c r="AA789" s="316"/>
    </row>
    <row r="790" spans="1:27" ht="21"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c r="AA790" s="316"/>
    </row>
    <row r="791" spans="1:27" ht="21"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c r="AA791" s="316"/>
    </row>
    <row r="792" spans="1:27" ht="21"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c r="AA792" s="316"/>
    </row>
    <row r="793" spans="1:27" ht="21"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row>
    <row r="794" spans="1:27" ht="21"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c r="AA794" s="316"/>
    </row>
    <row r="795" spans="1:27" ht="21"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row>
    <row r="796" spans="1:27" ht="21"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c r="AA796" s="316"/>
    </row>
    <row r="797" spans="1:27" ht="21"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row>
    <row r="798" spans="1:27" ht="21"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row>
    <row r="799" spans="1:27" ht="21"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c r="AA799" s="316"/>
    </row>
    <row r="800" spans="1:27" ht="21"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row>
    <row r="801" spans="1:27" ht="21"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c r="AA801" s="316"/>
    </row>
    <row r="802" spans="1:27" ht="21"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row>
    <row r="803" spans="1:27" ht="21"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c r="AA803" s="316"/>
    </row>
    <row r="804" spans="1:27" ht="21"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row>
    <row r="805" spans="1:27" ht="21"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row>
    <row r="806" spans="1:27" ht="21"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row>
    <row r="807" spans="1:27" ht="21"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row>
    <row r="808" spans="1:27" ht="21"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c r="AA808" s="316"/>
    </row>
    <row r="809" spans="1:27" ht="21"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row>
    <row r="810" spans="1:27" ht="21"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row>
    <row r="811" spans="1:27" ht="21"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c r="AA811" s="316"/>
    </row>
    <row r="812" spans="1:27" ht="21"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c r="AA812" s="316"/>
    </row>
    <row r="813" spans="1:27" ht="21"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c r="AA813" s="316"/>
    </row>
    <row r="814" spans="1:27" ht="21"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c r="AA814" s="316"/>
    </row>
    <row r="815" spans="1:27" ht="21"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c r="AA815" s="316"/>
    </row>
    <row r="816" spans="1:27" ht="21"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row>
    <row r="817" spans="1:27" ht="21"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c r="AA817" s="316"/>
    </row>
    <row r="818" spans="1:27" ht="21"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row>
    <row r="819" spans="1:27" ht="21"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c r="AA819" s="316"/>
    </row>
    <row r="820" spans="1:27" ht="21"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c r="AA820" s="316"/>
    </row>
    <row r="821" spans="1:27" ht="21"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c r="AA821" s="316"/>
    </row>
    <row r="822" spans="1:27" ht="21"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c r="AA822" s="316"/>
    </row>
    <row r="823" spans="1:27" ht="21"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c r="AA823" s="316"/>
    </row>
    <row r="824" spans="1:27" ht="21"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c r="AA824" s="316"/>
    </row>
    <row r="825" spans="1:27" ht="21"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row>
    <row r="826" spans="1:27" ht="21"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row>
    <row r="827" spans="1:27" ht="21"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c r="AA827" s="316"/>
    </row>
    <row r="828" spans="1:27" ht="21"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row>
    <row r="829" spans="1:27" ht="21"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c r="AA829" s="316"/>
    </row>
    <row r="830" spans="1:27" ht="21"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c r="AA830" s="316"/>
    </row>
    <row r="831" spans="1:27" ht="21"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c r="AA831" s="316"/>
    </row>
    <row r="832" spans="1:27" ht="21"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row>
    <row r="833" spans="1:27" ht="21"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c r="AA833" s="316"/>
    </row>
    <row r="834" spans="1:27" ht="21"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row>
    <row r="835" spans="1:27" ht="21"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row>
    <row r="836" spans="1:27" ht="21"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row>
    <row r="837" spans="1:27" ht="21"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row>
    <row r="838" spans="1:27" ht="21"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row>
    <row r="839" spans="1:27" ht="21"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c r="AA839" s="316"/>
    </row>
    <row r="840" spans="1:27" ht="21"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c r="AA840" s="316"/>
    </row>
    <row r="841" spans="1:27" ht="21"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row>
    <row r="842" spans="1:27" ht="21"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row>
    <row r="843" spans="1:27" ht="21"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c r="AA843" s="316"/>
    </row>
    <row r="844" spans="1:27" ht="21"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c r="AA844" s="316"/>
    </row>
    <row r="845" spans="1:27" ht="21"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row>
    <row r="846" spans="1:27" ht="21"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c r="AA846" s="316"/>
    </row>
    <row r="847" spans="1:27" ht="21"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row>
    <row r="848" spans="1:27" ht="21"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c r="AA848" s="316"/>
    </row>
    <row r="849" spans="1:27" ht="21"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row>
    <row r="850" spans="1:27" ht="21"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row>
    <row r="851" spans="1:27" ht="21"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row>
    <row r="852" spans="1:27" ht="21"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c r="AA852" s="316"/>
    </row>
    <row r="853" spans="1:27" ht="21"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row>
    <row r="854" spans="1:27" ht="21"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row>
    <row r="855" spans="1:27" ht="21"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row>
    <row r="856" spans="1:27" ht="21"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row>
    <row r="857" spans="1:27" ht="21"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c r="AA857" s="316"/>
    </row>
    <row r="858" spans="1:27" ht="21"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row>
    <row r="859" spans="1:27" ht="21"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row>
    <row r="860" spans="1:27" ht="21"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row>
    <row r="861" spans="1:27" ht="21"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c r="AA861" s="316"/>
    </row>
    <row r="862" spans="1:27" ht="21"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c r="AA862" s="316"/>
    </row>
    <row r="863" spans="1:27" ht="21"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c r="AA863" s="316"/>
    </row>
    <row r="864" spans="1:27" ht="21"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row>
    <row r="865" spans="1:27" ht="21"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row>
    <row r="866" spans="1:27" ht="21"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row>
    <row r="867" spans="1:27" ht="21"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row>
    <row r="868" spans="1:27" ht="21"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row>
    <row r="869" spans="1:27" ht="21"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row>
    <row r="870" spans="1:27" ht="21"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c r="AA870" s="316"/>
    </row>
    <row r="871" spans="1:27" ht="21"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c r="AA871" s="316"/>
    </row>
    <row r="872" spans="1:27" ht="21"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c r="AA872" s="316"/>
    </row>
    <row r="873" spans="1:27" ht="21"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c r="AA873" s="316"/>
    </row>
    <row r="874" spans="1:27" ht="21"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c r="AA874" s="316"/>
    </row>
    <row r="875" spans="1:27" ht="21"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c r="AA875" s="316"/>
    </row>
    <row r="876" spans="1:27" ht="21"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c r="AA876" s="316"/>
    </row>
    <row r="877" spans="1:27" ht="21"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row>
    <row r="878" spans="1:27" ht="21"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row>
    <row r="879" spans="1:27" ht="21"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row>
    <row r="880" spans="1:27" ht="21"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c r="AA880" s="316"/>
    </row>
    <row r="881" spans="1:27" ht="21"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c r="AA881" s="316"/>
    </row>
    <row r="882" spans="1:27" ht="21"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c r="AA882" s="316"/>
    </row>
    <row r="883" spans="1:27" ht="21"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c r="AA883" s="316"/>
    </row>
    <row r="884" spans="1:27" ht="21"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c r="AA884" s="316"/>
    </row>
    <row r="885" spans="1:27" ht="21"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c r="AA885" s="316"/>
    </row>
    <row r="886" spans="1:27" ht="21"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row>
    <row r="887" spans="1:27" ht="21"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row>
    <row r="888" spans="1:27" ht="21"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16"/>
      <c r="V888" s="316"/>
      <c r="W888" s="316"/>
      <c r="X888" s="316"/>
      <c r="Y888" s="316"/>
      <c r="Z888" s="316"/>
      <c r="AA888" s="316"/>
    </row>
    <row r="889" spans="1:27" ht="21"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316"/>
      <c r="Z889" s="316"/>
      <c r="AA889" s="316"/>
    </row>
    <row r="890" spans="1:27" ht="21"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c r="AA890" s="316"/>
    </row>
    <row r="891" spans="1:27" ht="21"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16"/>
      <c r="V891" s="316"/>
      <c r="W891" s="316"/>
      <c r="X891" s="316"/>
      <c r="Y891" s="316"/>
      <c r="Z891" s="316"/>
      <c r="AA891" s="316"/>
    </row>
    <row r="892" spans="1:27" ht="21"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c r="AA892" s="316"/>
    </row>
    <row r="893" spans="1:27" ht="21"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row>
    <row r="894" spans="1:27" ht="21"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row>
    <row r="895" spans="1:27" ht="21"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row>
    <row r="896" spans="1:27" ht="21"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row>
    <row r="897" spans="1:27" ht="21"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16"/>
      <c r="V897" s="316"/>
      <c r="W897" s="316"/>
      <c r="X897" s="316"/>
      <c r="Y897" s="316"/>
      <c r="Z897" s="316"/>
      <c r="AA897" s="316"/>
    </row>
    <row r="898" spans="1:27" ht="21"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row>
    <row r="899" spans="1:27" ht="21"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c r="AA899" s="316"/>
    </row>
    <row r="900" spans="1:27" ht="21"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row>
    <row r="901" spans="1:27" ht="21"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c r="AA901" s="316"/>
    </row>
    <row r="902" spans="1:27" ht="21"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c r="AA902" s="316"/>
    </row>
    <row r="903" spans="1:27" ht="21"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c r="AA903" s="316"/>
    </row>
    <row r="904" spans="1:27" ht="21"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row>
    <row r="905" spans="1:27" ht="21"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row>
    <row r="906" spans="1:27" ht="21"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16"/>
      <c r="V906" s="316"/>
      <c r="W906" s="316"/>
      <c r="X906" s="316"/>
      <c r="Y906" s="316"/>
      <c r="Z906" s="316"/>
      <c r="AA906" s="316"/>
    </row>
    <row r="907" spans="1:27" ht="21"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16"/>
      <c r="V907" s="316"/>
      <c r="W907" s="316"/>
      <c r="X907" s="316"/>
      <c r="Y907" s="316"/>
      <c r="Z907" s="316"/>
      <c r="AA907" s="316"/>
    </row>
    <row r="908" spans="1:27" ht="21"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c r="AA908" s="316"/>
    </row>
    <row r="909" spans="1:27" ht="21"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16"/>
      <c r="V909" s="316"/>
      <c r="W909" s="316"/>
      <c r="X909" s="316"/>
      <c r="Y909" s="316"/>
      <c r="Z909" s="316"/>
      <c r="AA909" s="316"/>
    </row>
    <row r="910" spans="1:27" ht="21"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16"/>
      <c r="V910" s="316"/>
      <c r="W910" s="316"/>
      <c r="X910" s="316"/>
      <c r="Y910" s="316"/>
      <c r="Z910" s="316"/>
      <c r="AA910" s="316"/>
    </row>
    <row r="911" spans="1:27" ht="21"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row>
    <row r="912" spans="1:27" ht="21"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c r="AA912" s="316"/>
    </row>
    <row r="913" spans="1:27" ht="21"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c r="AA913" s="316"/>
    </row>
    <row r="914" spans="1:27" ht="21"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c r="AA914" s="316"/>
    </row>
    <row r="915" spans="1:27" ht="21"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c r="AA915" s="316"/>
    </row>
    <row r="916" spans="1:27" ht="21"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c r="AA916" s="316"/>
    </row>
    <row r="917" spans="1:27" ht="21"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c r="AA917" s="316"/>
    </row>
    <row r="918" spans="1:27" ht="21"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c r="AA918" s="316"/>
    </row>
    <row r="919" spans="1:27" ht="21"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c r="AA919" s="316"/>
    </row>
    <row r="920" spans="1:27" ht="21"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c r="AA920" s="316"/>
    </row>
    <row r="921" spans="1:27" ht="21"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c r="AA921" s="316"/>
    </row>
    <row r="922" spans="1:27" ht="21"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row>
    <row r="923" spans="1:27" ht="21"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c r="AA923" s="316"/>
    </row>
    <row r="924" spans="1:27" ht="21"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c r="AA924" s="316"/>
    </row>
    <row r="925" spans="1:27" ht="21"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c r="AA925" s="316"/>
    </row>
    <row r="926" spans="1:27" ht="21"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c r="AA926" s="316"/>
    </row>
    <row r="927" spans="1:27" ht="21"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c r="AA927" s="316"/>
    </row>
    <row r="928" spans="1:27" ht="21"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c r="AA928" s="316"/>
    </row>
    <row r="929" spans="1:27" ht="21"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c r="AA929" s="316"/>
    </row>
    <row r="930" spans="1:27" ht="21"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row>
    <row r="931" spans="1:27" ht="21"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row>
    <row r="932" spans="1:27" ht="21"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row>
    <row r="933" spans="1:27" ht="21"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c r="AA933" s="316"/>
    </row>
    <row r="934" spans="1:27" ht="21"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c r="AA934" s="316"/>
    </row>
    <row r="935" spans="1:27" ht="21"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c r="AA935" s="316"/>
    </row>
    <row r="936" spans="1:27" ht="21"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c r="AA936" s="316"/>
    </row>
    <row r="937" spans="1:27" ht="21"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c r="AA937" s="316"/>
    </row>
    <row r="938" spans="1:27" ht="21"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row>
    <row r="939" spans="1:27" ht="21"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row>
    <row r="940" spans="1:27" ht="21"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16"/>
      <c r="V940" s="316"/>
      <c r="W940" s="316"/>
      <c r="X940" s="316"/>
      <c r="Y940" s="316"/>
      <c r="Z940" s="316"/>
      <c r="AA940" s="316"/>
    </row>
    <row r="941" spans="1:27" ht="21"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c r="AA941" s="316"/>
    </row>
    <row r="942" spans="1:27" ht="21"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c r="AA942" s="316"/>
    </row>
    <row r="943" spans="1:27" ht="21"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c r="AA943" s="316"/>
    </row>
    <row r="944" spans="1:27" ht="21"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c r="AA944" s="316"/>
    </row>
    <row r="945" spans="1:27" ht="21"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c r="AA945" s="316"/>
    </row>
    <row r="946" spans="1:27" ht="21"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c r="AA946" s="316"/>
    </row>
    <row r="947" spans="1:27" ht="21"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row>
    <row r="948" spans="1:27" ht="21"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row>
    <row r="949" spans="1:27" ht="21"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16"/>
      <c r="V949" s="316"/>
      <c r="W949" s="316"/>
      <c r="X949" s="316"/>
      <c r="Y949" s="316"/>
      <c r="Z949" s="316"/>
      <c r="AA949" s="316"/>
    </row>
    <row r="950" spans="1:27" ht="21"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16"/>
      <c r="V950" s="316"/>
      <c r="W950" s="316"/>
      <c r="X950" s="316"/>
      <c r="Y950" s="316"/>
      <c r="Z950" s="316"/>
      <c r="AA950" s="316"/>
    </row>
    <row r="951" spans="1:27" ht="21"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c r="AA951" s="316"/>
    </row>
    <row r="952" spans="1:27" ht="21"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16"/>
      <c r="V952" s="316"/>
      <c r="W952" s="316"/>
      <c r="X952" s="316"/>
      <c r="Y952" s="316"/>
      <c r="Z952" s="316"/>
      <c r="AA952" s="316"/>
    </row>
    <row r="953" spans="1:27" ht="21"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16"/>
      <c r="V953" s="316"/>
      <c r="W953" s="316"/>
      <c r="X953" s="316"/>
      <c r="Y953" s="316"/>
      <c r="Z953" s="316"/>
      <c r="AA953" s="316"/>
    </row>
    <row r="954" spans="1:27" ht="21"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row>
    <row r="955" spans="1:27" ht="21"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c r="AA955" s="316"/>
    </row>
    <row r="956" spans="1:27" ht="21"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c r="AA956" s="316"/>
    </row>
    <row r="957" spans="1:27" ht="21"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c r="AA957" s="316"/>
    </row>
    <row r="958" spans="1:27" ht="21"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c r="AA958" s="316"/>
    </row>
    <row r="959" spans="1:27" ht="21"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c r="AA959" s="316"/>
    </row>
    <row r="960" spans="1:27" ht="21"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row>
    <row r="961" spans="1:27" ht="21"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row>
    <row r="962" spans="1:27" ht="21"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c r="AA962" s="316"/>
    </row>
    <row r="963" spans="1:27" ht="21"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row>
    <row r="964" spans="1:27" ht="21"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c r="AA964" s="316"/>
    </row>
    <row r="965" spans="1:27" ht="21"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row>
    <row r="966" spans="1:27" ht="21"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c r="AA966" s="316"/>
    </row>
    <row r="967" spans="1:27" ht="21"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c r="AA967" s="316"/>
    </row>
    <row r="968" spans="1:27" ht="21"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c r="AA968" s="316"/>
    </row>
    <row r="969" spans="1:27" ht="21"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c r="AA969" s="316"/>
    </row>
    <row r="970" spans="1:27" ht="21"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c r="AA970" s="316"/>
    </row>
    <row r="971" spans="1:27" ht="21"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c r="AA971" s="316"/>
    </row>
    <row r="972" spans="1:27" ht="21"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c r="AA972" s="316"/>
    </row>
    <row r="973" spans="1:27" ht="21"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c r="AA973" s="316"/>
    </row>
    <row r="974" spans="1:27" ht="21"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c r="AA974" s="316"/>
    </row>
    <row r="975" spans="1:27" ht="21"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c r="AA975" s="316"/>
    </row>
    <row r="976" spans="1:27" ht="21"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c r="AA976" s="316"/>
    </row>
    <row r="977" spans="1:27" ht="21"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c r="AA977" s="316"/>
    </row>
    <row r="978" spans="1:27" ht="21"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c r="AA978" s="316"/>
    </row>
    <row r="979" spans="1:27" ht="21"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c r="AA979" s="316"/>
    </row>
    <row r="980" spans="1:27" ht="21"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c r="AA980" s="316"/>
    </row>
    <row r="981" spans="1:27" ht="21"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c r="AA981" s="316"/>
    </row>
    <row r="982" spans="1:27" ht="21"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c r="AA982" s="316"/>
    </row>
    <row r="983" spans="1:27" ht="21"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c r="AA983" s="316"/>
    </row>
    <row r="984" spans="1:27" ht="21"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c r="AA984" s="316"/>
    </row>
    <row r="985" spans="1:27" ht="21"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c r="AA985" s="316"/>
    </row>
    <row r="986" spans="1:27" ht="21"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c r="AA986" s="316"/>
    </row>
    <row r="987" spans="1:27" ht="21"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c r="AA987" s="316"/>
    </row>
    <row r="988" spans="1:27" ht="21"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c r="AA988" s="316"/>
    </row>
    <row r="989" spans="1:27" ht="21"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c r="AA989" s="316"/>
    </row>
    <row r="990" spans="1:27" ht="21"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c r="AA990" s="316"/>
    </row>
    <row r="991" spans="1:27" ht="21"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c r="AA991" s="316"/>
    </row>
    <row r="992" spans="1:27" ht="21"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c r="AA992" s="316"/>
    </row>
    <row r="993" spans="1:27" ht="21"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c r="AA993" s="316"/>
    </row>
    <row r="994" spans="1:27" ht="21"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c r="AA994" s="316"/>
    </row>
  </sheetData>
  <mergeCells count="5">
    <mergeCell ref="B2:F2"/>
    <mergeCell ref="B3:B4"/>
    <mergeCell ref="C3:D3"/>
    <mergeCell ref="E3:F3"/>
    <mergeCell ref="B17:G17"/>
  </mergeCells>
  <hyperlinks>
    <hyperlink ref="B15" r:id="rId1" xr:uid="{5EB68046-B036-4CCC-B9D8-ACAF7046CDEE}"/>
  </hyperlinks>
  <pageMargins left="0.7" right="0.7" top="0.75" bottom="0.75" header="0" footer="0"/>
  <pageSetup orientation="landscape"/>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ECD71-FF1E-4B9F-BE7A-C2211C1EA24F}">
  <sheetPr>
    <tabColor theme="9" tint="0.59999389629810485"/>
    <outlinePr summaryBelow="0" summaryRight="0"/>
  </sheetPr>
  <dimension ref="A1:Z1022"/>
  <sheetViews>
    <sheetView topLeftCell="L22" workbookViewId="0">
      <selection activeCell="X39" sqref="X39"/>
    </sheetView>
  </sheetViews>
  <sheetFormatPr defaultColWidth="12.6328125" defaultRowHeight="15" customHeight="1"/>
  <cols>
    <col min="1" max="1" width="12.6328125" style="1"/>
    <col min="2" max="2" width="15.90625" style="1" customWidth="1"/>
    <col min="3" max="3" width="16.81640625" style="1" customWidth="1"/>
    <col min="4" max="16384" width="12.6328125" style="1"/>
  </cols>
  <sheetData>
    <row r="1" spans="1:26" ht="21" customHeight="1">
      <c r="A1" s="316"/>
      <c r="B1" s="316"/>
      <c r="C1" s="316"/>
      <c r="D1" s="316"/>
      <c r="E1" s="316"/>
      <c r="F1" s="316"/>
      <c r="G1" s="316"/>
      <c r="H1" s="316"/>
      <c r="I1" s="316"/>
      <c r="J1" s="316"/>
      <c r="K1" s="316"/>
      <c r="L1" s="316"/>
      <c r="M1" s="316"/>
      <c r="N1" s="316"/>
      <c r="O1" s="316"/>
      <c r="P1" s="316"/>
      <c r="Q1" s="316"/>
      <c r="R1" s="316"/>
      <c r="S1" s="316"/>
      <c r="T1" s="316"/>
      <c r="U1" s="316"/>
      <c r="V1" s="316"/>
      <c r="W1" s="316"/>
      <c r="X1" s="316"/>
      <c r="Y1" s="316"/>
      <c r="Z1" s="316"/>
    </row>
    <row r="2" spans="1:26" ht="21" customHeight="1">
      <c r="A2" s="316"/>
      <c r="B2" s="711" t="s">
        <v>485</v>
      </c>
      <c r="C2" s="712"/>
      <c r="D2" s="712"/>
      <c r="E2" s="5"/>
      <c r="F2" s="5"/>
      <c r="G2" s="5"/>
      <c r="H2" s="5"/>
      <c r="I2" s="5"/>
      <c r="J2" s="5"/>
      <c r="K2" s="5"/>
      <c r="L2" s="5"/>
      <c r="M2" s="5"/>
      <c r="N2" s="5"/>
      <c r="O2" s="5"/>
      <c r="P2" s="5"/>
      <c r="Q2" s="5"/>
      <c r="R2" s="5"/>
      <c r="S2" s="5"/>
      <c r="T2" s="5"/>
      <c r="U2" s="5"/>
      <c r="V2" s="5"/>
      <c r="W2" s="316"/>
      <c r="X2" s="316"/>
      <c r="Y2" s="316"/>
      <c r="Z2" s="316"/>
    </row>
    <row r="3" spans="1:26" ht="21" customHeight="1">
      <c r="A3" s="316"/>
      <c r="B3" s="686" t="s">
        <v>486</v>
      </c>
      <c r="C3" s="675"/>
      <c r="D3" s="675"/>
      <c r="E3" s="675"/>
      <c r="F3" s="675"/>
      <c r="G3" s="675"/>
      <c r="H3" s="675"/>
      <c r="I3" s="675"/>
      <c r="J3" s="675"/>
      <c r="K3" s="675"/>
      <c r="L3" s="5"/>
      <c r="M3" s="5"/>
      <c r="N3" s="5"/>
      <c r="O3" s="5"/>
      <c r="P3" s="5"/>
      <c r="Q3" s="5"/>
      <c r="R3" s="5"/>
      <c r="S3" s="5"/>
      <c r="T3" s="5"/>
      <c r="U3" s="5"/>
      <c r="V3" s="5"/>
      <c r="W3" s="316"/>
      <c r="X3" s="316"/>
      <c r="Y3" s="316"/>
      <c r="Z3" s="316"/>
    </row>
    <row r="4" spans="1:26" ht="21" customHeight="1">
      <c r="A4" s="316"/>
      <c r="B4" s="675"/>
      <c r="C4" s="675"/>
      <c r="D4" s="675"/>
      <c r="E4" s="675"/>
      <c r="F4" s="675"/>
      <c r="G4" s="675"/>
      <c r="H4" s="675"/>
      <c r="I4" s="675"/>
      <c r="J4" s="675"/>
      <c r="K4" s="675"/>
      <c r="L4" s="5"/>
      <c r="M4" s="5"/>
      <c r="N4" s="5"/>
      <c r="O4" s="5"/>
      <c r="P4" s="5"/>
      <c r="Q4" s="5"/>
      <c r="R4" s="5"/>
      <c r="S4" s="5"/>
      <c r="T4" s="5"/>
      <c r="U4" s="5"/>
      <c r="V4" s="5"/>
      <c r="W4" s="316"/>
      <c r="X4" s="316"/>
      <c r="Y4" s="316"/>
      <c r="Z4" s="316"/>
    </row>
    <row r="5" spans="1:26" ht="21" customHeight="1">
      <c r="A5" s="316"/>
      <c r="B5" s="480"/>
      <c r="C5" s="480"/>
      <c r="D5" s="480"/>
      <c r="E5" s="480"/>
      <c r="F5" s="357"/>
      <c r="G5" s="357"/>
      <c r="H5" s="357"/>
      <c r="I5" s="357"/>
      <c r="J5" s="357"/>
      <c r="K5" s="357"/>
      <c r="L5" s="357"/>
      <c r="M5" s="357"/>
      <c r="N5" s="357"/>
      <c r="O5" s="357"/>
      <c r="P5" s="357"/>
      <c r="Q5" s="357"/>
      <c r="R5" s="357"/>
      <c r="S5" s="480"/>
      <c r="T5" s="480"/>
      <c r="U5" s="480"/>
      <c r="V5" s="480"/>
      <c r="W5" s="316"/>
      <c r="X5" s="316"/>
      <c r="Y5" s="316"/>
      <c r="Z5" s="316"/>
    </row>
    <row r="6" spans="1:26" ht="21" customHeight="1">
      <c r="A6" s="316"/>
      <c r="B6" s="563" t="s">
        <v>487</v>
      </c>
      <c r="C6" s="563" t="s">
        <v>48</v>
      </c>
      <c r="D6" s="563" t="s">
        <v>167</v>
      </c>
      <c r="E6" s="563" t="s">
        <v>139</v>
      </c>
      <c r="F6" s="564" t="s">
        <v>488</v>
      </c>
      <c r="G6" s="564" t="s">
        <v>489</v>
      </c>
      <c r="H6" s="564" t="s">
        <v>490</v>
      </c>
      <c r="I6" s="564" t="s">
        <v>491</v>
      </c>
      <c r="J6" s="564" t="s">
        <v>492</v>
      </c>
      <c r="K6" s="564" t="s">
        <v>493</v>
      </c>
      <c r="L6" s="564" t="s">
        <v>494</v>
      </c>
      <c r="M6" s="564" t="s">
        <v>495</v>
      </c>
      <c r="N6" s="564" t="s">
        <v>496</v>
      </c>
      <c r="O6" s="564" t="s">
        <v>497</v>
      </c>
      <c r="P6" s="564" t="s">
        <v>498</v>
      </c>
      <c r="Q6" s="564" t="s">
        <v>499</v>
      </c>
      <c r="R6" s="564" t="s">
        <v>500</v>
      </c>
      <c r="S6" s="563" t="s">
        <v>146</v>
      </c>
      <c r="T6" s="563" t="s">
        <v>147</v>
      </c>
      <c r="U6" s="563" t="s">
        <v>148</v>
      </c>
      <c r="V6" s="563" t="s">
        <v>149</v>
      </c>
      <c r="W6" s="565" t="s">
        <v>150</v>
      </c>
      <c r="X6" s="566"/>
      <c r="Y6" s="316"/>
      <c r="Z6" s="316"/>
    </row>
    <row r="7" spans="1:26" ht="21" customHeight="1">
      <c r="A7" s="316"/>
      <c r="B7" s="713" t="s">
        <v>501</v>
      </c>
      <c r="C7" s="567" t="s">
        <v>33</v>
      </c>
      <c r="D7" s="567" t="s">
        <v>502</v>
      </c>
      <c r="E7" s="266">
        <f>'PEG_State &amp; Central owned-data'!E3</f>
        <v>0</v>
      </c>
      <c r="F7" s="266">
        <f>'PEG_State &amp; Central owned-data'!F3</f>
        <v>0</v>
      </c>
      <c r="G7" s="266">
        <f>'PEG_State &amp; Central owned-data'!G3</f>
        <v>0</v>
      </c>
      <c r="H7" s="266">
        <f>'PEG_State &amp; Central owned-data'!H3</f>
        <v>0</v>
      </c>
      <c r="I7" s="266">
        <f>'PEG_State &amp; Central owned-data'!I3</f>
        <v>0</v>
      </c>
      <c r="J7" s="266">
        <f>'PEG_State &amp; Central owned-data'!J3</f>
        <v>0</v>
      </c>
      <c r="K7" s="266">
        <f>'PEG_State &amp; Central owned-data'!K3</f>
        <v>0</v>
      </c>
      <c r="L7" s="266">
        <f>'PEG_State &amp; Central owned-data'!L3</f>
        <v>0</v>
      </c>
      <c r="M7" s="266">
        <f>'PEG_State &amp; Central owned-data'!M3</f>
        <v>0</v>
      </c>
      <c r="N7" s="266">
        <f>'PEG_State &amp; Central owned-data'!N3</f>
        <v>0</v>
      </c>
      <c r="O7" s="266">
        <f>'PEG_State &amp; Central owned-data'!O3</f>
        <v>0</v>
      </c>
      <c r="P7" s="266">
        <f>'PEG_State &amp; Central owned-data'!P3</f>
        <v>0</v>
      </c>
      <c r="Q7" s="266">
        <f>'PEG_State &amp; Central owned-data'!Q3</f>
        <v>0</v>
      </c>
      <c r="R7" s="266">
        <f>'PEG_State &amp; Central owned-data'!R3</f>
        <v>0</v>
      </c>
      <c r="S7" s="266">
        <f>'PEG_State &amp; Central owned-data'!S3</f>
        <v>0</v>
      </c>
      <c r="T7" s="266">
        <f>'PEG_State &amp; Central owned-data'!T3</f>
        <v>0</v>
      </c>
      <c r="U7" s="266">
        <f>'PEG_State &amp; Central owned-data'!U3</f>
        <v>0</v>
      </c>
      <c r="V7" s="266">
        <f>'PEG_State &amp; Central owned-data'!V3</f>
        <v>0</v>
      </c>
      <c r="W7" s="266">
        <f>'PEG_State &amp; Central owned-data'!W3</f>
        <v>0</v>
      </c>
      <c r="X7" s="316"/>
      <c r="Y7" s="316"/>
      <c r="Z7" s="316"/>
    </row>
    <row r="8" spans="1:26" ht="21" customHeight="1">
      <c r="A8" s="316"/>
      <c r="B8" s="714"/>
      <c r="C8" s="568" t="s">
        <v>503</v>
      </c>
      <c r="D8" s="568" t="s">
        <v>372</v>
      </c>
      <c r="E8" s="266">
        <f>'PEG_State &amp; Central owned-data'!E4</f>
        <v>0</v>
      </c>
      <c r="F8" s="266">
        <f>'PEG_State &amp; Central owned-data'!F4</f>
        <v>0</v>
      </c>
      <c r="G8" s="266">
        <f>'PEG_State &amp; Central owned-data'!G4</f>
        <v>0</v>
      </c>
      <c r="H8" s="266">
        <f>'PEG_State &amp; Central owned-data'!H4</f>
        <v>0</v>
      </c>
      <c r="I8" s="266">
        <f>'PEG_State &amp; Central owned-data'!I4</f>
        <v>0</v>
      </c>
      <c r="J8" s="266">
        <f>'PEG_State &amp; Central owned-data'!J4</f>
        <v>0</v>
      </c>
      <c r="K8" s="266">
        <f>'PEG_State &amp; Central owned-data'!K4</f>
        <v>0</v>
      </c>
      <c r="L8" s="266">
        <f>'PEG_State &amp; Central owned-data'!L4</f>
        <v>0</v>
      </c>
      <c r="M8" s="266">
        <f>'PEG_State &amp; Central owned-data'!M4</f>
        <v>0</v>
      </c>
      <c r="N8" s="266">
        <f>'PEG_State &amp; Central owned-data'!N4</f>
        <v>0</v>
      </c>
      <c r="O8" s="266">
        <f>'PEG_State &amp; Central owned-data'!O4</f>
        <v>0</v>
      </c>
      <c r="P8" s="266">
        <f>'PEG_State &amp; Central owned-data'!P4</f>
        <v>0</v>
      </c>
      <c r="Q8" s="266">
        <f>'PEG_State &amp; Central owned-data'!Q4</f>
        <v>0</v>
      </c>
      <c r="R8" s="266">
        <f>'PEG_State &amp; Central owned-data'!R4</f>
        <v>0</v>
      </c>
      <c r="S8" s="266">
        <f>'PEG_State &amp; Central owned-data'!S4</f>
        <v>0</v>
      </c>
      <c r="T8" s="266">
        <f>'PEG_State &amp; Central owned-data'!T4</f>
        <v>0</v>
      </c>
      <c r="U8" s="266">
        <f>'PEG_State &amp; Central owned-data'!U4</f>
        <v>0</v>
      </c>
      <c r="V8" s="266">
        <f>'PEG_State &amp; Central owned-data'!V4</f>
        <v>0</v>
      </c>
      <c r="W8" s="266">
        <f>'PEG_State &amp; Central owned-data'!W4</f>
        <v>0</v>
      </c>
      <c r="X8" s="316"/>
      <c r="Y8" s="316"/>
      <c r="Z8" s="316"/>
    </row>
    <row r="9" spans="1:26" ht="21" customHeight="1">
      <c r="A9" s="316"/>
      <c r="B9" s="714"/>
      <c r="C9" s="568" t="s">
        <v>504</v>
      </c>
      <c r="D9" s="568" t="s">
        <v>372</v>
      </c>
      <c r="E9" s="266">
        <f>'PEG_State &amp; Central owned-data'!E5</f>
        <v>0</v>
      </c>
      <c r="F9" s="266">
        <f>'PEG_State &amp; Central owned-data'!F5</f>
        <v>0</v>
      </c>
      <c r="G9" s="266">
        <f>'PEG_State &amp; Central owned-data'!G5</f>
        <v>0</v>
      </c>
      <c r="H9" s="266">
        <f>'PEG_State &amp; Central owned-data'!H5</f>
        <v>0</v>
      </c>
      <c r="I9" s="266">
        <f>'PEG_State &amp; Central owned-data'!I5</f>
        <v>0</v>
      </c>
      <c r="J9" s="266">
        <f>'PEG_State &amp; Central owned-data'!J5</f>
        <v>0</v>
      </c>
      <c r="K9" s="266">
        <f>'PEG_State &amp; Central owned-data'!K5</f>
        <v>0</v>
      </c>
      <c r="L9" s="266">
        <f>'PEG_State &amp; Central owned-data'!L5</f>
        <v>0</v>
      </c>
      <c r="M9" s="266">
        <f>'PEG_State &amp; Central owned-data'!M5</f>
        <v>0</v>
      </c>
      <c r="N9" s="266">
        <f>'PEG_State &amp; Central owned-data'!N5</f>
        <v>0</v>
      </c>
      <c r="O9" s="266">
        <f>'PEG_State &amp; Central owned-data'!O5</f>
        <v>0</v>
      </c>
      <c r="P9" s="266">
        <f>'PEG_State &amp; Central owned-data'!P5</f>
        <v>0</v>
      </c>
      <c r="Q9" s="266">
        <f>'PEG_State &amp; Central owned-data'!Q5</f>
        <v>0</v>
      </c>
      <c r="R9" s="266">
        <f>'PEG_State &amp; Central owned-data'!R5</f>
        <v>0</v>
      </c>
      <c r="S9" s="266">
        <f>'PEG_State &amp; Central owned-data'!S5</f>
        <v>0</v>
      </c>
      <c r="T9" s="266">
        <f>'PEG_State &amp; Central owned-data'!T5</f>
        <v>0</v>
      </c>
      <c r="U9" s="266">
        <f>'PEG_State &amp; Central owned-data'!U5</f>
        <v>0</v>
      </c>
      <c r="V9" s="266">
        <f>'PEG_State &amp; Central owned-data'!V5</f>
        <v>0</v>
      </c>
      <c r="W9" s="266">
        <f>'PEG_State &amp; Central owned-data'!W5</f>
        <v>0</v>
      </c>
      <c r="X9" s="316"/>
      <c r="Y9" s="316"/>
      <c r="Z9" s="316"/>
    </row>
    <row r="10" spans="1:26" ht="21" customHeight="1">
      <c r="A10" s="316"/>
      <c r="B10" s="714"/>
      <c r="C10" s="568" t="s">
        <v>92</v>
      </c>
      <c r="D10" s="568" t="s">
        <v>372</v>
      </c>
      <c r="E10" s="266">
        <f>'PEG_State &amp; Central owned-data'!E6</f>
        <v>0</v>
      </c>
      <c r="F10" s="266">
        <f>'PEG_State &amp; Central owned-data'!F6</f>
        <v>0</v>
      </c>
      <c r="G10" s="266">
        <f>'PEG_State &amp; Central owned-data'!G6</f>
        <v>0</v>
      </c>
      <c r="H10" s="266">
        <f>'PEG_State &amp; Central owned-data'!H6</f>
        <v>0</v>
      </c>
      <c r="I10" s="266">
        <f>'PEG_State &amp; Central owned-data'!I6</f>
        <v>0</v>
      </c>
      <c r="J10" s="266">
        <f>'PEG_State &amp; Central owned-data'!J6</f>
        <v>0</v>
      </c>
      <c r="K10" s="266">
        <f>'PEG_State &amp; Central owned-data'!K6</f>
        <v>0</v>
      </c>
      <c r="L10" s="266">
        <f>'PEG_State &amp; Central owned-data'!L6</f>
        <v>0</v>
      </c>
      <c r="M10" s="266">
        <f>'PEG_State &amp; Central owned-data'!M6</f>
        <v>0</v>
      </c>
      <c r="N10" s="266">
        <f>'PEG_State &amp; Central owned-data'!N6</f>
        <v>0</v>
      </c>
      <c r="O10" s="266">
        <f>'PEG_State &amp; Central owned-data'!O6</f>
        <v>0</v>
      </c>
      <c r="P10" s="266">
        <f>'PEG_State &amp; Central owned-data'!P6</f>
        <v>0</v>
      </c>
      <c r="Q10" s="266">
        <f>'PEG_State &amp; Central owned-data'!Q6</f>
        <v>0</v>
      </c>
      <c r="R10" s="266">
        <f>'PEG_State &amp; Central owned-data'!R6</f>
        <v>0</v>
      </c>
      <c r="S10" s="266">
        <f>'PEG_State &amp; Central owned-data'!S6</f>
        <v>0</v>
      </c>
      <c r="T10" s="266">
        <f>'PEG_State &amp; Central owned-data'!T6</f>
        <v>0</v>
      </c>
      <c r="U10" s="266">
        <f>'PEG_State &amp; Central owned-data'!U6</f>
        <v>0</v>
      </c>
      <c r="V10" s="266">
        <f>'PEG_State &amp; Central owned-data'!V6</f>
        <v>0</v>
      </c>
      <c r="W10" s="266">
        <f>'PEG_State &amp; Central owned-data'!W6</f>
        <v>0</v>
      </c>
      <c r="X10" s="316"/>
      <c r="Y10" s="316"/>
      <c r="Z10" s="316"/>
    </row>
    <row r="11" spans="1:26" ht="21" customHeight="1">
      <c r="A11" s="316"/>
      <c r="B11" s="714"/>
      <c r="C11" s="568" t="s">
        <v>8</v>
      </c>
      <c r="D11" s="568" t="s">
        <v>505</v>
      </c>
      <c r="E11" s="266">
        <f>'PEG_State &amp; Central owned-data'!E7</f>
        <v>0</v>
      </c>
      <c r="F11" s="266">
        <f>'PEG_State &amp; Central owned-data'!F7</f>
        <v>0</v>
      </c>
      <c r="G11" s="266">
        <f>'PEG_State &amp; Central owned-data'!G7</f>
        <v>0</v>
      </c>
      <c r="H11" s="266">
        <f>'PEG_State &amp; Central owned-data'!H7</f>
        <v>0</v>
      </c>
      <c r="I11" s="266">
        <f>'PEG_State &amp; Central owned-data'!I7</f>
        <v>0</v>
      </c>
      <c r="J11" s="266">
        <f>'PEG_State &amp; Central owned-data'!J7</f>
        <v>0</v>
      </c>
      <c r="K11" s="266">
        <f>'PEG_State &amp; Central owned-data'!K7</f>
        <v>0</v>
      </c>
      <c r="L11" s="266">
        <f>'PEG_State &amp; Central owned-data'!L7</f>
        <v>0</v>
      </c>
      <c r="M11" s="266">
        <f>'PEG_State &amp; Central owned-data'!M7</f>
        <v>0</v>
      </c>
      <c r="N11" s="266">
        <f>'PEG_State &amp; Central owned-data'!N7</f>
        <v>0</v>
      </c>
      <c r="O11" s="266">
        <f>'PEG_State &amp; Central owned-data'!O7</f>
        <v>0</v>
      </c>
      <c r="P11" s="266">
        <f>'PEG_State &amp; Central owned-data'!P7</f>
        <v>0</v>
      </c>
      <c r="Q11" s="266">
        <f>'PEG_State &amp; Central owned-data'!Q7</f>
        <v>0</v>
      </c>
      <c r="R11" s="266">
        <f>'PEG_State &amp; Central owned-data'!R7</f>
        <v>0</v>
      </c>
      <c r="S11" s="266">
        <f>'PEG_State &amp; Central owned-data'!S7</f>
        <v>0</v>
      </c>
      <c r="T11" s="266">
        <f>'PEG_State &amp; Central owned-data'!T7</f>
        <v>0</v>
      </c>
      <c r="U11" s="266">
        <f>'PEG_State &amp; Central owned-data'!U7</f>
        <v>0</v>
      </c>
      <c r="V11" s="266">
        <f>'PEG_State &amp; Central owned-data'!V7</f>
        <v>0</v>
      </c>
      <c r="W11" s="266">
        <f>'PEG_State &amp; Central owned-data'!W7</f>
        <v>0</v>
      </c>
      <c r="X11" s="316"/>
      <c r="Y11" s="316"/>
      <c r="Z11" s="316"/>
    </row>
    <row r="12" spans="1:26" ht="21" customHeight="1">
      <c r="A12" s="316"/>
      <c r="B12" s="695"/>
      <c r="C12" s="569" t="s">
        <v>68</v>
      </c>
      <c r="D12" s="569" t="s">
        <v>502</v>
      </c>
      <c r="E12" s="266">
        <f>'PEG_State &amp; Central owned-data'!E8</f>
        <v>0</v>
      </c>
      <c r="F12" s="266">
        <f>'PEG_State &amp; Central owned-data'!F8</f>
        <v>0</v>
      </c>
      <c r="G12" s="266">
        <f>'PEG_State &amp; Central owned-data'!G8</f>
        <v>0</v>
      </c>
      <c r="H12" s="266">
        <f>'PEG_State &amp; Central owned-data'!H8</f>
        <v>0</v>
      </c>
      <c r="I12" s="266">
        <f>'PEG_State &amp; Central owned-data'!I8</f>
        <v>0</v>
      </c>
      <c r="J12" s="266">
        <f>'PEG_State &amp; Central owned-data'!J8</f>
        <v>0</v>
      </c>
      <c r="K12" s="266">
        <f>'PEG_State &amp; Central owned-data'!K8</f>
        <v>0</v>
      </c>
      <c r="L12" s="266">
        <f>'PEG_State &amp; Central owned-data'!L8</f>
        <v>0</v>
      </c>
      <c r="M12" s="266">
        <f>'PEG_State &amp; Central owned-data'!M8</f>
        <v>0</v>
      </c>
      <c r="N12" s="266">
        <f>'PEG_State &amp; Central owned-data'!N8</f>
        <v>0</v>
      </c>
      <c r="O12" s="266">
        <f>'PEG_State &amp; Central owned-data'!O8</f>
        <v>0</v>
      </c>
      <c r="P12" s="266">
        <f>'PEG_State &amp; Central owned-data'!P8</f>
        <v>0</v>
      </c>
      <c r="Q12" s="266">
        <f>'PEG_State &amp; Central owned-data'!Q8</f>
        <v>0</v>
      </c>
      <c r="R12" s="266">
        <f>'PEG_State &amp; Central owned-data'!R8</f>
        <v>0</v>
      </c>
      <c r="S12" s="266">
        <f>'PEG_State &amp; Central owned-data'!S8</f>
        <v>0</v>
      </c>
      <c r="T12" s="266">
        <f>'PEG_State &amp; Central owned-data'!T8</f>
        <v>0</v>
      </c>
      <c r="U12" s="266">
        <f>'PEG_State &amp; Central owned-data'!U8</f>
        <v>0</v>
      </c>
      <c r="V12" s="266">
        <f>'PEG_State &amp; Central owned-data'!V8</f>
        <v>0</v>
      </c>
      <c r="W12" s="266">
        <f>'PEG_State &amp; Central owned-data'!W8</f>
        <v>0</v>
      </c>
      <c r="X12" s="316"/>
      <c r="Y12" s="316"/>
      <c r="Z12" s="316"/>
    </row>
    <row r="13" spans="1:26" ht="21" customHeight="1">
      <c r="A13" s="316"/>
      <c r="B13" s="713" t="s">
        <v>506</v>
      </c>
      <c r="C13" s="567" t="s">
        <v>34</v>
      </c>
      <c r="D13" s="567" t="s">
        <v>505</v>
      </c>
      <c r="E13" s="264">
        <f>'PEG_State &amp; Central owned-data'!E9</f>
        <v>0</v>
      </c>
      <c r="F13" s="264">
        <f>'PEG_State &amp; Central owned-data'!F9</f>
        <v>0</v>
      </c>
      <c r="G13" s="264">
        <f>'PEG_State &amp; Central owned-data'!G9</f>
        <v>0</v>
      </c>
      <c r="H13" s="264">
        <f>'PEG_State &amp; Central owned-data'!H9</f>
        <v>0</v>
      </c>
      <c r="I13" s="264">
        <f>'PEG_State &amp; Central owned-data'!I9</f>
        <v>0</v>
      </c>
      <c r="J13" s="264">
        <f>'PEG_State &amp; Central owned-data'!J9</f>
        <v>0</v>
      </c>
      <c r="K13" s="264">
        <f>'PEG_State &amp; Central owned-data'!K9</f>
        <v>0</v>
      </c>
      <c r="L13" s="264">
        <f>'PEG_State &amp; Central owned-data'!L9</f>
        <v>0</v>
      </c>
      <c r="M13" s="264">
        <f>'PEG_State &amp; Central owned-data'!M9</f>
        <v>0</v>
      </c>
      <c r="N13" s="264">
        <f>'PEG_State &amp; Central owned-data'!N9</f>
        <v>0</v>
      </c>
      <c r="O13" s="264">
        <f>'PEG_State &amp; Central owned-data'!O9</f>
        <v>0</v>
      </c>
      <c r="P13" s="264">
        <f>'PEG_State &amp; Central owned-data'!P9</f>
        <v>0</v>
      </c>
      <c r="Q13" s="264">
        <f>'PEG_State &amp; Central owned-data'!Q9</f>
        <v>0</v>
      </c>
      <c r="R13" s="264">
        <f>'PEG_State &amp; Central owned-data'!R9</f>
        <v>0</v>
      </c>
      <c r="S13" s="264">
        <f>'PEG_State &amp; Central owned-data'!S9</f>
        <v>0</v>
      </c>
      <c r="T13" s="264">
        <f>'PEG_State &amp; Central owned-data'!T9</f>
        <v>0</v>
      </c>
      <c r="U13" s="264">
        <f>'PEG_State &amp; Central owned-data'!U9</f>
        <v>0</v>
      </c>
      <c r="V13" s="264">
        <f>'PEG_State &amp; Central owned-data'!V9</f>
        <v>0</v>
      </c>
      <c r="W13" s="264">
        <f>'PEG_State &amp; Central owned-data'!W9</f>
        <v>0</v>
      </c>
      <c r="X13" s="316"/>
      <c r="Y13" s="570"/>
      <c r="Z13" s="570"/>
    </row>
    <row r="14" spans="1:26" ht="21" customHeight="1">
      <c r="A14" s="316"/>
      <c r="B14" s="714"/>
      <c r="C14" s="568" t="s">
        <v>507</v>
      </c>
      <c r="D14" s="568" t="s">
        <v>372</v>
      </c>
      <c r="E14" s="266">
        <f>'PEG_State &amp; Central owned-data'!E10+'PEG_State &amp; Central owned-data'!E22</f>
        <v>331.4</v>
      </c>
      <c r="F14" s="266">
        <f>'PEG_State &amp; Central owned-data'!F10+'PEG_State &amp; Central owned-data'!F22</f>
        <v>507.9</v>
      </c>
      <c r="G14" s="266">
        <f>'PEG_State &amp; Central owned-data'!G10+'PEG_State &amp; Central owned-data'!G22</f>
        <v>543.6</v>
      </c>
      <c r="H14" s="266">
        <f>'PEG_State &amp; Central owned-data'!H10+'PEG_State &amp; Central owned-data'!H22</f>
        <v>522.57999999999993</v>
      </c>
      <c r="I14" s="266">
        <f>'PEG_State &amp; Central owned-data'!I10+'PEG_State &amp; Central owned-data'!I22</f>
        <v>520.79</v>
      </c>
      <c r="J14" s="266">
        <f>'PEG_State &amp; Central owned-data'!J10+'PEG_State &amp; Central owned-data'!J22</f>
        <v>370.40999999999997</v>
      </c>
      <c r="K14" s="266">
        <f>'PEG_State &amp; Central owned-data'!K10+'PEG_State &amp; Central owned-data'!K22</f>
        <v>358.84</v>
      </c>
      <c r="L14" s="266">
        <f>'PEG_State &amp; Central owned-data'!L10+'PEG_State &amp; Central owned-data'!L22</f>
        <v>317.45999999999998</v>
      </c>
      <c r="M14" s="266">
        <f>'PEG_State &amp; Central owned-data'!M10+'PEG_State &amp; Central owned-data'!M22</f>
        <v>268.48199999999997</v>
      </c>
      <c r="N14" s="266">
        <f>'PEG_State &amp; Central owned-data'!N10+'PEG_State &amp; Central owned-data'!N22</f>
        <v>322.55500000000001</v>
      </c>
      <c r="O14" s="266">
        <f>'PEG_State &amp; Central owned-data'!O10+'PEG_State &amp; Central owned-data'!O22</f>
        <v>391.28199999999998</v>
      </c>
      <c r="P14" s="266">
        <f>'PEG_State &amp; Central owned-data'!P10+'PEG_State &amp; Central owned-data'!P22</f>
        <v>77.260000000000005</v>
      </c>
      <c r="Q14" s="266">
        <f>'PEG_State &amp; Central owned-data'!Q10+'PEG_State &amp; Central owned-data'!Q22</f>
        <v>19.940000000000001</v>
      </c>
      <c r="R14" s="266">
        <f>'PEG_State &amp; Central owned-data'!R10+'PEG_State &amp; Central owned-data'!R22</f>
        <v>16.176306618074442</v>
      </c>
      <c r="S14" s="266">
        <f>'PEG_State &amp; Central owned-data'!S10+'PEG_State &amp; Central owned-data'!S22</f>
        <v>13.123013831592726</v>
      </c>
      <c r="T14" s="571">
        <f>'PEG_State &amp; Central owned-data'!T10+'PEG_State &amp; Central owned-data'!T22</f>
        <v>0</v>
      </c>
      <c r="U14" s="266">
        <f>'PEG_State &amp; Central owned-data'!U10+'PEG_State &amp; Central owned-data'!U22</f>
        <v>8.6370000000000005</v>
      </c>
      <c r="V14" s="266">
        <f>'PEG_State &amp; Central owned-data'!V10+'PEG_State &amp; Central owned-data'!V22</f>
        <v>0</v>
      </c>
      <c r="W14" s="266">
        <f>'PEG_State &amp; Central owned-data'!W10+'PEG_State &amp; Central owned-data'!W22</f>
        <v>0</v>
      </c>
      <c r="X14" s="316"/>
      <c r="Y14" s="570"/>
      <c r="Z14" s="570"/>
    </row>
    <row r="15" spans="1:26" ht="21" customHeight="1">
      <c r="A15" s="316"/>
      <c r="B15" s="695"/>
      <c r="C15" s="569" t="s">
        <v>69</v>
      </c>
      <c r="D15" s="569" t="s">
        <v>372</v>
      </c>
      <c r="E15" s="272">
        <f>'PEG_State &amp; Central owned-data'!E11+'PEG_State &amp; Central owned-data'!E21</f>
        <v>127851</v>
      </c>
      <c r="F15" s="272">
        <f>'PEG_State &amp; Central owned-data'!F11+'PEG_State &amp; Central owned-data'!F21</f>
        <v>67069</v>
      </c>
      <c r="G15" s="272">
        <f>'PEG_State &amp; Central owned-data'!G11+'PEG_State &amp; Central owned-data'!G21</f>
        <v>229282</v>
      </c>
      <c r="H15" s="272">
        <f>'PEG_State &amp; Central owned-data'!H11+'PEG_State &amp; Central owned-data'!H21</f>
        <v>360799</v>
      </c>
      <c r="I15" s="272">
        <f>'PEG_State &amp; Central owned-data'!I11+'PEG_State &amp; Central owned-data'!I21</f>
        <v>412822</v>
      </c>
      <c r="J15" s="272">
        <f>'PEG_State &amp; Central owned-data'!J11+'PEG_State &amp; Central owned-data'!J21</f>
        <v>515876</v>
      </c>
      <c r="K15" s="272">
        <f>'PEG_State &amp; Central owned-data'!K11+'PEG_State &amp; Central owned-data'!K21</f>
        <v>370013.47</v>
      </c>
      <c r="L15" s="272">
        <f>'PEG_State &amp; Central owned-data'!L11+'PEG_State &amp; Central owned-data'!L21</f>
        <v>158501.73499999999</v>
      </c>
      <c r="M15" s="272">
        <f>'PEG_State &amp; Central owned-data'!M11+'PEG_State &amp; Central owned-data'!M21</f>
        <v>297686</v>
      </c>
      <c r="N15" s="272">
        <f>'PEG_State &amp; Central owned-data'!N11+'PEG_State &amp; Central owned-data'!N21</f>
        <v>255344</v>
      </c>
      <c r="O15" s="272">
        <f>'PEG_State &amp; Central owned-data'!O11+'PEG_State &amp; Central owned-data'!O21</f>
        <v>231862</v>
      </c>
      <c r="P15" s="272">
        <f>'PEG_State &amp; Central owned-data'!P11+'PEG_State &amp; Central owned-data'!P21</f>
        <v>25034</v>
      </c>
      <c r="Q15" s="272">
        <f>'PEG_State &amp; Central owned-data'!Q11+'PEG_State &amp; Central owned-data'!Q21</f>
        <v>2726</v>
      </c>
      <c r="R15" s="272">
        <f>'PEG_State &amp; Central owned-data'!R11+'PEG_State &amp; Central owned-data'!R21</f>
        <v>15566</v>
      </c>
      <c r="S15" s="272">
        <f>'PEG_State &amp; Central owned-data'!S11+'PEG_State &amp; Central owned-data'!S21</f>
        <v>145.80000000000001</v>
      </c>
      <c r="T15" s="572">
        <f>'PEG_State &amp; Central owned-data'!T11+'PEG_State &amp; Central owned-data'!T21</f>
        <v>0</v>
      </c>
      <c r="U15" s="266">
        <f>'PEG_State &amp; Central owned-data'!U11+'PEG_State &amp; Central owned-data'!U21</f>
        <v>16655.400000000001</v>
      </c>
      <c r="V15" s="266">
        <f>'PEG_State &amp; Central owned-data'!V11+'PEG_State &amp; Central owned-data'!V21</f>
        <v>0</v>
      </c>
      <c r="W15" s="266">
        <f>'PEG_State &amp; Central owned-data'!W11+'PEG_State &amp; Central owned-data'!W21</f>
        <v>0</v>
      </c>
      <c r="X15" s="316"/>
      <c r="Y15" s="570"/>
      <c r="Z15" s="570"/>
    </row>
    <row r="16" spans="1:26" ht="21" customHeight="1">
      <c r="A16" s="316"/>
      <c r="B16" s="713" t="s">
        <v>508</v>
      </c>
      <c r="C16" s="567" t="s">
        <v>72</v>
      </c>
      <c r="D16" s="567" t="s">
        <v>372</v>
      </c>
      <c r="E16" s="264">
        <f>'PEG_State &amp; Central owned-data'!E12</f>
        <v>75185</v>
      </c>
      <c r="F16" s="264">
        <f>'PEG_State &amp; Central owned-data'!F12</f>
        <v>38125</v>
      </c>
      <c r="G16" s="264">
        <f>'PEG_State &amp; Central owned-data'!G12</f>
        <v>74814</v>
      </c>
      <c r="H16" s="264">
        <f>'PEG_State &amp; Central owned-data'!H12</f>
        <v>44490</v>
      </c>
      <c r="I16" s="264">
        <f>'PEG_State &amp; Central owned-data'!I12</f>
        <v>124618</v>
      </c>
      <c r="J16" s="264">
        <f>'PEG_State &amp; Central owned-data'!J12</f>
        <v>118916</v>
      </c>
      <c r="K16" s="264">
        <f>'PEG_State &amp; Central owned-data'!K12</f>
        <v>66079</v>
      </c>
      <c r="L16" s="264">
        <f>'PEG_State &amp; Central owned-data'!L12</f>
        <v>33497.5</v>
      </c>
      <c r="M16" s="264">
        <f>'PEG_State &amp; Central owned-data'!M12</f>
        <v>916</v>
      </c>
      <c r="N16" s="264">
        <f>'PEG_State &amp; Central owned-data'!N12</f>
        <v>46665</v>
      </c>
      <c r="O16" s="264">
        <f>'PEG_State &amp; Central owned-data'!O12</f>
        <v>48629</v>
      </c>
      <c r="P16" s="264">
        <f>'PEG_State &amp; Central owned-data'!P12</f>
        <v>30897</v>
      </c>
      <c r="Q16" s="264">
        <f>'PEG_State &amp; Central owned-data'!Q12</f>
        <v>8931</v>
      </c>
      <c r="R16" s="264">
        <f>'PEG_State &amp; Central owned-data'!R12</f>
        <v>372</v>
      </c>
      <c r="S16" s="264">
        <f>'PEG_State &amp; Central owned-data'!S12</f>
        <v>372</v>
      </c>
      <c r="T16" s="276">
        <f>'PEG_State &amp; Central owned-data'!T12</f>
        <v>931</v>
      </c>
      <c r="U16" s="264">
        <f>'PEG_State &amp; Central owned-data'!U12</f>
        <v>1649</v>
      </c>
      <c r="V16" s="264">
        <f>'PEG_State &amp; Central owned-data'!V12</f>
        <v>1649</v>
      </c>
      <c r="W16" s="264">
        <f>'PEG_State &amp; Central owned-data'!W12</f>
        <v>28</v>
      </c>
      <c r="X16" s="316"/>
      <c r="Y16" s="570"/>
      <c r="Z16" s="570"/>
    </row>
    <row r="17" spans="1:26" ht="21" customHeight="1">
      <c r="A17" s="316"/>
      <c r="B17" s="695"/>
      <c r="C17" s="569" t="s">
        <v>509</v>
      </c>
      <c r="D17" s="569" t="s">
        <v>372</v>
      </c>
      <c r="E17" s="272">
        <f>'PEG_State &amp; Central owned-data'!E13</f>
        <v>3348</v>
      </c>
      <c r="F17" s="272">
        <f>'PEG_State &amp; Central owned-data'!F13</f>
        <v>1590</v>
      </c>
      <c r="G17" s="272">
        <f>'PEG_State &amp; Central owned-data'!G13</f>
        <v>4465</v>
      </c>
      <c r="H17" s="272">
        <f>'PEG_State &amp; Central owned-data'!H13</f>
        <v>3916</v>
      </c>
      <c r="I17" s="272">
        <f>'PEG_State &amp; Central owned-data'!I13</f>
        <v>4367</v>
      </c>
      <c r="J17" s="272">
        <f>'PEG_State &amp; Central owned-data'!J13</f>
        <v>2943</v>
      </c>
      <c r="K17" s="272">
        <f>'PEG_State &amp; Central owned-data'!K13</f>
        <v>2077</v>
      </c>
      <c r="L17" s="272">
        <f>'PEG_State &amp; Central owned-data'!L13</f>
        <v>1038.5</v>
      </c>
      <c r="M17" s="272">
        <f>'PEG_State &amp; Central owned-data'!M13</f>
        <v>0</v>
      </c>
      <c r="N17" s="272">
        <f>'PEG_State &amp; Central owned-data'!N13</f>
        <v>2267</v>
      </c>
      <c r="O17" s="272">
        <f>'PEG_State &amp; Central owned-data'!O13</f>
        <v>556</v>
      </c>
      <c r="P17" s="272">
        <f>'PEG_State &amp; Central owned-data'!P13</f>
        <v>958</v>
      </c>
      <c r="Q17" s="272">
        <f>'PEG_State &amp; Central owned-data'!Q13</f>
        <v>299</v>
      </c>
      <c r="R17" s="272">
        <f>'PEG_State &amp; Central owned-data'!R13</f>
        <v>55</v>
      </c>
      <c r="S17" s="272">
        <f>'PEG_State &amp; Central owned-data'!S13</f>
        <v>55</v>
      </c>
      <c r="T17" s="572">
        <f>'PEG_State &amp; Central owned-data'!T13</f>
        <v>166</v>
      </c>
      <c r="U17" s="272">
        <f>'PEG_State &amp; Central owned-data'!U13</f>
        <v>22</v>
      </c>
      <c r="V17" s="272">
        <f>'PEG_State &amp; Central owned-data'!V13</f>
        <v>22</v>
      </c>
      <c r="W17" s="272">
        <f>'PEG_State &amp; Central owned-data'!W13</f>
        <v>2</v>
      </c>
      <c r="X17" s="316"/>
      <c r="Y17" s="570"/>
      <c r="Z17" s="570"/>
    </row>
    <row r="18" spans="1:26" ht="21" customHeight="1">
      <c r="A18" s="316"/>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row>
    <row r="19" spans="1:26" ht="21" customHeight="1">
      <c r="A19" s="316"/>
      <c r="B19" s="316"/>
      <c r="C19" s="316"/>
      <c r="D19" s="316"/>
      <c r="E19" s="316"/>
      <c r="F19" s="316"/>
      <c r="G19" s="316"/>
      <c r="H19" s="316"/>
      <c r="I19" s="316"/>
      <c r="J19" s="316"/>
      <c r="K19" s="316"/>
      <c r="L19" s="316"/>
      <c r="M19" s="316"/>
      <c r="N19" s="316"/>
      <c r="O19" s="316"/>
      <c r="P19" s="316"/>
      <c r="Q19" s="316"/>
      <c r="R19" s="316"/>
      <c r="S19" s="316"/>
      <c r="T19" s="709"/>
      <c r="U19" s="570"/>
      <c r="V19" s="316"/>
      <c r="W19" s="316"/>
      <c r="X19" s="316"/>
      <c r="Y19" s="316"/>
      <c r="Z19" s="316"/>
    </row>
    <row r="20" spans="1:26" ht="21" customHeight="1">
      <c r="A20" s="316"/>
      <c r="B20" s="316"/>
      <c r="C20" s="316"/>
      <c r="D20" s="316"/>
      <c r="E20" s="316"/>
      <c r="F20" s="316"/>
      <c r="G20" s="316"/>
      <c r="H20" s="316"/>
      <c r="I20" s="316"/>
      <c r="J20" s="316"/>
      <c r="K20" s="316"/>
      <c r="L20" s="316"/>
      <c r="M20" s="316"/>
      <c r="N20" s="316"/>
      <c r="O20" s="316"/>
      <c r="P20" s="316"/>
      <c r="Q20" s="316"/>
      <c r="R20" s="316"/>
      <c r="S20" s="316"/>
      <c r="T20" s="675"/>
      <c r="U20" s="570"/>
      <c r="V20" s="316"/>
      <c r="W20" s="316"/>
      <c r="X20" s="316"/>
      <c r="Y20" s="316"/>
      <c r="Z20" s="316"/>
    </row>
    <row r="21" spans="1:26" ht="21" customHeight="1">
      <c r="A21" s="316"/>
      <c r="B21" s="316"/>
      <c r="C21" s="316"/>
      <c r="D21" s="316"/>
      <c r="E21" s="316"/>
      <c r="F21" s="316"/>
      <c r="G21" s="316"/>
      <c r="H21" s="316"/>
      <c r="I21" s="316"/>
      <c r="J21" s="316"/>
      <c r="K21" s="316"/>
      <c r="L21" s="316"/>
      <c r="M21" s="316"/>
      <c r="N21" s="316"/>
      <c r="O21" s="316"/>
      <c r="P21" s="316"/>
      <c r="Q21" s="316"/>
      <c r="R21" s="316"/>
      <c r="S21" s="316"/>
      <c r="T21" s="675"/>
      <c r="U21" s="570"/>
      <c r="V21" s="316"/>
      <c r="W21" s="316"/>
      <c r="X21" s="316"/>
      <c r="Y21" s="316"/>
      <c r="Z21" s="316"/>
    </row>
    <row r="22" spans="1:26" ht="21" customHeight="1">
      <c r="A22" s="316"/>
      <c r="B22" s="316"/>
      <c r="C22" s="316"/>
      <c r="D22" s="316"/>
      <c r="E22" s="316"/>
      <c r="F22" s="316"/>
      <c r="G22" s="316"/>
      <c r="H22" s="316"/>
      <c r="I22" s="316"/>
      <c r="J22" s="316"/>
      <c r="K22" s="316"/>
      <c r="L22" s="316"/>
      <c r="M22" s="316"/>
      <c r="N22" s="316"/>
      <c r="O22" s="316"/>
      <c r="P22" s="316"/>
      <c r="Q22" s="316"/>
      <c r="R22" s="316"/>
      <c r="S22" s="316"/>
      <c r="T22" s="709"/>
      <c r="U22" s="570"/>
      <c r="V22" s="316"/>
      <c r="W22" s="316"/>
      <c r="X22" s="316"/>
      <c r="Y22" s="316"/>
      <c r="Z22" s="316"/>
    </row>
    <row r="23" spans="1:26" ht="21" customHeight="1">
      <c r="A23" s="316"/>
      <c r="B23" s="316"/>
      <c r="C23" s="316"/>
      <c r="D23" s="316"/>
      <c r="E23" s="316"/>
      <c r="F23" s="316"/>
      <c r="G23" s="316"/>
      <c r="H23" s="316"/>
      <c r="I23" s="316"/>
      <c r="J23" s="316"/>
      <c r="K23" s="316"/>
      <c r="L23" s="316"/>
      <c r="M23" s="316"/>
      <c r="N23" s="316"/>
      <c r="O23" s="316"/>
      <c r="P23" s="316"/>
      <c r="Q23" s="316"/>
      <c r="R23" s="316"/>
      <c r="S23" s="316"/>
      <c r="T23" s="675"/>
      <c r="U23" s="570"/>
      <c r="V23" s="316"/>
      <c r="W23" s="316"/>
      <c r="X23" s="316"/>
      <c r="Y23" s="316"/>
      <c r="Z23" s="316"/>
    </row>
    <row r="24" spans="1:26" ht="21" customHeight="1">
      <c r="A24" s="316"/>
      <c r="B24" s="710" t="s">
        <v>154</v>
      </c>
      <c r="C24" s="675"/>
      <c r="D24" s="675"/>
      <c r="E24" s="316"/>
      <c r="F24" s="316"/>
      <c r="G24" s="316"/>
      <c r="H24" s="316"/>
      <c r="I24" s="316"/>
      <c r="J24" s="316"/>
      <c r="K24" s="316"/>
      <c r="L24" s="316"/>
      <c r="M24" s="316"/>
      <c r="N24" s="316"/>
      <c r="O24" s="316"/>
      <c r="P24" s="316"/>
      <c r="Q24" s="316"/>
      <c r="R24" s="316"/>
      <c r="S24" s="316"/>
      <c r="T24" s="316"/>
      <c r="U24" s="316"/>
      <c r="V24" s="316"/>
      <c r="W24" s="316"/>
      <c r="X24" s="316"/>
      <c r="Y24" s="316"/>
      <c r="Z24" s="316"/>
    </row>
    <row r="25" spans="1:26" ht="21" customHeight="1">
      <c r="A25" s="566"/>
      <c r="B25" s="22" t="s">
        <v>510</v>
      </c>
      <c r="C25" s="22" t="s">
        <v>54</v>
      </c>
      <c r="D25" s="22" t="s">
        <v>138</v>
      </c>
      <c r="E25" s="22">
        <v>2005</v>
      </c>
      <c r="F25" s="22">
        <v>2006</v>
      </c>
      <c r="G25" s="22">
        <v>2007</v>
      </c>
      <c r="H25" s="22">
        <v>2008</v>
      </c>
      <c r="I25" s="22">
        <v>2009</v>
      </c>
      <c r="J25" s="22">
        <v>2010</v>
      </c>
      <c r="K25" s="22">
        <v>2011</v>
      </c>
      <c r="L25" s="22">
        <v>2012</v>
      </c>
      <c r="M25" s="22">
        <v>2013</v>
      </c>
      <c r="N25" s="22">
        <v>2014</v>
      </c>
      <c r="O25" s="22">
        <v>2015</v>
      </c>
      <c r="P25" s="22">
        <v>2016</v>
      </c>
      <c r="Q25" s="22">
        <v>2017</v>
      </c>
      <c r="R25" s="22">
        <v>2018</v>
      </c>
      <c r="S25" s="22">
        <v>2019</v>
      </c>
      <c r="T25" s="22">
        <v>2020</v>
      </c>
      <c r="U25" s="22">
        <v>2021</v>
      </c>
      <c r="V25" s="22">
        <v>2022</v>
      </c>
      <c r="W25" s="573">
        <v>2023</v>
      </c>
      <c r="X25" s="566"/>
      <c r="Y25" s="566" t="s">
        <v>278</v>
      </c>
    </row>
    <row r="26" spans="1:26" ht="21" customHeight="1">
      <c r="A26" s="316"/>
      <c r="B26" s="574" t="s">
        <v>511</v>
      </c>
      <c r="C26" s="575" t="s">
        <v>33</v>
      </c>
      <c r="D26" s="576" t="s">
        <v>152</v>
      </c>
      <c r="E26" s="576">
        <f t="shared" ref="E26:W36" si="0">(1/4*E7)+(3/4*F7)</f>
        <v>0</v>
      </c>
      <c r="F26" s="576">
        <f t="shared" si="0"/>
        <v>0</v>
      </c>
      <c r="G26" s="576">
        <f t="shared" si="0"/>
        <v>0</v>
      </c>
      <c r="H26" s="576">
        <f t="shared" si="0"/>
        <v>0</v>
      </c>
      <c r="I26" s="576">
        <f t="shared" si="0"/>
        <v>0</v>
      </c>
      <c r="J26" s="576">
        <f t="shared" si="0"/>
        <v>0</v>
      </c>
      <c r="K26" s="576">
        <f t="shared" si="0"/>
        <v>0</v>
      </c>
      <c r="L26" s="576">
        <f t="shared" si="0"/>
        <v>0</v>
      </c>
      <c r="M26" s="576">
        <f t="shared" si="0"/>
        <v>0</v>
      </c>
      <c r="N26" s="576">
        <f t="shared" si="0"/>
        <v>0</v>
      </c>
      <c r="O26" s="576">
        <f t="shared" si="0"/>
        <v>0</v>
      </c>
      <c r="P26" s="576">
        <f t="shared" si="0"/>
        <v>0</v>
      </c>
      <c r="Q26" s="576">
        <f t="shared" si="0"/>
        <v>0</v>
      </c>
      <c r="R26" s="576">
        <f t="shared" si="0"/>
        <v>0</v>
      </c>
      <c r="S26" s="576">
        <f t="shared" si="0"/>
        <v>0</v>
      </c>
      <c r="T26" s="576">
        <f t="shared" si="0"/>
        <v>0</v>
      </c>
      <c r="U26" s="577">
        <f t="shared" si="0"/>
        <v>0</v>
      </c>
      <c r="V26" s="577">
        <f t="shared" si="0"/>
        <v>0</v>
      </c>
      <c r="W26" s="576">
        <f t="shared" si="0"/>
        <v>0</v>
      </c>
      <c r="X26" s="316"/>
      <c r="Y26" s="316"/>
    </row>
    <row r="27" spans="1:26" ht="21" customHeight="1">
      <c r="A27" s="316"/>
      <c r="B27" s="578" t="s">
        <v>511</v>
      </c>
      <c r="C27" s="579" t="s">
        <v>21</v>
      </c>
      <c r="D27" s="580" t="s">
        <v>512</v>
      </c>
      <c r="E27" s="580">
        <f t="shared" si="0"/>
        <v>0</v>
      </c>
      <c r="F27" s="580">
        <f t="shared" si="0"/>
        <v>0</v>
      </c>
      <c r="G27" s="580">
        <f t="shared" si="0"/>
        <v>0</v>
      </c>
      <c r="H27" s="580">
        <f t="shared" si="0"/>
        <v>0</v>
      </c>
      <c r="I27" s="580">
        <f t="shared" si="0"/>
        <v>0</v>
      </c>
      <c r="J27" s="580">
        <f t="shared" si="0"/>
        <v>0</v>
      </c>
      <c r="K27" s="580">
        <f t="shared" si="0"/>
        <v>0</v>
      </c>
      <c r="L27" s="580">
        <f t="shared" si="0"/>
        <v>0</v>
      </c>
      <c r="M27" s="580">
        <f t="shared" si="0"/>
        <v>0</v>
      </c>
      <c r="N27" s="580">
        <f t="shared" si="0"/>
        <v>0</v>
      </c>
      <c r="O27" s="580">
        <f t="shared" si="0"/>
        <v>0</v>
      </c>
      <c r="P27" s="580">
        <f t="shared" si="0"/>
        <v>0</v>
      </c>
      <c r="Q27" s="580">
        <f t="shared" si="0"/>
        <v>0</v>
      </c>
      <c r="R27" s="580">
        <f t="shared" si="0"/>
        <v>0</v>
      </c>
      <c r="S27" s="580">
        <f t="shared" si="0"/>
        <v>0</v>
      </c>
      <c r="T27" s="580">
        <f t="shared" si="0"/>
        <v>0</v>
      </c>
      <c r="U27" s="581">
        <f t="shared" si="0"/>
        <v>0</v>
      </c>
      <c r="V27" s="581">
        <f t="shared" si="0"/>
        <v>0</v>
      </c>
      <c r="W27" s="580">
        <f t="shared" si="0"/>
        <v>0</v>
      </c>
      <c r="X27" s="316"/>
      <c r="Y27" s="316"/>
    </row>
    <row r="28" spans="1:26" ht="21" customHeight="1">
      <c r="A28" s="316"/>
      <c r="B28" s="578" t="s">
        <v>511</v>
      </c>
      <c r="C28" s="579" t="s">
        <v>93</v>
      </c>
      <c r="D28" s="580" t="s">
        <v>512</v>
      </c>
      <c r="E28" s="580">
        <f t="shared" si="0"/>
        <v>0</v>
      </c>
      <c r="F28" s="580">
        <f t="shared" si="0"/>
        <v>0</v>
      </c>
      <c r="G28" s="580">
        <f t="shared" si="0"/>
        <v>0</v>
      </c>
      <c r="H28" s="580">
        <f t="shared" si="0"/>
        <v>0</v>
      </c>
      <c r="I28" s="580">
        <f t="shared" si="0"/>
        <v>0</v>
      </c>
      <c r="J28" s="580">
        <f t="shared" si="0"/>
        <v>0</v>
      </c>
      <c r="K28" s="580">
        <f t="shared" si="0"/>
        <v>0</v>
      </c>
      <c r="L28" s="580">
        <f t="shared" si="0"/>
        <v>0</v>
      </c>
      <c r="M28" s="580">
        <f t="shared" si="0"/>
        <v>0</v>
      </c>
      <c r="N28" s="580">
        <f t="shared" si="0"/>
        <v>0</v>
      </c>
      <c r="O28" s="580">
        <f t="shared" si="0"/>
        <v>0</v>
      </c>
      <c r="P28" s="580">
        <f t="shared" si="0"/>
        <v>0</v>
      </c>
      <c r="Q28" s="580">
        <f t="shared" si="0"/>
        <v>0</v>
      </c>
      <c r="R28" s="580">
        <f t="shared" si="0"/>
        <v>0</v>
      </c>
      <c r="S28" s="580">
        <f t="shared" si="0"/>
        <v>0</v>
      </c>
      <c r="T28" s="580">
        <f t="shared" si="0"/>
        <v>0</v>
      </c>
      <c r="U28" s="581">
        <f t="shared" si="0"/>
        <v>0</v>
      </c>
      <c r="V28" s="581">
        <f t="shared" si="0"/>
        <v>0</v>
      </c>
      <c r="W28" s="580">
        <f t="shared" si="0"/>
        <v>0</v>
      </c>
      <c r="X28" s="316"/>
      <c r="Y28" s="316"/>
    </row>
    <row r="29" spans="1:26" ht="21" customHeight="1">
      <c r="A29" s="316"/>
      <c r="B29" s="578" t="s">
        <v>511</v>
      </c>
      <c r="C29" s="579" t="s">
        <v>513</v>
      </c>
      <c r="D29" s="580" t="s">
        <v>512</v>
      </c>
      <c r="E29" s="580">
        <f t="shared" si="0"/>
        <v>0</v>
      </c>
      <c r="F29" s="580">
        <f t="shared" si="0"/>
        <v>0</v>
      </c>
      <c r="G29" s="580">
        <f t="shared" si="0"/>
        <v>0</v>
      </c>
      <c r="H29" s="580">
        <f t="shared" si="0"/>
        <v>0</v>
      </c>
      <c r="I29" s="580">
        <f t="shared" si="0"/>
        <v>0</v>
      </c>
      <c r="J29" s="580">
        <f t="shared" si="0"/>
        <v>0</v>
      </c>
      <c r="K29" s="580">
        <f t="shared" si="0"/>
        <v>0</v>
      </c>
      <c r="L29" s="580">
        <f t="shared" si="0"/>
        <v>0</v>
      </c>
      <c r="M29" s="580">
        <f t="shared" si="0"/>
        <v>0</v>
      </c>
      <c r="N29" s="580">
        <f t="shared" si="0"/>
        <v>0</v>
      </c>
      <c r="O29" s="580">
        <f t="shared" si="0"/>
        <v>0</v>
      </c>
      <c r="P29" s="580">
        <f t="shared" si="0"/>
        <v>0</v>
      </c>
      <c r="Q29" s="580">
        <f t="shared" si="0"/>
        <v>0</v>
      </c>
      <c r="R29" s="580">
        <f t="shared" si="0"/>
        <v>0</v>
      </c>
      <c r="S29" s="580">
        <f t="shared" si="0"/>
        <v>0</v>
      </c>
      <c r="T29" s="580">
        <f t="shared" si="0"/>
        <v>0</v>
      </c>
      <c r="U29" s="581">
        <f t="shared" si="0"/>
        <v>0</v>
      </c>
      <c r="V29" s="581">
        <f t="shared" si="0"/>
        <v>0</v>
      </c>
      <c r="W29" s="580">
        <f t="shared" si="0"/>
        <v>0</v>
      </c>
      <c r="X29" s="316"/>
      <c r="Y29" s="316"/>
    </row>
    <row r="30" spans="1:26" ht="21" customHeight="1">
      <c r="A30" s="316"/>
      <c r="B30" s="578" t="s">
        <v>511</v>
      </c>
      <c r="C30" s="579" t="s">
        <v>34</v>
      </c>
      <c r="D30" s="580" t="s">
        <v>302</v>
      </c>
      <c r="E30" s="580">
        <f t="shared" si="0"/>
        <v>0</v>
      </c>
      <c r="F30" s="580">
        <f t="shared" si="0"/>
        <v>0</v>
      </c>
      <c r="G30" s="580">
        <f t="shared" si="0"/>
        <v>0</v>
      </c>
      <c r="H30" s="580">
        <f t="shared" si="0"/>
        <v>0</v>
      </c>
      <c r="I30" s="580">
        <f t="shared" si="0"/>
        <v>0</v>
      </c>
      <c r="J30" s="580">
        <f t="shared" si="0"/>
        <v>0</v>
      </c>
      <c r="K30" s="580">
        <f t="shared" si="0"/>
        <v>0</v>
      </c>
      <c r="L30" s="580">
        <f t="shared" si="0"/>
        <v>0</v>
      </c>
      <c r="M30" s="580">
        <f t="shared" si="0"/>
        <v>0</v>
      </c>
      <c r="N30" s="580">
        <f t="shared" si="0"/>
        <v>0</v>
      </c>
      <c r="O30" s="580">
        <f t="shared" si="0"/>
        <v>0</v>
      </c>
      <c r="P30" s="580">
        <f t="shared" si="0"/>
        <v>0</v>
      </c>
      <c r="Q30" s="580">
        <f t="shared" si="0"/>
        <v>0</v>
      </c>
      <c r="R30" s="580">
        <f t="shared" si="0"/>
        <v>0</v>
      </c>
      <c r="S30" s="580">
        <f t="shared" si="0"/>
        <v>0</v>
      </c>
      <c r="T30" s="580">
        <f t="shared" si="0"/>
        <v>0</v>
      </c>
      <c r="U30" s="581">
        <f t="shared" si="0"/>
        <v>0</v>
      </c>
      <c r="V30" s="581">
        <f t="shared" si="0"/>
        <v>0</v>
      </c>
      <c r="W30" s="580">
        <f t="shared" si="0"/>
        <v>0</v>
      </c>
      <c r="X30" s="316"/>
      <c r="Y30" s="316"/>
    </row>
    <row r="31" spans="1:26" ht="21" customHeight="1">
      <c r="A31" s="316"/>
      <c r="B31" s="582" t="s">
        <v>511</v>
      </c>
      <c r="C31" s="583" t="s">
        <v>68</v>
      </c>
      <c r="D31" s="584" t="s">
        <v>152</v>
      </c>
      <c r="E31" s="584">
        <f t="shared" si="0"/>
        <v>0</v>
      </c>
      <c r="F31" s="584">
        <f t="shared" si="0"/>
        <v>0</v>
      </c>
      <c r="G31" s="584">
        <f t="shared" si="0"/>
        <v>0</v>
      </c>
      <c r="H31" s="584">
        <f t="shared" si="0"/>
        <v>0</v>
      </c>
      <c r="I31" s="584">
        <f t="shared" si="0"/>
        <v>0</v>
      </c>
      <c r="J31" s="584">
        <f t="shared" si="0"/>
        <v>0</v>
      </c>
      <c r="K31" s="584">
        <f t="shared" si="0"/>
        <v>0</v>
      </c>
      <c r="L31" s="584">
        <f t="shared" si="0"/>
        <v>0</v>
      </c>
      <c r="M31" s="584">
        <f t="shared" si="0"/>
        <v>0</v>
      </c>
      <c r="N31" s="584">
        <f t="shared" si="0"/>
        <v>0</v>
      </c>
      <c r="O31" s="584">
        <f t="shared" si="0"/>
        <v>0</v>
      </c>
      <c r="P31" s="584">
        <f t="shared" si="0"/>
        <v>0</v>
      </c>
      <c r="Q31" s="584">
        <f t="shared" si="0"/>
        <v>0</v>
      </c>
      <c r="R31" s="584">
        <f t="shared" si="0"/>
        <v>0</v>
      </c>
      <c r="S31" s="584">
        <f t="shared" si="0"/>
        <v>0</v>
      </c>
      <c r="T31" s="584">
        <f t="shared" si="0"/>
        <v>0</v>
      </c>
      <c r="U31" s="585">
        <f t="shared" si="0"/>
        <v>0</v>
      </c>
      <c r="V31" s="585">
        <f t="shared" si="0"/>
        <v>0</v>
      </c>
      <c r="W31" s="584">
        <f t="shared" si="0"/>
        <v>0</v>
      </c>
      <c r="X31" s="316"/>
      <c r="Y31" s="316"/>
    </row>
    <row r="32" spans="1:26" ht="21" customHeight="1">
      <c r="A32" s="316"/>
      <c r="B32" s="574" t="s">
        <v>514</v>
      </c>
      <c r="C32" s="575" t="s">
        <v>34</v>
      </c>
      <c r="D32" s="576" t="s">
        <v>505</v>
      </c>
      <c r="E32" s="576">
        <f t="shared" si="0"/>
        <v>0</v>
      </c>
      <c r="F32" s="576">
        <f t="shared" si="0"/>
        <v>0</v>
      </c>
      <c r="G32" s="576">
        <f t="shared" si="0"/>
        <v>0</v>
      </c>
      <c r="H32" s="576">
        <f t="shared" si="0"/>
        <v>0</v>
      </c>
      <c r="I32" s="576">
        <f t="shared" si="0"/>
        <v>0</v>
      </c>
      <c r="J32" s="576">
        <f t="shared" si="0"/>
        <v>0</v>
      </c>
      <c r="K32" s="576">
        <f t="shared" si="0"/>
        <v>0</v>
      </c>
      <c r="L32" s="576">
        <f t="shared" si="0"/>
        <v>0</v>
      </c>
      <c r="M32" s="576">
        <f t="shared" si="0"/>
        <v>0</v>
      </c>
      <c r="N32" s="576">
        <f t="shared" si="0"/>
        <v>0</v>
      </c>
      <c r="O32" s="576">
        <f t="shared" si="0"/>
        <v>0</v>
      </c>
      <c r="P32" s="576">
        <f t="shared" si="0"/>
        <v>0</v>
      </c>
      <c r="Q32" s="576">
        <f t="shared" si="0"/>
        <v>0</v>
      </c>
      <c r="R32" s="576">
        <f t="shared" si="0"/>
        <v>0</v>
      </c>
      <c r="S32" s="576">
        <f t="shared" si="0"/>
        <v>0</v>
      </c>
      <c r="T32" s="576">
        <f t="shared" si="0"/>
        <v>0</v>
      </c>
      <c r="U32" s="576">
        <f t="shared" si="0"/>
        <v>0</v>
      </c>
      <c r="V32" s="576">
        <f t="shared" si="0"/>
        <v>0</v>
      </c>
      <c r="W32" s="576">
        <f t="shared" si="0"/>
        <v>0</v>
      </c>
      <c r="X32" s="316"/>
      <c r="Y32" s="316"/>
    </row>
    <row r="33" spans="1:26" ht="21" customHeight="1">
      <c r="A33" s="316"/>
      <c r="B33" s="578" t="s">
        <v>514</v>
      </c>
      <c r="C33" s="579" t="s">
        <v>56</v>
      </c>
      <c r="D33" s="580" t="s">
        <v>512</v>
      </c>
      <c r="E33" s="586">
        <f t="shared" si="0"/>
        <v>463.77499999999998</v>
      </c>
      <c r="F33" s="586">
        <f t="shared" si="0"/>
        <v>534.67500000000007</v>
      </c>
      <c r="G33" s="586">
        <f t="shared" si="0"/>
        <v>527.83499999999992</v>
      </c>
      <c r="H33" s="586">
        <f t="shared" si="0"/>
        <v>521.23749999999995</v>
      </c>
      <c r="I33" s="586">
        <f t="shared" si="0"/>
        <v>408.005</v>
      </c>
      <c r="J33" s="586">
        <f t="shared" si="0"/>
        <v>361.73249999999996</v>
      </c>
      <c r="K33" s="586">
        <f t="shared" si="0"/>
        <v>327.80499999999995</v>
      </c>
      <c r="L33" s="586">
        <f t="shared" si="0"/>
        <v>280.72649999999999</v>
      </c>
      <c r="M33" s="586">
        <f t="shared" si="0"/>
        <v>309.03674999999998</v>
      </c>
      <c r="N33" s="586">
        <f t="shared" si="0"/>
        <v>374.10025000000002</v>
      </c>
      <c r="O33" s="586">
        <f t="shared" si="0"/>
        <v>155.7655</v>
      </c>
      <c r="P33" s="586">
        <f t="shared" si="0"/>
        <v>34.270000000000003</v>
      </c>
      <c r="Q33" s="586">
        <f t="shared" si="0"/>
        <v>17.117229963555832</v>
      </c>
      <c r="R33" s="586">
        <f t="shared" si="0"/>
        <v>13.886337028213154</v>
      </c>
      <c r="S33" s="586">
        <f t="shared" si="0"/>
        <v>3.2807534578981814</v>
      </c>
      <c r="T33" s="586">
        <f t="shared" si="0"/>
        <v>6.4777500000000003</v>
      </c>
      <c r="U33" s="586">
        <f t="shared" si="0"/>
        <v>2.1592500000000001</v>
      </c>
      <c r="V33" s="587">
        <f t="shared" si="0"/>
        <v>0</v>
      </c>
      <c r="W33" s="588">
        <v>0</v>
      </c>
      <c r="X33" s="555"/>
      <c r="Y33" s="589"/>
    </row>
    <row r="34" spans="1:26" ht="21" customHeight="1">
      <c r="A34" s="316"/>
      <c r="B34" s="582" t="s">
        <v>514</v>
      </c>
      <c r="C34" s="583" t="s">
        <v>69</v>
      </c>
      <c r="D34" s="584" t="s">
        <v>512</v>
      </c>
      <c r="E34" s="590">
        <f t="shared" si="0"/>
        <v>82264.5</v>
      </c>
      <c r="F34" s="590">
        <f t="shared" si="0"/>
        <v>188728.75</v>
      </c>
      <c r="G34" s="590">
        <f t="shared" si="0"/>
        <v>327919.75</v>
      </c>
      <c r="H34" s="590">
        <f t="shared" si="0"/>
        <v>399816.25</v>
      </c>
      <c r="I34" s="590">
        <f t="shared" si="0"/>
        <v>490112.5</v>
      </c>
      <c r="J34" s="590">
        <f t="shared" si="0"/>
        <v>406479.10249999998</v>
      </c>
      <c r="K34" s="590">
        <f t="shared" si="0"/>
        <v>211379.66874999998</v>
      </c>
      <c r="L34" s="590">
        <f t="shared" si="0"/>
        <v>262889.93374999997</v>
      </c>
      <c r="M34" s="590">
        <f t="shared" si="0"/>
        <v>265929.5</v>
      </c>
      <c r="N34" s="590">
        <f t="shared" si="0"/>
        <v>237732.5</v>
      </c>
      <c r="O34" s="590">
        <f t="shared" si="0"/>
        <v>76741</v>
      </c>
      <c r="P34" s="590">
        <f t="shared" si="0"/>
        <v>8303</v>
      </c>
      <c r="Q34" s="590">
        <f t="shared" si="0"/>
        <v>12356</v>
      </c>
      <c r="R34" s="590">
        <f t="shared" si="0"/>
        <v>4000.85</v>
      </c>
      <c r="S34" s="590">
        <f t="shared" si="0"/>
        <v>36.450000000000003</v>
      </c>
      <c r="T34" s="590">
        <f t="shared" si="0"/>
        <v>12491.550000000001</v>
      </c>
      <c r="U34" s="590">
        <f t="shared" si="0"/>
        <v>4163.8500000000004</v>
      </c>
      <c r="V34" s="591">
        <f t="shared" si="0"/>
        <v>0</v>
      </c>
      <c r="W34" s="592">
        <v>0</v>
      </c>
      <c r="X34" s="555"/>
      <c r="Y34" s="589"/>
    </row>
    <row r="35" spans="1:26" ht="21" customHeight="1">
      <c r="A35" s="316"/>
      <c r="B35" s="578" t="s">
        <v>515</v>
      </c>
      <c r="C35" s="579" t="s">
        <v>72</v>
      </c>
      <c r="D35" s="580" t="s">
        <v>512</v>
      </c>
      <c r="E35" s="586">
        <f t="shared" si="0"/>
        <v>47390</v>
      </c>
      <c r="F35" s="586">
        <f t="shared" si="0"/>
        <v>65641.75</v>
      </c>
      <c r="G35" s="586">
        <f t="shared" si="0"/>
        <v>52071</v>
      </c>
      <c r="H35" s="586">
        <f t="shared" si="0"/>
        <v>104586</v>
      </c>
      <c r="I35" s="586">
        <f t="shared" si="0"/>
        <v>120341.5</v>
      </c>
      <c r="J35" s="586">
        <f t="shared" si="0"/>
        <v>79288.25</v>
      </c>
      <c r="K35" s="586">
        <f t="shared" si="0"/>
        <v>41642.875</v>
      </c>
      <c r="L35" s="586">
        <f t="shared" si="0"/>
        <v>9061.375</v>
      </c>
      <c r="M35" s="586">
        <f t="shared" si="0"/>
        <v>35227.75</v>
      </c>
      <c r="N35" s="586">
        <f t="shared" si="0"/>
        <v>48138</v>
      </c>
      <c r="O35" s="586">
        <f t="shared" si="0"/>
        <v>35330</v>
      </c>
      <c r="P35" s="586">
        <f t="shared" si="0"/>
        <v>14422.5</v>
      </c>
      <c r="Q35" s="586">
        <f t="shared" si="0"/>
        <v>2511.75</v>
      </c>
      <c r="R35" s="586">
        <f t="shared" si="0"/>
        <v>372</v>
      </c>
      <c r="S35" s="586">
        <f t="shared" si="0"/>
        <v>791.25</v>
      </c>
      <c r="T35" s="586">
        <f t="shared" si="0"/>
        <v>1469.5</v>
      </c>
      <c r="U35" s="586">
        <f t="shared" si="0"/>
        <v>1649</v>
      </c>
      <c r="V35" s="586">
        <f t="shared" si="0"/>
        <v>433.25</v>
      </c>
      <c r="W35" s="241">
        <f t="shared" ref="W35:W36" si="1">V35*(1+Y35)</f>
        <v>328.70056127251786</v>
      </c>
      <c r="X35" s="555"/>
      <c r="Y35" s="589">
        <f t="shared" ref="Y35:Y36" si="2">(((V35/E35)^(1/17))-1)</f>
        <v>-0.24131434212921443</v>
      </c>
    </row>
    <row r="36" spans="1:26" ht="21" customHeight="1">
      <c r="A36" s="316"/>
      <c r="B36" s="582" t="s">
        <v>515</v>
      </c>
      <c r="C36" s="583" t="s">
        <v>516</v>
      </c>
      <c r="D36" s="584" t="s">
        <v>512</v>
      </c>
      <c r="E36" s="590">
        <f t="shared" si="0"/>
        <v>2029.5</v>
      </c>
      <c r="F36" s="590">
        <f t="shared" si="0"/>
        <v>3746.25</v>
      </c>
      <c r="G36" s="590">
        <f t="shared" si="0"/>
        <v>4053.25</v>
      </c>
      <c r="H36" s="590">
        <f t="shared" si="0"/>
        <v>4254.25</v>
      </c>
      <c r="I36" s="590">
        <f t="shared" si="0"/>
        <v>3299</v>
      </c>
      <c r="J36" s="590">
        <f t="shared" si="0"/>
        <v>2293.5</v>
      </c>
      <c r="K36" s="590">
        <f t="shared" si="0"/>
        <v>1298.125</v>
      </c>
      <c r="L36" s="590">
        <f t="shared" si="0"/>
        <v>259.625</v>
      </c>
      <c r="M36" s="590">
        <f t="shared" si="0"/>
        <v>1700.25</v>
      </c>
      <c r="N36" s="590">
        <f t="shared" si="0"/>
        <v>983.75</v>
      </c>
      <c r="O36" s="590">
        <f t="shared" si="0"/>
        <v>857.5</v>
      </c>
      <c r="P36" s="590">
        <f t="shared" si="0"/>
        <v>463.75</v>
      </c>
      <c r="Q36" s="590">
        <f t="shared" si="0"/>
        <v>116</v>
      </c>
      <c r="R36" s="590">
        <f t="shared" si="0"/>
        <v>55</v>
      </c>
      <c r="S36" s="590">
        <f t="shared" si="0"/>
        <v>138.25</v>
      </c>
      <c r="T36" s="590">
        <f t="shared" si="0"/>
        <v>58</v>
      </c>
      <c r="U36" s="590">
        <f t="shared" si="0"/>
        <v>22</v>
      </c>
      <c r="V36" s="590">
        <f t="shared" si="0"/>
        <v>7</v>
      </c>
      <c r="W36" s="245">
        <f t="shared" si="1"/>
        <v>5.0148435883299145</v>
      </c>
      <c r="X36" s="555"/>
      <c r="Y36" s="589">
        <f t="shared" si="2"/>
        <v>-0.28359377309572653</v>
      </c>
    </row>
    <row r="37" spans="1:26" ht="21" customHeight="1">
      <c r="A37" s="316"/>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row>
    <row r="38" spans="1:26" ht="21" customHeight="1">
      <c r="A38" s="316"/>
      <c r="B38" s="316"/>
      <c r="C38" s="316"/>
      <c r="D38" s="316"/>
      <c r="E38" s="316"/>
      <c r="F38" s="316"/>
      <c r="G38" s="316"/>
      <c r="H38" s="316"/>
      <c r="I38" s="316"/>
      <c r="J38" s="316"/>
      <c r="K38" s="316"/>
      <c r="L38" s="316"/>
      <c r="M38" s="316"/>
      <c r="N38" s="316"/>
      <c r="O38" s="316"/>
      <c r="P38" s="316"/>
      <c r="Q38" s="316"/>
      <c r="R38" s="316"/>
      <c r="S38" s="593"/>
      <c r="T38" s="593"/>
      <c r="U38" s="593"/>
      <c r="V38" s="317"/>
      <c r="W38" s="593"/>
      <c r="X38" s="316"/>
      <c r="Y38" s="316"/>
      <c r="Z38" s="316"/>
    </row>
    <row r="39" spans="1:26" ht="21" customHeight="1">
      <c r="A39" s="316"/>
      <c r="B39" s="316"/>
      <c r="C39" s="316"/>
      <c r="D39" s="316"/>
      <c r="E39" s="316"/>
      <c r="F39" s="316"/>
      <c r="G39" s="316"/>
      <c r="H39" s="316"/>
      <c r="I39" s="316"/>
      <c r="J39" s="316"/>
      <c r="K39" s="316"/>
      <c r="L39" s="316"/>
      <c r="M39" s="316"/>
      <c r="N39" s="316"/>
      <c r="O39" s="316"/>
      <c r="P39" s="316"/>
      <c r="Q39" s="316"/>
      <c r="R39" s="316"/>
      <c r="S39" s="316"/>
      <c r="U39" s="316"/>
      <c r="W39" s="316"/>
      <c r="X39" s="316"/>
      <c r="Y39" s="316"/>
      <c r="Z39" s="316"/>
    </row>
    <row r="40" spans="1:26" ht="21" customHeight="1">
      <c r="A40" s="316"/>
      <c r="B40" s="316"/>
      <c r="C40" s="316"/>
      <c r="D40" s="316"/>
      <c r="E40" s="316"/>
      <c r="F40" s="316"/>
      <c r="G40" s="316"/>
      <c r="H40" s="316"/>
      <c r="I40" s="316"/>
      <c r="J40" s="316"/>
      <c r="K40" s="316"/>
      <c r="L40" s="316"/>
      <c r="M40" s="316"/>
      <c r="N40" s="316"/>
      <c r="O40" s="316"/>
      <c r="P40" s="316"/>
      <c r="Q40" s="316"/>
      <c r="R40" s="316"/>
      <c r="S40" s="316"/>
      <c r="U40" s="316"/>
      <c r="V40" s="316"/>
      <c r="W40" s="316"/>
      <c r="X40" s="316"/>
      <c r="Y40" s="316"/>
      <c r="Z40" s="316"/>
    </row>
    <row r="41" spans="1:26" ht="21" customHeight="1">
      <c r="A41" s="316"/>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row>
    <row r="42" spans="1:26" ht="21" customHeight="1">
      <c r="A42" s="316"/>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row>
    <row r="43" spans="1:26" ht="21" customHeight="1">
      <c r="A43" s="316"/>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row>
    <row r="44" spans="1:26" ht="21" customHeight="1">
      <c r="A44" s="316"/>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row>
    <row r="45" spans="1:26" ht="21" customHeight="1">
      <c r="A45" s="316"/>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row>
    <row r="46" spans="1:26" ht="21" customHeight="1">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row>
    <row r="47" spans="1:26" ht="21" customHeight="1">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row>
    <row r="48" spans="1:26" ht="21" customHeight="1">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row>
    <row r="49" spans="1:26" ht="21" customHeight="1">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row>
    <row r="50" spans="1:26" ht="21" customHeight="1">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row>
    <row r="51" spans="1:26" ht="21" customHeight="1">
      <c r="A51" s="316"/>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row>
    <row r="52" spans="1:26" ht="21" customHeight="1">
      <c r="A52" s="316"/>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row>
    <row r="53" spans="1:26" ht="21" customHeight="1">
      <c r="A53" s="316"/>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row>
    <row r="54" spans="1:26" ht="21" customHeight="1">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row>
    <row r="55" spans="1:26" ht="21" customHeight="1">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row>
    <row r="56" spans="1:26" ht="21" customHeight="1">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row>
    <row r="57" spans="1:26" ht="21" customHeight="1">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row>
    <row r="58" spans="1:26" ht="21" customHeight="1">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row>
    <row r="59" spans="1:26" ht="21" customHeight="1">
      <c r="A59" s="316"/>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row>
    <row r="60" spans="1:26" ht="21" customHeight="1">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row>
    <row r="61" spans="1:26" ht="21" customHeight="1">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row>
    <row r="62" spans="1:26" ht="21" customHeight="1">
      <c r="A62" s="316"/>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row>
    <row r="63" spans="1:26" ht="21" customHeight="1">
      <c r="A63" s="316"/>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row>
    <row r="64" spans="1:26" ht="21" customHeight="1">
      <c r="A64" s="316"/>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row>
    <row r="65" spans="1:26" ht="21" customHeight="1">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row>
    <row r="66" spans="1:26" ht="21" customHeight="1">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row>
    <row r="67" spans="1:26" ht="21" customHeight="1">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row>
    <row r="68" spans="1:26" ht="21" customHeight="1">
      <c r="A68" s="316"/>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row>
    <row r="69" spans="1:26" ht="21" customHeight="1">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row>
    <row r="70" spans="1:26" ht="21" customHeight="1">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row>
    <row r="71" spans="1:26" ht="21" customHeight="1">
      <c r="A71" s="316"/>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row>
    <row r="72" spans="1:26" ht="21" customHeight="1">
      <c r="A72" s="316"/>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row>
    <row r="73" spans="1:26" ht="21" customHeight="1">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row>
    <row r="74" spans="1:26" ht="21" customHeight="1">
      <c r="A74" s="316"/>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row>
    <row r="75" spans="1:26" ht="21" customHeight="1">
      <c r="A75" s="316"/>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row>
    <row r="76" spans="1:26" ht="21" customHeight="1">
      <c r="A76" s="316"/>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row>
    <row r="77" spans="1:26" ht="21" customHeight="1">
      <c r="A77" s="316"/>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row>
    <row r="78" spans="1:26" ht="21" customHeight="1">
      <c r="A78" s="316"/>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row>
    <row r="79" spans="1:26" ht="21" customHeight="1">
      <c r="A79" s="316"/>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row>
    <row r="80" spans="1:26" ht="21" customHeight="1">
      <c r="A80" s="316"/>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row>
    <row r="81" spans="1:26" ht="21" customHeight="1">
      <c r="A81" s="316"/>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row>
    <row r="82" spans="1:26" ht="21" customHeight="1">
      <c r="A82" s="316"/>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row>
    <row r="83" spans="1:26" ht="21" customHeight="1">
      <c r="A83" s="316"/>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row>
    <row r="84" spans="1:26" ht="21" customHeight="1">
      <c r="A84" s="316"/>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row>
    <row r="85" spans="1:26" ht="21" customHeight="1">
      <c r="A85" s="316"/>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row>
    <row r="86" spans="1:26" ht="21" customHeight="1">
      <c r="A86" s="316"/>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row>
    <row r="87" spans="1:26" ht="21" customHeight="1">
      <c r="A87" s="316"/>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row>
    <row r="88" spans="1:26" ht="21" customHeight="1">
      <c r="A88" s="316"/>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row>
    <row r="89" spans="1:26" ht="21" customHeight="1">
      <c r="A89" s="316"/>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row>
    <row r="90" spans="1:26" ht="21" customHeight="1">
      <c r="A90" s="316"/>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row>
    <row r="91" spans="1:26" ht="21" customHeight="1">
      <c r="A91" s="316"/>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row>
    <row r="92" spans="1:26" ht="21" customHeight="1">
      <c r="A92" s="316"/>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row>
    <row r="93" spans="1:26" ht="21" customHeight="1">
      <c r="A93" s="316"/>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row>
    <row r="94" spans="1:26" ht="21" customHeight="1">
      <c r="A94" s="316"/>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row>
    <row r="95" spans="1:26" ht="21" customHeight="1">
      <c r="A95" s="316"/>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row>
    <row r="96" spans="1:26" ht="21" customHeight="1">
      <c r="A96" s="316"/>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row>
    <row r="97" spans="1:26" ht="21" customHeight="1">
      <c r="A97" s="316"/>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row>
    <row r="98" spans="1:26" ht="21" customHeight="1">
      <c r="A98" s="316"/>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row>
    <row r="99" spans="1:26" ht="21" customHeight="1">
      <c r="A99" s="316"/>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row>
    <row r="100" spans="1:26" ht="21" customHeight="1">
      <c r="A100" s="316"/>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row>
    <row r="101" spans="1:26" ht="21" customHeight="1">
      <c r="A101" s="316"/>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row>
    <row r="102" spans="1:26" ht="21" customHeight="1">
      <c r="A102" s="316"/>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row>
    <row r="103" spans="1:26" ht="21" customHeight="1">
      <c r="A103" s="316"/>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row>
    <row r="104" spans="1:26" ht="21" customHeight="1">
      <c r="A104" s="316"/>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row>
    <row r="105" spans="1:26" ht="21" customHeight="1">
      <c r="A105" s="316"/>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row>
    <row r="106" spans="1:26" ht="21" customHeight="1">
      <c r="A106" s="316"/>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row>
    <row r="107" spans="1:26" ht="21" customHeight="1">
      <c r="A107" s="316"/>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row>
    <row r="108" spans="1:26" ht="21" customHeight="1">
      <c r="A108" s="316"/>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row>
    <row r="109" spans="1:26" ht="21" customHeight="1">
      <c r="A109" s="316"/>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row>
    <row r="110" spans="1:26" ht="21" customHeight="1">
      <c r="A110" s="316"/>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row>
    <row r="111" spans="1:26" ht="21" customHeight="1">
      <c r="A111" s="316"/>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row>
    <row r="112" spans="1:26" ht="21" customHeight="1">
      <c r="A112" s="316"/>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row>
    <row r="113" spans="1:26" ht="21" customHeight="1">
      <c r="A113" s="316"/>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row>
    <row r="114" spans="1:26" ht="21" customHeight="1">
      <c r="A114" s="316"/>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row>
    <row r="115" spans="1:26" ht="21" customHeight="1">
      <c r="A115" s="316"/>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row>
    <row r="116" spans="1:26" ht="21" customHeight="1">
      <c r="A116" s="316"/>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row>
    <row r="117" spans="1:26" ht="21" customHeight="1">
      <c r="A117" s="316"/>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row>
    <row r="118" spans="1:26" ht="21" customHeight="1">
      <c r="A118" s="316"/>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row>
    <row r="119" spans="1:26" ht="21" customHeight="1">
      <c r="A119" s="316"/>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row>
    <row r="120" spans="1:26" ht="21" customHeight="1">
      <c r="A120" s="316"/>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row>
    <row r="121" spans="1:26" ht="21" customHeight="1">
      <c r="A121" s="316"/>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row>
    <row r="122" spans="1:26" ht="21" customHeight="1">
      <c r="A122" s="316"/>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row>
    <row r="123" spans="1:26" ht="21" customHeight="1">
      <c r="A123" s="316"/>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row>
    <row r="124" spans="1:26" ht="21" customHeight="1">
      <c r="A124" s="316"/>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row>
    <row r="125" spans="1:26" ht="21" customHeight="1">
      <c r="A125" s="316"/>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row>
    <row r="126" spans="1:26" ht="21" customHeight="1">
      <c r="A126" s="316"/>
      <c r="B126" s="316"/>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row>
    <row r="127" spans="1:26" ht="21" customHeight="1">
      <c r="A127" s="316"/>
      <c r="B127" s="316"/>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row>
    <row r="128" spans="1:26" ht="21" customHeight="1">
      <c r="A128" s="316"/>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row>
    <row r="129" spans="1:26" ht="21" customHeight="1">
      <c r="A129" s="316"/>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row>
    <row r="130" spans="1:26" ht="21" customHeight="1">
      <c r="A130" s="316"/>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row>
    <row r="131" spans="1:26" ht="21" customHeight="1">
      <c r="A131" s="316"/>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row>
    <row r="132" spans="1:26" ht="21" customHeight="1">
      <c r="A132" s="316"/>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row>
    <row r="133" spans="1:26" ht="21" customHeight="1">
      <c r="A133" s="316"/>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row>
    <row r="134" spans="1:26" ht="21" customHeight="1">
      <c r="A134" s="316"/>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row>
    <row r="135" spans="1:26" ht="21" customHeight="1">
      <c r="A135" s="316"/>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row>
    <row r="136" spans="1:26" ht="21" customHeight="1">
      <c r="A136" s="316"/>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row>
    <row r="137" spans="1:26" ht="21" customHeight="1">
      <c r="A137" s="316"/>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row>
    <row r="138" spans="1:26" ht="21" customHeight="1">
      <c r="A138" s="316"/>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row>
    <row r="139" spans="1:26" ht="21" customHeight="1">
      <c r="A139" s="316"/>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row>
    <row r="140" spans="1:26" ht="21" customHeight="1">
      <c r="A140" s="316"/>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row>
    <row r="141" spans="1:26" ht="21" customHeight="1">
      <c r="A141" s="316"/>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row>
    <row r="142" spans="1:26" ht="21" customHeight="1">
      <c r="A142" s="316"/>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row>
    <row r="143" spans="1:26" ht="21" customHeight="1">
      <c r="A143" s="316"/>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row>
    <row r="144" spans="1:26" ht="21" customHeight="1">
      <c r="A144" s="316"/>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row>
    <row r="145" spans="1:26" ht="21" customHeight="1">
      <c r="A145" s="316"/>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row>
    <row r="146" spans="1:26" ht="21" customHeight="1">
      <c r="A146" s="316"/>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row>
    <row r="147" spans="1:26" ht="21" customHeight="1">
      <c r="A147" s="316"/>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row>
    <row r="148" spans="1:26" ht="21" customHeight="1">
      <c r="A148" s="316"/>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row>
    <row r="149" spans="1:26" ht="21" customHeight="1">
      <c r="A149" s="316"/>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row>
    <row r="150" spans="1:26" ht="21" customHeight="1">
      <c r="A150" s="316"/>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row>
    <row r="151" spans="1:26" ht="21" customHeight="1">
      <c r="A151" s="316"/>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row>
    <row r="152" spans="1:26" ht="21" customHeight="1">
      <c r="A152" s="316"/>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row>
    <row r="153" spans="1:26" ht="21" customHeight="1">
      <c r="A153" s="316"/>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row>
    <row r="154" spans="1:26" ht="21" customHeight="1">
      <c r="A154" s="316"/>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row>
    <row r="155" spans="1:26" ht="21" customHeight="1">
      <c r="A155" s="316"/>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row>
    <row r="156" spans="1:26" ht="21" customHeight="1">
      <c r="A156" s="316"/>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row>
    <row r="157" spans="1:26" ht="21" customHeight="1">
      <c r="A157" s="316"/>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row>
    <row r="158" spans="1:26" ht="21" customHeight="1">
      <c r="A158" s="316"/>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row>
    <row r="159" spans="1:26" ht="21" customHeight="1">
      <c r="A159" s="316"/>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row>
    <row r="160" spans="1:26" ht="21" customHeight="1">
      <c r="A160" s="316"/>
      <c r="B160" s="316"/>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row>
    <row r="161" spans="1:26" ht="21" customHeight="1">
      <c r="A161" s="316"/>
      <c r="B161" s="316"/>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row>
    <row r="162" spans="1:26" ht="21" customHeight="1">
      <c r="A162" s="316"/>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row>
    <row r="163" spans="1:26" ht="21" customHeight="1">
      <c r="A163" s="316"/>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row>
    <row r="164" spans="1:26" ht="21" customHeight="1">
      <c r="A164" s="316"/>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row>
    <row r="165" spans="1:26" ht="21" customHeight="1">
      <c r="A165" s="316"/>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row>
    <row r="166" spans="1:26" ht="21" customHeight="1">
      <c r="A166" s="316"/>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row>
    <row r="167" spans="1:26" ht="21" customHeight="1">
      <c r="A167" s="316"/>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row>
    <row r="168" spans="1:26" ht="21" customHeight="1">
      <c r="A168" s="316"/>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row>
    <row r="169" spans="1:26" ht="21" customHeight="1">
      <c r="A169" s="316"/>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row>
    <row r="170" spans="1:26" ht="21" customHeight="1">
      <c r="A170" s="316"/>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row>
    <row r="171" spans="1:26" ht="21" customHeight="1">
      <c r="A171" s="316"/>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row>
    <row r="172" spans="1:26" ht="21" customHeight="1">
      <c r="A172" s="316"/>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row>
    <row r="173" spans="1:26" ht="21" customHeight="1">
      <c r="A173" s="316"/>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row>
    <row r="174" spans="1:26" ht="21" customHeight="1">
      <c r="A174" s="316"/>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row>
    <row r="175" spans="1:26" ht="21" customHeight="1">
      <c r="A175" s="316"/>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row>
    <row r="176" spans="1:26" ht="21" customHeight="1">
      <c r="A176" s="316"/>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row>
    <row r="177" spans="1:26" ht="21" customHeight="1">
      <c r="A177" s="316"/>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row>
    <row r="178" spans="1:26" ht="21" customHeight="1">
      <c r="A178" s="316"/>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row>
    <row r="179" spans="1:26" ht="21" customHeight="1">
      <c r="A179" s="316"/>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row>
    <row r="180" spans="1:26" ht="21" customHeight="1">
      <c r="A180" s="316"/>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row>
    <row r="181" spans="1:26" ht="21" customHeight="1">
      <c r="A181" s="316"/>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row>
    <row r="182" spans="1:26" ht="21" customHeight="1">
      <c r="A182" s="316"/>
      <c r="B182" s="316"/>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row>
    <row r="183" spans="1:26" ht="21" customHeight="1">
      <c r="A183" s="316"/>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row>
    <row r="184" spans="1:26" ht="21" customHeight="1">
      <c r="A184" s="316"/>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row>
    <row r="185" spans="1:26" ht="21" customHeight="1">
      <c r="A185" s="316"/>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row>
    <row r="186" spans="1:26" ht="21" customHeight="1">
      <c r="A186" s="316"/>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row>
    <row r="187" spans="1:26" ht="21" customHeight="1">
      <c r="A187" s="316"/>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row>
    <row r="188" spans="1:26" ht="21" customHeight="1">
      <c r="A188" s="316"/>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row>
    <row r="189" spans="1:26" ht="21" customHeight="1">
      <c r="A189" s="316"/>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row>
    <row r="190" spans="1:26" ht="21" customHeight="1">
      <c r="A190" s="316"/>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row>
    <row r="191" spans="1:26" ht="21" customHeight="1">
      <c r="A191" s="316"/>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row>
    <row r="192" spans="1:26" ht="21" customHeight="1">
      <c r="A192" s="316"/>
      <c r="B192" s="316"/>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row>
    <row r="193" spans="1:26" ht="21" customHeight="1">
      <c r="A193" s="316"/>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row>
    <row r="194" spans="1:26" ht="21" customHeight="1">
      <c r="A194" s="316"/>
      <c r="B194" s="316"/>
      <c r="C194" s="316"/>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16"/>
      <c r="Z194" s="316"/>
    </row>
    <row r="195" spans="1:26" ht="21" customHeight="1">
      <c r="A195" s="316"/>
      <c r="B195" s="316"/>
      <c r="C195" s="316"/>
      <c r="D195" s="316"/>
      <c r="E195" s="316"/>
      <c r="F195" s="316"/>
      <c r="G195" s="316"/>
      <c r="H195" s="316"/>
      <c r="I195" s="316"/>
      <c r="J195" s="316"/>
      <c r="K195" s="316"/>
      <c r="L195" s="316"/>
      <c r="M195" s="316"/>
      <c r="N195" s="316"/>
      <c r="O195" s="316"/>
      <c r="P195" s="316"/>
      <c r="Q195" s="316"/>
      <c r="R195" s="316"/>
      <c r="S195" s="316"/>
      <c r="T195" s="316"/>
      <c r="U195" s="316"/>
      <c r="V195" s="316"/>
      <c r="W195" s="316"/>
      <c r="X195" s="316"/>
      <c r="Y195" s="316"/>
      <c r="Z195" s="316"/>
    </row>
    <row r="196" spans="1:26" ht="21" customHeight="1">
      <c r="A196" s="316"/>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row>
    <row r="197" spans="1:26" ht="21" customHeight="1">
      <c r="A197" s="316"/>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row>
    <row r="198" spans="1:26" ht="21" customHeight="1">
      <c r="A198" s="316"/>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row>
    <row r="199" spans="1:26" ht="21" customHeight="1">
      <c r="A199" s="316"/>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row>
    <row r="200" spans="1:26" ht="21" customHeight="1">
      <c r="A200" s="316"/>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row>
    <row r="201" spans="1:26" ht="21" customHeight="1">
      <c r="A201" s="316"/>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row>
    <row r="202" spans="1:26" ht="21" customHeight="1">
      <c r="A202" s="316"/>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row>
    <row r="203" spans="1:26" ht="21" customHeight="1">
      <c r="A203" s="316"/>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row>
    <row r="204" spans="1:26" ht="21" customHeight="1">
      <c r="A204" s="316"/>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row>
    <row r="205" spans="1:26" ht="21" customHeight="1">
      <c r="A205" s="316"/>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row>
    <row r="206" spans="1:26" ht="21" customHeight="1">
      <c r="A206" s="316"/>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row>
    <row r="207" spans="1:26" ht="21" customHeight="1">
      <c r="A207" s="316"/>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row>
    <row r="208" spans="1:26" ht="21" customHeight="1">
      <c r="A208" s="316"/>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row>
    <row r="209" spans="1:26" ht="21" customHeight="1">
      <c r="A209" s="316"/>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row>
    <row r="210" spans="1:26" ht="21" customHeight="1">
      <c r="A210" s="316"/>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row>
    <row r="211" spans="1:26" ht="21" customHeight="1">
      <c r="A211" s="316"/>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row>
    <row r="212" spans="1:26" ht="21" customHeight="1">
      <c r="A212" s="316"/>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row>
    <row r="213" spans="1:26" ht="21" customHeight="1">
      <c r="A213" s="316"/>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row>
    <row r="214" spans="1:26" ht="21" customHeight="1">
      <c r="A214" s="316"/>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row>
    <row r="215" spans="1:26" ht="21" customHeight="1">
      <c r="A215" s="316"/>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row>
    <row r="216" spans="1:26" ht="21" customHeight="1">
      <c r="A216" s="316"/>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row>
    <row r="217" spans="1:26" ht="21" customHeight="1">
      <c r="A217" s="316"/>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row>
    <row r="218" spans="1:26" ht="21" customHeight="1">
      <c r="A218" s="316"/>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row>
    <row r="219" spans="1:26" ht="21" customHeight="1">
      <c r="A219" s="316"/>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row>
    <row r="220" spans="1:26" ht="21" customHeight="1">
      <c r="A220" s="316"/>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row>
    <row r="221" spans="1:26" ht="21" customHeight="1">
      <c r="A221" s="316"/>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row>
    <row r="222" spans="1:26" ht="21" customHeight="1">
      <c r="A222" s="316"/>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row>
    <row r="223" spans="1:26" ht="21" customHeight="1">
      <c r="A223" s="316"/>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row>
    <row r="224" spans="1:26" ht="21" customHeight="1">
      <c r="A224" s="316"/>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row>
    <row r="225" spans="1:26" ht="21" customHeight="1">
      <c r="A225" s="316"/>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row>
    <row r="226" spans="1:26" ht="21" customHeight="1">
      <c r="A226" s="316"/>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row>
    <row r="227" spans="1:26" ht="21" customHeight="1">
      <c r="A227" s="316"/>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row>
    <row r="228" spans="1:26" ht="21" customHeight="1">
      <c r="A228" s="316"/>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row>
    <row r="229" spans="1:26" ht="21" customHeight="1">
      <c r="A229" s="316"/>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row>
    <row r="230" spans="1:26" ht="21" customHeight="1">
      <c r="A230" s="316"/>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row>
    <row r="231" spans="1:26" ht="21" customHeight="1">
      <c r="A231" s="316"/>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row>
    <row r="232" spans="1:26" ht="21" customHeight="1">
      <c r="A232" s="316"/>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row>
    <row r="233" spans="1:26" ht="21" customHeight="1">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row>
    <row r="234" spans="1:26" ht="21" customHeight="1">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row>
    <row r="235" spans="1:26" ht="21" customHeight="1">
      <c r="A235" s="316"/>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row>
    <row r="236" spans="1:26" ht="21" customHeight="1">
      <c r="A236" s="316"/>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row>
    <row r="237" spans="1:26" ht="21" customHeight="1">
      <c r="A237" s="316"/>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row>
    <row r="238" spans="1:26" ht="21" customHeight="1">
      <c r="A238" s="316"/>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row>
    <row r="239" spans="1:26" ht="21" customHeight="1">
      <c r="A239" s="316"/>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row>
    <row r="240" spans="1:26" ht="21" customHeight="1">
      <c r="A240" s="316"/>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row>
    <row r="241" spans="1:26" ht="21" customHeight="1">
      <c r="A241" s="316"/>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row>
    <row r="242" spans="1:26" ht="21" customHeight="1">
      <c r="A242" s="316"/>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row>
    <row r="243" spans="1:26" ht="21" customHeight="1">
      <c r="A243" s="316"/>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row>
    <row r="244" spans="1:26" ht="21" customHeight="1">
      <c r="A244" s="316"/>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row>
    <row r="245" spans="1:26" ht="21" customHeight="1">
      <c r="A245" s="316"/>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row>
    <row r="246" spans="1:26" ht="21" customHeight="1">
      <c r="A246" s="316"/>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row>
    <row r="247" spans="1:26" ht="21" customHeight="1">
      <c r="A247" s="316"/>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row>
    <row r="248" spans="1:26" ht="21" customHeight="1">
      <c r="A248" s="316"/>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row>
    <row r="249" spans="1:26" ht="21" customHeight="1">
      <c r="A249" s="316"/>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row>
    <row r="250" spans="1:26" ht="21" customHeight="1">
      <c r="A250" s="316"/>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row>
    <row r="251" spans="1:26" ht="21" customHeight="1">
      <c r="A251" s="316"/>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row>
    <row r="252" spans="1:26" ht="21" customHeight="1">
      <c r="A252" s="316"/>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row>
    <row r="253" spans="1:26" ht="21" customHeight="1">
      <c r="A253" s="316"/>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row>
    <row r="254" spans="1:26" ht="21" customHeight="1">
      <c r="A254" s="316"/>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row>
    <row r="255" spans="1:26" ht="21" customHeight="1">
      <c r="A255" s="316"/>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row>
    <row r="256" spans="1:26" ht="21" customHeight="1">
      <c r="A256" s="316"/>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row>
    <row r="257" spans="1:26" ht="21"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row>
    <row r="258" spans="1:26" ht="21"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row>
    <row r="259" spans="1:26" ht="21"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row>
    <row r="260" spans="1:26" ht="21"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row>
    <row r="261" spans="1:26" ht="21"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row>
    <row r="262" spans="1:26" ht="21"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row>
    <row r="263" spans="1:26" ht="21"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row>
    <row r="264" spans="1:26" ht="21"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row>
    <row r="265" spans="1:26" ht="21"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row>
    <row r="266" spans="1:26" ht="21"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row>
    <row r="267" spans="1:26" ht="21"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row>
    <row r="268" spans="1:26" ht="21"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row>
    <row r="269" spans="1:26" ht="21"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row>
    <row r="270" spans="1:26" ht="21"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row>
    <row r="271" spans="1:26" ht="21"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row>
    <row r="272" spans="1:26" ht="21"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row>
    <row r="273" spans="1:26" ht="21"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row>
    <row r="274" spans="1:26" ht="21"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row>
    <row r="275" spans="1:26" ht="21"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row>
    <row r="276" spans="1:26" ht="21"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row>
    <row r="277" spans="1:26" ht="21"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row>
    <row r="278" spans="1:26" ht="21"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row>
    <row r="279" spans="1:26" ht="21"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row>
    <row r="280" spans="1:26" ht="21"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row>
    <row r="281" spans="1:26" ht="21"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row>
    <row r="282" spans="1:26" ht="21"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row>
    <row r="283" spans="1:26" ht="21"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row>
    <row r="284" spans="1:26" ht="21"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row>
    <row r="285" spans="1:26" ht="21"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row>
    <row r="286" spans="1:26" ht="21"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row>
    <row r="287" spans="1:26" ht="21"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row>
    <row r="288" spans="1:26" ht="21"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row>
    <row r="289" spans="1:26" ht="21"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row>
    <row r="290" spans="1:26" ht="21"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row>
    <row r="291" spans="1:26" ht="21"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row>
    <row r="292" spans="1:26" ht="21"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row>
    <row r="293" spans="1:26" ht="21"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row>
    <row r="294" spans="1:26" ht="21"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row>
    <row r="295" spans="1:26" ht="21"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row>
    <row r="296" spans="1:26" ht="21"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row>
    <row r="297" spans="1:26" ht="21"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row>
    <row r="298" spans="1:26" ht="21"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row>
    <row r="299" spans="1:26" ht="21"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row>
    <row r="300" spans="1:26" ht="21"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row>
    <row r="301" spans="1:26" ht="21"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row>
    <row r="302" spans="1:26" ht="21"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row>
    <row r="303" spans="1:26" ht="21"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row>
    <row r="304" spans="1:26" ht="21"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row>
    <row r="305" spans="1:26" ht="21"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row>
    <row r="306" spans="1:26" ht="21"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row>
    <row r="307" spans="1:26" ht="21"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row>
    <row r="308" spans="1:26" ht="21"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row>
    <row r="309" spans="1:26" ht="21"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row>
    <row r="310" spans="1:26" ht="21"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row>
    <row r="311" spans="1:26" ht="21"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row>
    <row r="312" spans="1:26" ht="21"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row>
    <row r="313" spans="1:26" ht="21"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row>
    <row r="314" spans="1:26" ht="21"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row>
    <row r="315" spans="1:26" ht="21"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row>
    <row r="316" spans="1:26" ht="21"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row>
    <row r="317" spans="1:26" ht="21"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row>
    <row r="318" spans="1:26" ht="21"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row>
    <row r="319" spans="1:26" ht="21"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row>
    <row r="320" spans="1:26" ht="21"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row>
    <row r="321" spans="1:26" ht="21"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row>
    <row r="322" spans="1:26" ht="21"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row>
    <row r="323" spans="1:26" ht="21"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row>
    <row r="324" spans="1:26" ht="21"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row>
    <row r="325" spans="1:26" ht="21"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row>
    <row r="326" spans="1:26" ht="21"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row>
    <row r="327" spans="1:26" ht="21"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row>
    <row r="328" spans="1:26" ht="21"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row>
    <row r="329" spans="1:26" ht="21"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row>
    <row r="330" spans="1:26" ht="21"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row>
    <row r="331" spans="1:26" ht="21"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row>
    <row r="332" spans="1:26" ht="21"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row>
    <row r="333" spans="1:26" ht="21"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row>
    <row r="334" spans="1:26" ht="21"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row>
    <row r="335" spans="1:26" ht="21"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row>
    <row r="336" spans="1:26" ht="21"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row>
    <row r="337" spans="1:26" ht="21"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row>
    <row r="338" spans="1:26" ht="21"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row>
    <row r="339" spans="1:26" ht="21"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row>
    <row r="340" spans="1:26" ht="21"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row>
    <row r="341" spans="1:26" ht="21"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row>
    <row r="342" spans="1:26" ht="21"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row>
    <row r="343" spans="1:26" ht="21"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row>
    <row r="344" spans="1:26" ht="21"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row>
    <row r="345" spans="1:26" ht="21"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row>
    <row r="346" spans="1:26" ht="21"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row>
    <row r="347" spans="1:26" ht="21"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row>
    <row r="348" spans="1:26" ht="21"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row>
    <row r="349" spans="1:26" ht="21"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row>
    <row r="350" spans="1:26" ht="21"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row>
    <row r="351" spans="1:26" ht="21"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row>
    <row r="352" spans="1:26" ht="21"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row>
    <row r="353" spans="1:26" ht="21"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row>
    <row r="354" spans="1:26" ht="21"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row>
    <row r="355" spans="1:26" ht="21"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row>
    <row r="356" spans="1:26" ht="21"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row>
    <row r="357" spans="1:26" ht="21"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row>
    <row r="358" spans="1:26" ht="21"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row>
    <row r="359" spans="1:26" ht="21"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row>
    <row r="360" spans="1:26" ht="21"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row>
    <row r="361" spans="1:26" ht="21"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row>
    <row r="362" spans="1:26" ht="21"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row>
    <row r="363" spans="1:26" ht="21"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row>
    <row r="364" spans="1:26" ht="21"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row>
    <row r="365" spans="1:26" ht="21"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row>
    <row r="366" spans="1:26" ht="21"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row>
    <row r="367" spans="1:26" ht="21"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row>
    <row r="368" spans="1:26" ht="21"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row>
    <row r="369" spans="1:26" ht="21"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row>
    <row r="370" spans="1:26" ht="21"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row>
    <row r="371" spans="1:26" ht="21"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row>
    <row r="372" spans="1:26" ht="21"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row>
    <row r="373" spans="1:26" ht="21"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row>
    <row r="374" spans="1:26" ht="21"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row>
    <row r="375" spans="1:26" ht="21"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row>
    <row r="376" spans="1:26" ht="21"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row>
    <row r="377" spans="1:26" ht="21"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row>
    <row r="378" spans="1:26" ht="21"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row>
    <row r="379" spans="1:26" ht="21"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row>
    <row r="380" spans="1:26" ht="21"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row>
    <row r="381" spans="1:26" ht="21"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row>
    <row r="382" spans="1:26" ht="21"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row>
    <row r="383" spans="1:26" ht="21"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row>
    <row r="384" spans="1:26" ht="21"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row>
    <row r="385" spans="1:26" ht="21"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row>
    <row r="386" spans="1:26" ht="21"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row>
    <row r="387" spans="1:26" ht="21"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row>
    <row r="388" spans="1:26" ht="21"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row>
    <row r="389" spans="1:26" ht="21"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row>
    <row r="390" spans="1:26" ht="21"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row>
    <row r="391" spans="1:26" ht="21"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row>
    <row r="392" spans="1:26" ht="21"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row>
    <row r="393" spans="1:26" ht="21"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row>
    <row r="394" spans="1:26" ht="21"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row>
    <row r="395" spans="1:26" ht="21"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row>
    <row r="396" spans="1:26" ht="21"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row>
    <row r="397" spans="1:26" ht="21"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row>
    <row r="398" spans="1:26" ht="21"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row>
    <row r="399" spans="1:26" ht="21"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row>
    <row r="400" spans="1:26" ht="21"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row>
    <row r="401" spans="1:26" ht="21"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row>
    <row r="402" spans="1:26" ht="21"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row>
    <row r="403" spans="1:26" ht="21"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row>
    <row r="404" spans="1:26" ht="21"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row>
    <row r="405" spans="1:26" ht="21"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row>
    <row r="406" spans="1:26" ht="21"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row>
    <row r="407" spans="1:26" ht="21"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row>
    <row r="408" spans="1:26" ht="21"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row>
    <row r="409" spans="1:26" ht="21"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row>
    <row r="410" spans="1:26" ht="21"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row>
    <row r="411" spans="1:26" ht="21"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row>
    <row r="412" spans="1:26" ht="21"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row>
    <row r="413" spans="1:26" ht="21"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row>
    <row r="414" spans="1:26" ht="21"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row>
    <row r="415" spans="1:26" ht="21"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row>
    <row r="416" spans="1:26" ht="21"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row>
    <row r="417" spans="1:26" ht="21"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row>
    <row r="418" spans="1:26" ht="21"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row>
    <row r="419" spans="1:26" ht="21"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row>
    <row r="420" spans="1:26" ht="21"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row>
    <row r="421" spans="1:26" ht="21"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row>
    <row r="422" spans="1:26" ht="21"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row>
    <row r="423" spans="1:26" ht="21"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row>
    <row r="424" spans="1:26" ht="21"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row>
    <row r="425" spans="1:26" ht="21"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row>
    <row r="426" spans="1:26" ht="21"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row>
    <row r="427" spans="1:26" ht="21"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row>
    <row r="428" spans="1:26" ht="21"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row>
    <row r="429" spans="1:26" ht="21"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row>
    <row r="430" spans="1:26" ht="21"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row>
    <row r="431" spans="1:26" ht="21"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row>
    <row r="432" spans="1:26" ht="21"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row>
    <row r="433" spans="1:26" ht="21"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row>
    <row r="434" spans="1:26" ht="21"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row>
    <row r="435" spans="1:26" ht="21"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row>
    <row r="436" spans="1:26" ht="21"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row>
    <row r="437" spans="1:26" ht="21"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row>
    <row r="438" spans="1:26" ht="21"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row>
    <row r="439" spans="1:26" ht="21"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row>
    <row r="440" spans="1:26" ht="21"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row>
    <row r="441" spans="1:26" ht="21"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row>
    <row r="442" spans="1:26" ht="21"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row>
    <row r="443" spans="1:26" ht="21"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row>
    <row r="444" spans="1:26" ht="21"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row>
    <row r="445" spans="1:26" ht="21"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row>
    <row r="446" spans="1:26" ht="21"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row>
    <row r="447" spans="1:26" ht="21"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row>
    <row r="448" spans="1:26" ht="21"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row>
    <row r="449" spans="1:26" ht="21"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row>
    <row r="450" spans="1:26" ht="21"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row>
    <row r="451" spans="1:26" ht="21"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row>
    <row r="452" spans="1:26" ht="21"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row>
    <row r="453" spans="1:26" ht="21"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row>
    <row r="454" spans="1:26" ht="21"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row>
    <row r="455" spans="1:26" ht="21"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row>
    <row r="456" spans="1:26" ht="21"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row>
    <row r="457" spans="1:26" ht="21"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row>
    <row r="458" spans="1:26" ht="21"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row>
    <row r="459" spans="1:26" ht="21"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row>
    <row r="460" spans="1:26" ht="21"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row>
    <row r="461" spans="1:26" ht="21"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row>
    <row r="462" spans="1:26" ht="21"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row>
    <row r="463" spans="1:26" ht="21"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row>
    <row r="464" spans="1:26" ht="21"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row>
    <row r="465" spans="1:26" ht="21"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row>
    <row r="466" spans="1:26" ht="21"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row>
    <row r="467" spans="1:26" ht="21"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row>
    <row r="468" spans="1:26" ht="21"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row>
    <row r="469" spans="1:26" ht="21"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row>
    <row r="470" spans="1:26" ht="21"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row>
    <row r="471" spans="1:26" ht="21"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row>
    <row r="472" spans="1:26" ht="21"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row>
    <row r="473" spans="1:26" ht="21"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row>
    <row r="474" spans="1:26" ht="21"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row>
    <row r="475" spans="1:26" ht="21"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row>
    <row r="476" spans="1:26" ht="21"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row>
    <row r="477" spans="1:26" ht="21"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row>
    <row r="478" spans="1:26" ht="21"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row>
    <row r="479" spans="1:26" ht="21"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row>
    <row r="480" spans="1:26" ht="21"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row>
    <row r="481" spans="1:26" ht="21"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row>
    <row r="482" spans="1:26" ht="21"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row>
    <row r="483" spans="1:26" ht="21"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row>
    <row r="484" spans="1:26" ht="21"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row>
    <row r="485" spans="1:26" ht="21"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row>
    <row r="486" spans="1:26" ht="21"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row>
    <row r="487" spans="1:26" ht="21"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row>
    <row r="488" spans="1:26" ht="21"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row>
    <row r="489" spans="1:26" ht="21"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row>
    <row r="490" spans="1:26" ht="21"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row>
    <row r="491" spans="1:26" ht="21"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row>
    <row r="492" spans="1:26" ht="21"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row>
    <row r="493" spans="1:26" ht="21"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row>
    <row r="494" spans="1:26" ht="21"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row>
    <row r="495" spans="1:26" ht="21"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row>
    <row r="496" spans="1:26" ht="21"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row>
    <row r="497" spans="1:26" ht="21"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row>
    <row r="498" spans="1:26" ht="21"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row>
    <row r="499" spans="1:26" ht="21"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row>
    <row r="500" spans="1:26" ht="21"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row>
    <row r="501" spans="1:26" ht="21"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row>
    <row r="502" spans="1:26" ht="21"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row>
    <row r="503" spans="1:26" ht="21"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row>
    <row r="504" spans="1:26" ht="21"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row>
    <row r="505" spans="1:26" ht="21"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row>
    <row r="506" spans="1:26" ht="21"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row>
    <row r="507" spans="1:26" ht="21"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row>
    <row r="508" spans="1:26" ht="21"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row>
    <row r="509" spans="1:26" ht="21"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row>
    <row r="510" spans="1:26" ht="21"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row>
    <row r="511" spans="1:26" ht="21"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row>
    <row r="512" spans="1:26" ht="21"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row>
    <row r="513" spans="1:26" ht="21"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row>
    <row r="514" spans="1:26" ht="21"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row>
    <row r="515" spans="1:26" ht="21"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row>
    <row r="516" spans="1:26" ht="21"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row>
    <row r="517" spans="1:26" ht="21"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row>
    <row r="518" spans="1:26" ht="21"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row>
    <row r="519" spans="1:26" ht="21"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row>
    <row r="520" spans="1:26" ht="21"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row>
    <row r="521" spans="1:26" ht="21"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row>
    <row r="522" spans="1:26" ht="21"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row>
    <row r="523" spans="1:26" ht="21"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row>
    <row r="524" spans="1:26" ht="21"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row>
    <row r="525" spans="1:26" ht="21"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row>
    <row r="526" spans="1:26" ht="21"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row>
    <row r="527" spans="1:26" ht="21"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row>
    <row r="528" spans="1:26" ht="21"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row>
    <row r="529" spans="1:26" ht="21"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row>
    <row r="530" spans="1:26" ht="21"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row>
    <row r="531" spans="1:26" ht="21"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row>
    <row r="532" spans="1:26" ht="21"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row>
    <row r="533" spans="1:26" ht="21"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row>
    <row r="534" spans="1:26" ht="21"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row>
    <row r="535" spans="1:26" ht="21"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row>
    <row r="536" spans="1:26" ht="21"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row>
    <row r="537" spans="1:26" ht="21"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row>
    <row r="538" spans="1:26" ht="21"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row>
    <row r="539" spans="1:26" ht="21"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row>
    <row r="540" spans="1:26" ht="21"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row>
    <row r="541" spans="1:26" ht="21"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row>
    <row r="542" spans="1:26" ht="21"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row>
    <row r="543" spans="1:26" ht="21"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row>
    <row r="544" spans="1:26" ht="21"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row>
    <row r="545" spans="1:26" ht="21"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row>
    <row r="546" spans="1:26" ht="21"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row>
    <row r="547" spans="1:26" ht="21"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row>
    <row r="548" spans="1:26" ht="21"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row>
    <row r="549" spans="1:26" ht="21"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row>
    <row r="550" spans="1:26" ht="21"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row>
    <row r="551" spans="1:26" ht="21"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row>
    <row r="552" spans="1:26" ht="21"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row>
    <row r="553" spans="1:26" ht="21"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row>
    <row r="554" spans="1:26" ht="21"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row>
    <row r="555" spans="1:26" ht="21"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row>
    <row r="556" spans="1:26" ht="21"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row>
    <row r="557" spans="1:26" ht="21"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row>
    <row r="558" spans="1:26" ht="21"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row>
    <row r="559" spans="1:26" ht="21"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row>
    <row r="560" spans="1:26" ht="21"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row>
    <row r="561" spans="1:26" ht="21"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row>
    <row r="562" spans="1:26" ht="21"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row>
    <row r="563" spans="1:26" ht="21"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row>
    <row r="564" spans="1:26" ht="21"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row>
    <row r="565" spans="1:26" ht="21"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row>
    <row r="566" spans="1:26" ht="21"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row>
    <row r="567" spans="1:26" ht="21"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row>
    <row r="568" spans="1:26" ht="21"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row>
    <row r="569" spans="1:26" ht="21"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row>
    <row r="570" spans="1:26" ht="21"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row>
    <row r="571" spans="1:26" ht="21"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row>
    <row r="572" spans="1:26" ht="21"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row>
    <row r="573" spans="1:26" ht="21"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row>
    <row r="574" spans="1:26" ht="21"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row>
    <row r="575" spans="1:26" ht="21"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row>
    <row r="576" spans="1:26" ht="21"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row>
    <row r="577" spans="1:26" ht="21"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row>
    <row r="578" spans="1:26" ht="21"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row>
    <row r="579" spans="1:26" ht="21"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row>
    <row r="580" spans="1:26" ht="21"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row>
    <row r="581" spans="1:26" ht="21"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row>
    <row r="582" spans="1:26" ht="21"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row>
    <row r="583" spans="1:26" ht="21"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row>
    <row r="584" spans="1:26" ht="21"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row>
    <row r="585" spans="1:26" ht="21"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row>
    <row r="586" spans="1:26" ht="21"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row>
    <row r="587" spans="1:26" ht="21"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row>
    <row r="588" spans="1:26" ht="21"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row>
    <row r="589" spans="1:26" ht="21"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row>
    <row r="590" spans="1:26" ht="21"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row>
    <row r="591" spans="1:26" ht="21"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row>
    <row r="592" spans="1:26" ht="21"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row>
    <row r="593" spans="1:26" ht="21"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row>
    <row r="594" spans="1:26" ht="21"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row>
    <row r="595" spans="1:26" ht="21"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row>
    <row r="596" spans="1:26" ht="21"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row>
    <row r="597" spans="1:26" ht="21"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row>
    <row r="598" spans="1:26" ht="21"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row>
    <row r="599" spans="1:26" ht="21"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row>
    <row r="600" spans="1:26" ht="21"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row>
    <row r="601" spans="1:26" ht="21"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row>
    <row r="602" spans="1:26" ht="21"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row>
    <row r="603" spans="1:26" ht="21"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row>
    <row r="604" spans="1:26" ht="21"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row>
    <row r="605" spans="1:26" ht="21"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row>
    <row r="606" spans="1:26" ht="21"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row>
    <row r="607" spans="1:26" ht="21"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row>
    <row r="608" spans="1:26" ht="21"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row>
    <row r="609" spans="1:26" ht="21"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row>
    <row r="610" spans="1:26" ht="21"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row>
    <row r="611" spans="1:26" ht="21"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row>
    <row r="612" spans="1:26" ht="21"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row>
    <row r="613" spans="1:26" ht="21"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row>
    <row r="614" spans="1:26" ht="21"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row>
    <row r="615" spans="1:26" ht="21"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row>
    <row r="616" spans="1:26" ht="21"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row>
    <row r="617" spans="1:26" ht="21"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row>
    <row r="618" spans="1:26" ht="21"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row>
    <row r="619" spans="1:26" ht="21"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row>
    <row r="620" spans="1:26" ht="21"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row>
    <row r="621" spans="1:26" ht="21"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row>
    <row r="622" spans="1:26" ht="21"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row>
    <row r="623" spans="1:26" ht="21"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row>
    <row r="624" spans="1:26" ht="21"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row>
    <row r="625" spans="1:26" ht="21"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row>
    <row r="626" spans="1:26" ht="21"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row>
    <row r="627" spans="1:26" ht="21"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row>
    <row r="628" spans="1:26" ht="21"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row>
    <row r="629" spans="1:26" ht="21"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row>
    <row r="630" spans="1:26" ht="21"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row>
    <row r="631" spans="1:26" ht="21"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row>
    <row r="632" spans="1:26" ht="21"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row>
    <row r="633" spans="1:26" ht="21"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row>
    <row r="634" spans="1:26" ht="21"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row>
    <row r="635" spans="1:26" ht="21"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row>
    <row r="636" spans="1:26" ht="21"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row>
    <row r="637" spans="1:26" ht="21"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row>
    <row r="638" spans="1:26" ht="21"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row>
    <row r="639" spans="1:26" ht="21"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row>
    <row r="640" spans="1:26" ht="21"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row>
    <row r="641" spans="1:26" ht="21"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row>
    <row r="642" spans="1:26" ht="21"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row>
    <row r="643" spans="1:26" ht="21"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row>
    <row r="644" spans="1:26" ht="21"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row>
    <row r="645" spans="1:26" ht="21"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row>
    <row r="646" spans="1:26" ht="21"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row>
    <row r="647" spans="1:26" ht="21"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row>
    <row r="648" spans="1:26" ht="21"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row>
    <row r="649" spans="1:26" ht="21"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row>
    <row r="650" spans="1:26" ht="21"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row>
    <row r="651" spans="1:26" ht="21"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row>
    <row r="652" spans="1:26" ht="21"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row>
    <row r="653" spans="1:26" ht="21"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row>
    <row r="654" spans="1:26" ht="21"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row>
    <row r="655" spans="1:26" ht="21"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row>
    <row r="656" spans="1:26" ht="21"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row>
    <row r="657" spans="1:26" ht="21"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row>
    <row r="658" spans="1:26" ht="21"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row>
    <row r="659" spans="1:26" ht="21"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row>
    <row r="660" spans="1:26" ht="21"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row>
    <row r="661" spans="1:26" ht="21"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row>
    <row r="662" spans="1:26" ht="21"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row>
    <row r="663" spans="1:26" ht="21"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row>
    <row r="664" spans="1:26" ht="21"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row>
    <row r="665" spans="1:26" ht="21"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row>
    <row r="666" spans="1:26" ht="21"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row>
    <row r="667" spans="1:26" ht="21"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row>
    <row r="668" spans="1:26" ht="21"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row>
    <row r="669" spans="1:26" ht="21"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row>
    <row r="670" spans="1:26" ht="21"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row>
    <row r="671" spans="1:26" ht="21"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row>
    <row r="672" spans="1:26" ht="21"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row>
    <row r="673" spans="1:26" ht="21"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row>
    <row r="674" spans="1:26" ht="21"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row>
    <row r="675" spans="1:26" ht="21"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row>
    <row r="676" spans="1:26" ht="21"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row>
    <row r="677" spans="1:26" ht="21"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row>
    <row r="678" spans="1:26" ht="21"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row>
    <row r="679" spans="1:26" ht="21"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row>
    <row r="680" spans="1:26" ht="21"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row>
    <row r="681" spans="1:26" ht="21"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row>
    <row r="682" spans="1:26" ht="21"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row>
    <row r="683" spans="1:26" ht="21"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row>
    <row r="684" spans="1:26" ht="21"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row>
    <row r="685" spans="1:26" ht="21"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row>
    <row r="686" spans="1:26" ht="21"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row>
    <row r="687" spans="1:26" ht="21"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row>
    <row r="688" spans="1:26" ht="21"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row>
    <row r="689" spans="1:26" ht="21"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row>
    <row r="690" spans="1:26" ht="21"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row>
    <row r="691" spans="1:26" ht="21"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row>
    <row r="692" spans="1:26" ht="21"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row>
    <row r="693" spans="1:26" ht="21"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row>
    <row r="694" spans="1:26" ht="21"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row>
    <row r="695" spans="1:26" ht="21"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row>
    <row r="696" spans="1:26" ht="21"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row>
    <row r="697" spans="1:26" ht="21"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row>
    <row r="698" spans="1:26" ht="21"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row>
    <row r="699" spans="1:26" ht="21"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row>
    <row r="700" spans="1:26" ht="21"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row>
    <row r="701" spans="1:26" ht="21"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row>
    <row r="702" spans="1:26" ht="21"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row>
    <row r="703" spans="1:26" ht="21"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row>
    <row r="704" spans="1:26" ht="21"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row>
    <row r="705" spans="1:26" ht="21"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row>
    <row r="706" spans="1:26" ht="21"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row>
    <row r="707" spans="1:26" ht="21"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row>
    <row r="708" spans="1:26" ht="21"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row>
    <row r="709" spans="1:26" ht="21"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row>
    <row r="710" spans="1:26" ht="21"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row>
    <row r="711" spans="1:26" ht="21"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row>
    <row r="712" spans="1:26" ht="21"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row>
    <row r="713" spans="1:26" ht="21"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row>
    <row r="714" spans="1:26" ht="21"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row>
    <row r="715" spans="1:26" ht="21"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row>
    <row r="716" spans="1:26" ht="21"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row>
    <row r="717" spans="1:26" ht="21"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row>
    <row r="718" spans="1:26" ht="21"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row>
    <row r="719" spans="1:26" ht="21"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row>
    <row r="720" spans="1:26" ht="21"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row>
    <row r="721" spans="1:26" ht="21"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row>
    <row r="722" spans="1:26" ht="21"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row>
    <row r="723" spans="1:26" ht="21"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row>
    <row r="724" spans="1:26" ht="21"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row>
    <row r="725" spans="1:26" ht="21"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row>
    <row r="726" spans="1:26" ht="21"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row>
    <row r="727" spans="1:26" ht="21"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row>
    <row r="728" spans="1:26" ht="21"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row>
    <row r="729" spans="1:26" ht="21"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row>
    <row r="730" spans="1:26" ht="21"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row>
    <row r="731" spans="1:26" ht="21"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row>
    <row r="732" spans="1:26" ht="21"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row>
    <row r="733" spans="1:26" ht="21"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row>
    <row r="734" spans="1:26" ht="21"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row>
    <row r="735" spans="1:26" ht="21"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row>
    <row r="736" spans="1:26" ht="21"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row>
    <row r="737" spans="1:26" ht="21"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row>
    <row r="738" spans="1:26" ht="21"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row>
    <row r="739" spans="1:26" ht="21"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row>
    <row r="740" spans="1:26" ht="21"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row>
    <row r="741" spans="1:26" ht="21"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row>
    <row r="742" spans="1:26" ht="21"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row>
    <row r="743" spans="1:26" ht="21"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row>
    <row r="744" spans="1:26" ht="21"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row>
    <row r="745" spans="1:26" ht="21"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row>
    <row r="746" spans="1:26" ht="21"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row>
    <row r="747" spans="1:26" ht="21"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row>
    <row r="748" spans="1:26" ht="21"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row>
    <row r="749" spans="1:26" ht="21"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row>
    <row r="750" spans="1:26" ht="21"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row>
    <row r="751" spans="1:26" ht="21"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row>
    <row r="752" spans="1:26" ht="21"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row>
    <row r="753" spans="1:26" ht="21"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row>
    <row r="754" spans="1:26" ht="21"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row>
    <row r="755" spans="1:26" ht="21"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row>
    <row r="756" spans="1:26" ht="21"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row>
    <row r="757" spans="1:26" ht="21"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row>
    <row r="758" spans="1:26" ht="21"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row>
    <row r="759" spans="1:26" ht="21"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row>
    <row r="760" spans="1:26" ht="21"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row>
    <row r="761" spans="1:26" ht="21"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row>
    <row r="762" spans="1:26" ht="21"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row>
    <row r="763" spans="1:26" ht="21"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row>
    <row r="764" spans="1:26" ht="21"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row>
    <row r="765" spans="1:26" ht="21"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row>
    <row r="766" spans="1:26" ht="21"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row>
    <row r="767" spans="1:26" ht="21"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row>
    <row r="768" spans="1:26" ht="21"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row>
    <row r="769" spans="1:26" ht="21"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row>
    <row r="770" spans="1:26" ht="21"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row>
    <row r="771" spans="1:26" ht="21"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row>
    <row r="772" spans="1:26" ht="21"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row>
    <row r="773" spans="1:26" ht="21"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row>
    <row r="774" spans="1:26" ht="21"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row>
    <row r="775" spans="1:26" ht="21"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row>
    <row r="776" spans="1:26" ht="21"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row>
    <row r="777" spans="1:26" ht="21"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row>
    <row r="778" spans="1:26" ht="21"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row>
    <row r="779" spans="1:26" ht="21"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row>
    <row r="780" spans="1:26" ht="21"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row>
    <row r="781" spans="1:26" ht="21"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row>
    <row r="782" spans="1:26" ht="21"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row>
    <row r="783" spans="1:26" ht="21"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row>
    <row r="784" spans="1:26" ht="21"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row>
    <row r="785" spans="1:26" ht="21"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row>
    <row r="786" spans="1:26" ht="21"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row>
    <row r="787" spans="1:26" ht="21"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row>
    <row r="788" spans="1:26" ht="21"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row>
    <row r="789" spans="1:26" ht="21"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row>
    <row r="790" spans="1:26" ht="21"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row>
    <row r="791" spans="1:26" ht="21"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row>
    <row r="792" spans="1:26" ht="21"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row>
    <row r="793" spans="1:26" ht="21"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row>
    <row r="794" spans="1:26" ht="21"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row>
    <row r="795" spans="1:26" ht="21"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row>
    <row r="796" spans="1:26" ht="21"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row>
    <row r="797" spans="1:26" ht="21"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row>
    <row r="798" spans="1:26" ht="21"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row>
    <row r="799" spans="1:26" ht="21"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row>
    <row r="800" spans="1:26" ht="21"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row>
    <row r="801" spans="1:26" ht="21"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row>
    <row r="802" spans="1:26" ht="21"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row>
    <row r="803" spans="1:26" ht="21"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row>
    <row r="804" spans="1:26" ht="21"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row>
    <row r="805" spans="1:26" ht="21"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row>
    <row r="806" spans="1:26" ht="21"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row>
    <row r="807" spans="1:26" ht="21"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row>
    <row r="808" spans="1:26" ht="21"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row>
    <row r="809" spans="1:26" ht="21"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row>
    <row r="810" spans="1:26" ht="21"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row>
    <row r="811" spans="1:26" ht="21"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row>
    <row r="812" spans="1:26" ht="21"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row>
    <row r="813" spans="1:26" ht="21"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row>
    <row r="814" spans="1:26" ht="21"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row>
    <row r="815" spans="1:26" ht="21"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row>
    <row r="816" spans="1:26" ht="21"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row>
    <row r="817" spans="1:26" ht="21"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row>
    <row r="818" spans="1:26" ht="21"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row>
    <row r="819" spans="1:26" ht="21"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row>
    <row r="820" spans="1:26" ht="21"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row>
    <row r="821" spans="1:26" ht="21"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row>
    <row r="822" spans="1:26" ht="21"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row>
    <row r="823" spans="1:26" ht="21"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row>
    <row r="824" spans="1:26" ht="21"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row>
    <row r="825" spans="1:26" ht="21"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row>
    <row r="826" spans="1:26" ht="21"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row>
    <row r="827" spans="1:26" ht="21"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row>
    <row r="828" spans="1:26" ht="21"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row>
    <row r="829" spans="1:26" ht="21"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row>
    <row r="830" spans="1:26" ht="21"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row>
    <row r="831" spans="1:26" ht="21"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row>
    <row r="832" spans="1:26" ht="21"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row>
    <row r="833" spans="1:26" ht="21"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row>
    <row r="834" spans="1:26" ht="21"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row>
    <row r="835" spans="1:26" ht="21"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row>
    <row r="836" spans="1:26" ht="21"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row>
    <row r="837" spans="1:26" ht="21"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row>
    <row r="838" spans="1:26" ht="21"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row>
    <row r="839" spans="1:26" ht="21"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row>
    <row r="840" spans="1:26" ht="21"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row>
    <row r="841" spans="1:26" ht="21"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row>
    <row r="842" spans="1:26" ht="21"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row>
    <row r="843" spans="1:26" ht="21"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row>
    <row r="844" spans="1:26" ht="21"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row>
    <row r="845" spans="1:26" ht="21"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row>
    <row r="846" spans="1:26" ht="21"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row>
    <row r="847" spans="1:26" ht="21"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row>
    <row r="848" spans="1:26" ht="21"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row>
    <row r="849" spans="1:26" ht="21"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row>
    <row r="850" spans="1:26" ht="21"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row>
    <row r="851" spans="1:26" ht="21"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row>
    <row r="852" spans="1:26" ht="21"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row>
    <row r="853" spans="1:26" ht="21"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row>
    <row r="854" spans="1:26" ht="21"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row>
    <row r="855" spans="1:26" ht="21"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row>
    <row r="856" spans="1:26" ht="21"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row>
    <row r="857" spans="1:26" ht="21"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row>
    <row r="858" spans="1:26" ht="21"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row>
    <row r="859" spans="1:26" ht="21"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row>
    <row r="860" spans="1:26" ht="21"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row>
    <row r="861" spans="1:26" ht="21"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row>
    <row r="862" spans="1:26" ht="21"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row>
    <row r="863" spans="1:26" ht="21"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row>
    <row r="864" spans="1:26" ht="21"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row>
    <row r="865" spans="1:26" ht="21"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row>
    <row r="866" spans="1:26" ht="21"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row>
    <row r="867" spans="1:26" ht="21"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row>
    <row r="868" spans="1:26" ht="21"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row>
    <row r="869" spans="1:26" ht="21"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row>
    <row r="870" spans="1:26" ht="21"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row>
    <row r="871" spans="1:26" ht="21"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row>
    <row r="872" spans="1:26" ht="21"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row>
    <row r="873" spans="1:26" ht="21"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row>
    <row r="874" spans="1:26" ht="21"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row>
    <row r="875" spans="1:26" ht="21"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row>
    <row r="876" spans="1:26" ht="21"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row>
    <row r="877" spans="1:26" ht="21"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row>
    <row r="878" spans="1:26" ht="21"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row>
    <row r="879" spans="1:26" ht="21"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row>
    <row r="880" spans="1:26" ht="21"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row>
    <row r="881" spans="1:26" ht="21"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row>
    <row r="882" spans="1:26" ht="21"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row>
    <row r="883" spans="1:26" ht="21"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row>
    <row r="884" spans="1:26" ht="21"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row>
    <row r="885" spans="1:26" ht="21"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row>
    <row r="886" spans="1:26" ht="21"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row>
    <row r="887" spans="1:26" ht="21"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row>
    <row r="888" spans="1:26" ht="21"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16"/>
      <c r="V888" s="316"/>
      <c r="W888" s="316"/>
      <c r="X888" s="316"/>
      <c r="Y888" s="316"/>
      <c r="Z888" s="316"/>
    </row>
    <row r="889" spans="1:26" ht="21"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316"/>
      <c r="Z889" s="316"/>
    </row>
    <row r="890" spans="1:26" ht="21"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row>
    <row r="891" spans="1:26" ht="21"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16"/>
      <c r="V891" s="316"/>
      <c r="W891" s="316"/>
      <c r="X891" s="316"/>
      <c r="Y891" s="316"/>
      <c r="Z891" s="316"/>
    </row>
    <row r="892" spans="1:26" ht="21"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row>
    <row r="893" spans="1:26" ht="21"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row>
    <row r="894" spans="1:26" ht="21"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row>
    <row r="895" spans="1:26" ht="21"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row>
    <row r="896" spans="1:26" ht="21"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row>
    <row r="897" spans="1:26" ht="21"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16"/>
      <c r="V897" s="316"/>
      <c r="W897" s="316"/>
      <c r="X897" s="316"/>
      <c r="Y897" s="316"/>
      <c r="Z897" s="316"/>
    </row>
    <row r="898" spans="1:26" ht="21"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row>
    <row r="899" spans="1:26" ht="21"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row>
    <row r="900" spans="1:26" ht="21"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row>
    <row r="901" spans="1:26" ht="21"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row>
    <row r="902" spans="1:26" ht="21"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row>
    <row r="903" spans="1:26" ht="21"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row>
    <row r="904" spans="1:26" ht="21"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row>
    <row r="905" spans="1:26" ht="21"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row>
    <row r="906" spans="1:26" ht="21"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16"/>
      <c r="V906" s="316"/>
      <c r="W906" s="316"/>
      <c r="X906" s="316"/>
      <c r="Y906" s="316"/>
      <c r="Z906" s="316"/>
    </row>
    <row r="907" spans="1:26" ht="21"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16"/>
      <c r="V907" s="316"/>
      <c r="W907" s="316"/>
      <c r="X907" s="316"/>
      <c r="Y907" s="316"/>
      <c r="Z907" s="316"/>
    </row>
    <row r="908" spans="1:26" ht="21"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row>
    <row r="909" spans="1:26" ht="21"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16"/>
      <c r="V909" s="316"/>
      <c r="W909" s="316"/>
      <c r="X909" s="316"/>
      <c r="Y909" s="316"/>
      <c r="Z909" s="316"/>
    </row>
    <row r="910" spans="1:26" ht="21"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16"/>
      <c r="V910" s="316"/>
      <c r="W910" s="316"/>
      <c r="X910" s="316"/>
      <c r="Y910" s="316"/>
      <c r="Z910" s="316"/>
    </row>
    <row r="911" spans="1:26" ht="21"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row>
    <row r="912" spans="1:26" ht="21"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row>
    <row r="913" spans="1:26" ht="21"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row>
    <row r="914" spans="1:26" ht="21"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row>
    <row r="915" spans="1:26" ht="21"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row>
    <row r="916" spans="1:26" ht="21"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row>
    <row r="917" spans="1:26" ht="21"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row>
    <row r="918" spans="1:26" ht="21"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row>
    <row r="919" spans="1:26" ht="21"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row>
    <row r="920" spans="1:26" ht="21"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row>
    <row r="921" spans="1:26" ht="21"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row>
    <row r="922" spans="1:26" ht="21"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row>
    <row r="923" spans="1:26" ht="21"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row>
    <row r="924" spans="1:26" ht="21"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row>
    <row r="925" spans="1:26" ht="21"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row>
    <row r="926" spans="1:26" ht="21"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row>
    <row r="927" spans="1:26" ht="21"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row>
    <row r="928" spans="1:26" ht="21"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row>
    <row r="929" spans="1:26" ht="21"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row>
    <row r="930" spans="1:26" ht="21"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row>
    <row r="931" spans="1:26" ht="21"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row>
    <row r="932" spans="1:26" ht="21"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row>
    <row r="933" spans="1:26" ht="21"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row>
    <row r="934" spans="1:26" ht="21"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row>
    <row r="935" spans="1:26" ht="21"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row>
    <row r="936" spans="1:26" ht="21"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row>
    <row r="937" spans="1:26" ht="21"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row>
    <row r="938" spans="1:26" ht="21"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row>
    <row r="939" spans="1:26" ht="21"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row>
    <row r="940" spans="1:26" ht="21"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16"/>
      <c r="V940" s="316"/>
      <c r="W940" s="316"/>
      <c r="X940" s="316"/>
      <c r="Y940" s="316"/>
      <c r="Z940" s="316"/>
    </row>
    <row r="941" spans="1:26" ht="21"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row>
    <row r="942" spans="1:26" ht="21"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row>
    <row r="943" spans="1:26" ht="21"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row>
    <row r="944" spans="1:26" ht="21"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row>
    <row r="945" spans="1:26" ht="21"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row>
    <row r="946" spans="1:26" ht="21"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row>
    <row r="947" spans="1:26" ht="21"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row>
    <row r="948" spans="1:26" ht="21"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row>
    <row r="949" spans="1:26" ht="21"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16"/>
      <c r="V949" s="316"/>
      <c r="W949" s="316"/>
      <c r="X949" s="316"/>
      <c r="Y949" s="316"/>
      <c r="Z949" s="316"/>
    </row>
    <row r="950" spans="1:26" ht="21"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16"/>
      <c r="V950" s="316"/>
      <c r="W950" s="316"/>
      <c r="X950" s="316"/>
      <c r="Y950" s="316"/>
      <c r="Z950" s="316"/>
    </row>
    <row r="951" spans="1:26" ht="21"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row>
    <row r="952" spans="1:26" ht="21"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16"/>
      <c r="V952" s="316"/>
      <c r="W952" s="316"/>
      <c r="X952" s="316"/>
      <c r="Y952" s="316"/>
      <c r="Z952" s="316"/>
    </row>
    <row r="953" spans="1:26" ht="21"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16"/>
      <c r="V953" s="316"/>
      <c r="W953" s="316"/>
      <c r="X953" s="316"/>
      <c r="Y953" s="316"/>
      <c r="Z953" s="316"/>
    </row>
    <row r="954" spans="1:26" ht="21"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row>
    <row r="955" spans="1:26" ht="21"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row>
    <row r="956" spans="1:26" ht="21"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row>
    <row r="957" spans="1:26" ht="21"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row>
    <row r="958" spans="1:26" ht="21"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row>
    <row r="959" spans="1:26" ht="21"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row>
    <row r="960" spans="1:26" ht="21"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row>
    <row r="961" spans="1:26" ht="21"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row>
    <row r="962" spans="1:26" ht="21"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row>
    <row r="963" spans="1:26" ht="21"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row>
    <row r="964" spans="1:26" ht="21"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row>
    <row r="965" spans="1:26" ht="21"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row>
    <row r="966" spans="1:26" ht="21"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row>
    <row r="967" spans="1:26" ht="21"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row>
    <row r="968" spans="1:26" ht="21"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row>
    <row r="969" spans="1:26" ht="21"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row>
    <row r="970" spans="1:26" ht="21"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row>
    <row r="971" spans="1:26" ht="21"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row>
    <row r="972" spans="1:26" ht="21"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row>
    <row r="973" spans="1:26" ht="21"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row>
    <row r="974" spans="1:26" ht="21"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row>
    <row r="975" spans="1:26" ht="21"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row>
    <row r="976" spans="1:26" ht="21"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row>
    <row r="977" spans="1:26" ht="21"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row>
    <row r="978" spans="1:26" ht="21"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row>
    <row r="979" spans="1:26" ht="21"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row>
    <row r="980" spans="1:26" ht="21"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row>
    <row r="981" spans="1:26" ht="21"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row>
    <row r="982" spans="1:26" ht="21"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row>
    <row r="983" spans="1:26" ht="21"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row>
    <row r="984" spans="1:26" ht="21"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row>
    <row r="985" spans="1:26" ht="21"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row>
    <row r="986" spans="1:26" ht="21"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row>
    <row r="987" spans="1:26" ht="21"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row>
    <row r="988" spans="1:26" ht="21"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row>
    <row r="989" spans="1:26" ht="21"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row>
    <row r="990" spans="1:26" ht="21"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row>
    <row r="991" spans="1:26" ht="21"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row>
    <row r="992" spans="1:26" ht="21"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row>
    <row r="993" spans="1:26" ht="21"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row>
    <row r="994" spans="1:26" ht="21"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row>
    <row r="995" spans="1:26" ht="21" customHeight="1">
      <c r="A995" s="316"/>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row>
    <row r="996" spans="1:26" ht="21" customHeight="1">
      <c r="A996" s="316"/>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row>
    <row r="997" spans="1:26" ht="21" customHeight="1">
      <c r="A997" s="316"/>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row>
    <row r="998" spans="1:26" ht="21" customHeight="1">
      <c r="A998" s="316"/>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row>
    <row r="999" spans="1:26" ht="21" customHeight="1">
      <c r="A999" s="316"/>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row>
    <row r="1000" spans="1:26" ht="21" customHeight="1">
      <c r="A1000" s="316"/>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row>
    <row r="1001" spans="1:26" ht="21" customHeight="1">
      <c r="A1001" s="316"/>
      <c r="B1001" s="316"/>
      <c r="C1001" s="316"/>
      <c r="D1001" s="316"/>
      <c r="E1001" s="316"/>
      <c r="F1001" s="316"/>
      <c r="G1001" s="316"/>
      <c r="H1001" s="316"/>
      <c r="I1001" s="316"/>
      <c r="J1001" s="316"/>
      <c r="K1001" s="316"/>
      <c r="L1001" s="316"/>
      <c r="M1001" s="316"/>
      <c r="N1001" s="316"/>
      <c r="O1001" s="316"/>
      <c r="P1001" s="316"/>
      <c r="Q1001" s="316"/>
      <c r="R1001" s="316"/>
      <c r="S1001" s="316"/>
      <c r="T1001" s="316"/>
      <c r="U1001" s="316"/>
      <c r="V1001" s="316"/>
      <c r="W1001" s="316"/>
      <c r="X1001" s="316"/>
      <c r="Y1001" s="316"/>
      <c r="Z1001" s="316"/>
    </row>
    <row r="1002" spans="1:26" ht="21" customHeight="1">
      <c r="A1002" s="316"/>
      <c r="B1002" s="316"/>
      <c r="C1002" s="316"/>
      <c r="D1002" s="316"/>
      <c r="E1002" s="316"/>
      <c r="F1002" s="316"/>
      <c r="G1002" s="316"/>
      <c r="H1002" s="316"/>
      <c r="I1002" s="316"/>
      <c r="J1002" s="316"/>
      <c r="K1002" s="316"/>
      <c r="L1002" s="316"/>
      <c r="M1002" s="316"/>
      <c r="N1002" s="316"/>
      <c r="O1002" s="316"/>
      <c r="P1002" s="316"/>
      <c r="Q1002" s="316"/>
      <c r="R1002" s="316"/>
      <c r="S1002" s="316"/>
      <c r="T1002" s="316"/>
      <c r="U1002" s="316"/>
      <c r="V1002" s="316"/>
      <c r="W1002" s="316"/>
      <c r="X1002" s="316"/>
      <c r="Y1002" s="316"/>
      <c r="Z1002" s="316"/>
    </row>
    <row r="1003" spans="1:26" ht="21" customHeight="1">
      <c r="A1003" s="316"/>
      <c r="B1003" s="316"/>
      <c r="C1003" s="316"/>
      <c r="D1003" s="316"/>
      <c r="E1003" s="316"/>
      <c r="F1003" s="316"/>
      <c r="G1003" s="316"/>
      <c r="H1003" s="316"/>
      <c r="I1003" s="316"/>
      <c r="J1003" s="316"/>
      <c r="K1003" s="316"/>
      <c r="L1003" s="316"/>
      <c r="M1003" s="316"/>
      <c r="N1003" s="316"/>
      <c r="O1003" s="316"/>
      <c r="P1003" s="316"/>
      <c r="Q1003" s="316"/>
      <c r="R1003" s="316"/>
      <c r="S1003" s="316"/>
      <c r="T1003" s="316"/>
      <c r="U1003" s="316"/>
      <c r="V1003" s="316"/>
      <c r="W1003" s="316"/>
      <c r="X1003" s="316"/>
      <c r="Y1003" s="316"/>
      <c r="Z1003" s="316"/>
    </row>
    <row r="1004" spans="1:26" ht="21" customHeight="1">
      <c r="A1004" s="316"/>
      <c r="B1004" s="316"/>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316"/>
      <c r="Z1004" s="316"/>
    </row>
    <row r="1005" spans="1:26" ht="21" customHeight="1">
      <c r="A1005" s="316"/>
      <c r="B1005" s="316"/>
      <c r="C1005" s="316"/>
      <c r="D1005" s="316"/>
      <c r="E1005" s="316"/>
      <c r="F1005" s="316"/>
      <c r="G1005" s="316"/>
      <c r="H1005" s="316"/>
      <c r="I1005" s="316"/>
      <c r="J1005" s="316"/>
      <c r="K1005" s="316"/>
      <c r="L1005" s="316"/>
      <c r="M1005" s="316"/>
      <c r="N1005" s="316"/>
      <c r="O1005" s="316"/>
      <c r="P1005" s="316"/>
      <c r="Q1005" s="316"/>
      <c r="R1005" s="316"/>
      <c r="S1005" s="316"/>
      <c r="T1005" s="316"/>
      <c r="U1005" s="316"/>
      <c r="V1005" s="316"/>
      <c r="W1005" s="316"/>
      <c r="X1005" s="316"/>
      <c r="Y1005" s="316"/>
      <c r="Z1005" s="316"/>
    </row>
    <row r="1006" spans="1:26" ht="21" customHeight="1">
      <c r="A1006" s="316"/>
      <c r="B1006" s="316"/>
      <c r="C1006" s="316"/>
      <c r="D1006" s="316"/>
      <c r="E1006" s="316"/>
      <c r="F1006" s="316"/>
      <c r="G1006" s="316"/>
      <c r="H1006" s="316"/>
      <c r="I1006" s="316"/>
      <c r="J1006" s="316"/>
      <c r="K1006" s="316"/>
      <c r="L1006" s="316"/>
      <c r="M1006" s="316"/>
      <c r="N1006" s="316"/>
      <c r="O1006" s="316"/>
      <c r="P1006" s="316"/>
      <c r="Q1006" s="316"/>
      <c r="R1006" s="316"/>
      <c r="S1006" s="316"/>
      <c r="T1006" s="316"/>
      <c r="U1006" s="316"/>
      <c r="V1006" s="316"/>
      <c r="W1006" s="316"/>
      <c r="X1006" s="316"/>
      <c r="Y1006" s="316"/>
      <c r="Z1006" s="316"/>
    </row>
    <row r="1007" spans="1:26" ht="21" customHeight="1">
      <c r="A1007" s="316"/>
      <c r="B1007" s="316"/>
      <c r="C1007" s="316"/>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316"/>
      <c r="Z1007" s="316"/>
    </row>
    <row r="1008" spans="1:26" ht="21" customHeight="1">
      <c r="A1008" s="316"/>
      <c r="B1008" s="316"/>
      <c r="C1008" s="316"/>
      <c r="D1008" s="316"/>
      <c r="E1008" s="316"/>
      <c r="F1008" s="316"/>
      <c r="G1008" s="316"/>
      <c r="H1008" s="316"/>
      <c r="I1008" s="316"/>
      <c r="J1008" s="316"/>
      <c r="K1008" s="316"/>
      <c r="L1008" s="316"/>
      <c r="M1008" s="316"/>
      <c r="N1008" s="316"/>
      <c r="O1008" s="316"/>
      <c r="P1008" s="316"/>
      <c r="Q1008" s="316"/>
      <c r="R1008" s="316"/>
      <c r="S1008" s="316"/>
      <c r="T1008" s="316"/>
      <c r="U1008" s="316"/>
      <c r="V1008" s="316"/>
      <c r="W1008" s="316"/>
      <c r="X1008" s="316"/>
      <c r="Y1008" s="316"/>
      <c r="Z1008" s="316"/>
    </row>
    <row r="1009" spans="1:26" ht="21" customHeight="1">
      <c r="A1009" s="316"/>
      <c r="B1009" s="316"/>
      <c r="C1009" s="316"/>
      <c r="D1009" s="316"/>
      <c r="E1009" s="316"/>
      <c r="F1009" s="316"/>
      <c r="G1009" s="316"/>
      <c r="H1009" s="316"/>
      <c r="I1009" s="316"/>
      <c r="J1009" s="316"/>
      <c r="K1009" s="316"/>
      <c r="L1009" s="316"/>
      <c r="M1009" s="316"/>
      <c r="N1009" s="316"/>
      <c r="O1009" s="316"/>
      <c r="P1009" s="316"/>
      <c r="Q1009" s="316"/>
      <c r="R1009" s="316"/>
      <c r="S1009" s="316"/>
      <c r="T1009" s="316"/>
      <c r="U1009" s="316"/>
      <c r="V1009" s="316"/>
      <c r="W1009" s="316"/>
      <c r="X1009" s="316"/>
      <c r="Y1009" s="316"/>
      <c r="Z1009" s="316"/>
    </row>
    <row r="1010" spans="1:26" ht="21" customHeight="1">
      <c r="A1010" s="316"/>
      <c r="B1010" s="316"/>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316"/>
      <c r="Z1010" s="316"/>
    </row>
    <row r="1011" spans="1:26" ht="21" customHeight="1">
      <c r="A1011" s="316"/>
      <c r="B1011" s="316"/>
      <c r="C1011" s="316"/>
      <c r="D1011" s="316"/>
      <c r="E1011" s="316"/>
      <c r="F1011" s="316"/>
      <c r="G1011" s="316"/>
      <c r="H1011" s="316"/>
      <c r="I1011" s="316"/>
      <c r="J1011" s="316"/>
      <c r="K1011" s="316"/>
      <c r="L1011" s="316"/>
      <c r="M1011" s="316"/>
      <c r="N1011" s="316"/>
      <c r="O1011" s="316"/>
      <c r="P1011" s="316"/>
      <c r="Q1011" s="316"/>
      <c r="R1011" s="316"/>
      <c r="S1011" s="316"/>
      <c r="T1011" s="316"/>
      <c r="U1011" s="316"/>
      <c r="V1011" s="316"/>
      <c r="W1011" s="316"/>
      <c r="X1011" s="316"/>
      <c r="Y1011" s="316"/>
      <c r="Z1011" s="316"/>
    </row>
    <row r="1012" spans="1:26" ht="21" customHeight="1">
      <c r="A1012" s="316"/>
      <c r="B1012" s="316"/>
      <c r="C1012" s="316"/>
      <c r="D1012" s="316"/>
      <c r="E1012" s="316"/>
      <c r="F1012" s="316"/>
      <c r="G1012" s="316"/>
      <c r="H1012" s="316"/>
      <c r="I1012" s="316"/>
      <c r="J1012" s="316"/>
      <c r="K1012" s="316"/>
      <c r="L1012" s="316"/>
      <c r="M1012" s="316"/>
      <c r="N1012" s="316"/>
      <c r="O1012" s="316"/>
      <c r="P1012" s="316"/>
      <c r="Q1012" s="316"/>
      <c r="R1012" s="316"/>
      <c r="S1012" s="316"/>
      <c r="T1012" s="316"/>
      <c r="U1012" s="316"/>
      <c r="V1012" s="316"/>
      <c r="W1012" s="316"/>
      <c r="X1012" s="316"/>
      <c r="Y1012" s="316"/>
      <c r="Z1012" s="316"/>
    </row>
    <row r="1013" spans="1:26" ht="21" customHeight="1">
      <c r="A1013" s="316"/>
      <c r="B1013" s="316"/>
      <c r="C1013" s="316"/>
      <c r="D1013" s="316"/>
      <c r="E1013" s="316"/>
      <c r="F1013" s="316"/>
      <c r="G1013" s="316"/>
      <c r="H1013" s="316"/>
      <c r="I1013" s="316"/>
      <c r="J1013" s="316"/>
      <c r="K1013" s="316"/>
      <c r="L1013" s="316"/>
      <c r="M1013" s="316"/>
      <c r="N1013" s="316"/>
      <c r="O1013" s="316"/>
      <c r="P1013" s="316"/>
      <c r="Q1013" s="316"/>
      <c r="R1013" s="316"/>
      <c r="S1013" s="316"/>
      <c r="T1013" s="316"/>
      <c r="U1013" s="316"/>
      <c r="V1013" s="316"/>
      <c r="W1013" s="316"/>
      <c r="X1013" s="316"/>
      <c r="Y1013" s="316"/>
      <c r="Z1013" s="316"/>
    </row>
    <row r="1014" spans="1:26" ht="21" customHeight="1">
      <c r="A1014" s="316"/>
      <c r="B1014" s="316"/>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316"/>
      <c r="Z1014" s="316"/>
    </row>
    <row r="1015" spans="1:26" ht="21" customHeight="1">
      <c r="A1015" s="316"/>
      <c r="B1015" s="316"/>
      <c r="C1015" s="316"/>
      <c r="D1015" s="316"/>
      <c r="E1015" s="316"/>
      <c r="F1015" s="316"/>
      <c r="G1015" s="316"/>
      <c r="H1015" s="316"/>
      <c r="I1015" s="316"/>
      <c r="J1015" s="316"/>
      <c r="K1015" s="316"/>
      <c r="L1015" s="316"/>
      <c r="M1015" s="316"/>
      <c r="N1015" s="316"/>
      <c r="O1015" s="316"/>
      <c r="P1015" s="316"/>
      <c r="Q1015" s="316"/>
      <c r="R1015" s="316"/>
      <c r="S1015" s="316"/>
      <c r="T1015" s="316"/>
      <c r="U1015" s="316"/>
      <c r="V1015" s="316"/>
      <c r="W1015" s="316"/>
      <c r="X1015" s="316"/>
      <c r="Y1015" s="316"/>
      <c r="Z1015" s="316"/>
    </row>
    <row r="1016" spans="1:26" ht="21" customHeight="1">
      <c r="A1016" s="316"/>
      <c r="B1016" s="316"/>
      <c r="C1016" s="316"/>
      <c r="D1016" s="316"/>
      <c r="E1016" s="316"/>
      <c r="F1016" s="316"/>
      <c r="G1016" s="316"/>
      <c r="H1016" s="316"/>
      <c r="I1016" s="316"/>
      <c r="J1016" s="316"/>
      <c r="K1016" s="316"/>
      <c r="L1016" s="316"/>
      <c r="M1016" s="316"/>
      <c r="N1016" s="316"/>
      <c r="O1016" s="316"/>
      <c r="P1016" s="316"/>
      <c r="Q1016" s="316"/>
      <c r="R1016" s="316"/>
      <c r="S1016" s="316"/>
      <c r="T1016" s="316"/>
      <c r="U1016" s="316"/>
      <c r="V1016" s="316"/>
      <c r="W1016" s="316"/>
      <c r="X1016" s="316"/>
      <c r="Y1016" s="316"/>
      <c r="Z1016" s="316"/>
    </row>
    <row r="1017" spans="1:26" ht="21" customHeight="1">
      <c r="A1017" s="316"/>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row>
    <row r="1018" spans="1:26" ht="21" customHeight="1">
      <c r="A1018" s="316"/>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row>
    <row r="1019" spans="1:26" ht="21" customHeight="1">
      <c r="A1019" s="316"/>
      <c r="B1019" s="316"/>
      <c r="C1019" s="316"/>
      <c r="D1019" s="316"/>
      <c r="E1019" s="316"/>
      <c r="F1019" s="316"/>
      <c r="G1019" s="316"/>
      <c r="H1019" s="316"/>
      <c r="I1019" s="316"/>
      <c r="J1019" s="316"/>
      <c r="K1019" s="316"/>
      <c r="L1019" s="316"/>
      <c r="M1019" s="316"/>
      <c r="N1019" s="316"/>
      <c r="O1019" s="316"/>
      <c r="P1019" s="316"/>
      <c r="Q1019" s="316"/>
      <c r="R1019" s="316"/>
      <c r="S1019" s="316"/>
      <c r="T1019" s="316"/>
      <c r="U1019" s="316"/>
      <c r="V1019" s="316"/>
      <c r="W1019" s="316"/>
      <c r="X1019" s="316"/>
      <c r="Y1019" s="316"/>
      <c r="Z1019" s="316"/>
    </row>
    <row r="1020" spans="1:26" ht="21" customHeight="1">
      <c r="A1020" s="316"/>
      <c r="B1020" s="316"/>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316"/>
      <c r="Z1020" s="316"/>
    </row>
    <row r="1021" spans="1:26" ht="21" customHeight="1">
      <c r="A1021" s="316"/>
      <c r="B1021" s="316"/>
      <c r="C1021" s="316"/>
      <c r="D1021" s="316"/>
      <c r="E1021" s="316"/>
      <c r="F1021" s="316"/>
      <c r="G1021" s="316"/>
      <c r="H1021" s="316"/>
      <c r="I1021" s="316"/>
      <c r="J1021" s="316"/>
      <c r="K1021" s="316"/>
      <c r="L1021" s="316"/>
      <c r="M1021" s="316"/>
      <c r="N1021" s="316"/>
      <c r="O1021" s="316"/>
      <c r="P1021" s="316"/>
      <c r="Q1021" s="316"/>
      <c r="R1021" s="316"/>
      <c r="S1021" s="316"/>
      <c r="T1021" s="316"/>
      <c r="U1021" s="316"/>
      <c r="V1021" s="316"/>
      <c r="W1021" s="316"/>
      <c r="X1021" s="316"/>
      <c r="Y1021" s="316"/>
      <c r="Z1021" s="316"/>
    </row>
    <row r="1022" spans="1:26" ht="21" customHeight="1">
      <c r="A1022" s="316"/>
      <c r="B1022" s="316"/>
      <c r="C1022" s="316"/>
      <c r="D1022" s="316"/>
      <c r="E1022" s="316"/>
      <c r="F1022" s="316"/>
      <c r="G1022" s="316"/>
      <c r="H1022" s="316"/>
      <c r="I1022" s="316"/>
      <c r="J1022" s="316"/>
      <c r="K1022" s="316"/>
      <c r="L1022" s="316"/>
      <c r="M1022" s="316"/>
      <c r="N1022" s="316"/>
      <c r="O1022" s="316"/>
      <c r="P1022" s="316"/>
      <c r="Q1022" s="316"/>
      <c r="R1022" s="316"/>
      <c r="S1022" s="316"/>
      <c r="T1022" s="316"/>
      <c r="U1022" s="316"/>
      <c r="V1022" s="316"/>
      <c r="W1022" s="316"/>
      <c r="X1022" s="316"/>
      <c r="Y1022" s="316"/>
      <c r="Z1022" s="316"/>
    </row>
  </sheetData>
  <mergeCells count="8">
    <mergeCell ref="T22:T23"/>
    <mergeCell ref="B24:D24"/>
    <mergeCell ref="B2:D2"/>
    <mergeCell ref="B3:K4"/>
    <mergeCell ref="B7:B12"/>
    <mergeCell ref="B13:B15"/>
    <mergeCell ref="B16:B17"/>
    <mergeCell ref="T19:T21"/>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CA390-E017-40BA-B7C0-62506279998A}">
  <sheetPr>
    <tabColor theme="9" tint="0.59999389629810485"/>
    <outlinePr summaryBelow="0" summaryRight="0"/>
  </sheetPr>
  <dimension ref="A1:AA973"/>
  <sheetViews>
    <sheetView workbookViewId="0">
      <selection activeCell="K9" sqref="K9"/>
    </sheetView>
  </sheetViews>
  <sheetFormatPr defaultColWidth="12.6328125" defaultRowHeight="15" customHeight="1"/>
  <cols>
    <col min="1" max="2" width="12.6328125" style="1"/>
    <col min="3" max="3" width="16.08984375" style="1" customWidth="1"/>
    <col min="4" max="16" width="12.6328125" style="1"/>
    <col min="17" max="17" width="20" style="1" customWidth="1"/>
    <col min="18" max="16384" width="12.6328125" style="1"/>
  </cols>
  <sheetData>
    <row r="1" spans="1:27" ht="24.75" customHeight="1">
      <c r="A1" s="257"/>
      <c r="B1" s="716" t="s">
        <v>517</v>
      </c>
      <c r="C1" s="675"/>
      <c r="D1" s="675"/>
      <c r="E1" s="675"/>
      <c r="F1" s="257"/>
      <c r="G1" s="257"/>
      <c r="H1" s="257"/>
      <c r="I1" s="257"/>
      <c r="J1" s="257"/>
      <c r="K1" s="257"/>
      <c r="L1" s="257"/>
      <c r="M1" s="257"/>
      <c r="N1" s="257"/>
      <c r="O1" s="257"/>
      <c r="P1" s="257"/>
      <c r="Q1" s="257"/>
      <c r="R1" s="257"/>
      <c r="S1" s="257"/>
      <c r="T1" s="257"/>
      <c r="U1" s="257"/>
      <c r="V1" s="257"/>
      <c r="W1" s="257"/>
      <c r="X1" s="257"/>
      <c r="Y1" s="257"/>
      <c r="Z1" s="257"/>
      <c r="AA1" s="257"/>
    </row>
    <row r="2" spans="1:27" ht="27" customHeight="1">
      <c r="A2" s="257"/>
      <c r="B2" s="333" t="s">
        <v>487</v>
      </c>
      <c r="C2" s="333" t="s">
        <v>48</v>
      </c>
      <c r="D2" s="594" t="s">
        <v>138</v>
      </c>
      <c r="E2" s="333" t="s">
        <v>139</v>
      </c>
      <c r="F2" s="333" t="s">
        <v>488</v>
      </c>
      <c r="G2" s="333" t="s">
        <v>489</v>
      </c>
      <c r="H2" s="333" t="s">
        <v>490</v>
      </c>
      <c r="I2" s="333" t="s">
        <v>491</v>
      </c>
      <c r="J2" s="333" t="s">
        <v>492</v>
      </c>
      <c r="K2" s="333" t="s">
        <v>493</v>
      </c>
      <c r="L2" s="333" t="s">
        <v>494</v>
      </c>
      <c r="M2" s="333" t="s">
        <v>495</v>
      </c>
      <c r="N2" s="333" t="s">
        <v>496</v>
      </c>
      <c r="O2" s="333" t="s">
        <v>497</v>
      </c>
      <c r="P2" s="333" t="s">
        <v>498</v>
      </c>
      <c r="Q2" s="333" t="s">
        <v>499</v>
      </c>
      <c r="R2" s="333" t="s">
        <v>500</v>
      </c>
      <c r="S2" s="333" t="s">
        <v>146</v>
      </c>
      <c r="T2" s="333" t="s">
        <v>147</v>
      </c>
      <c r="U2" s="333" t="s">
        <v>148</v>
      </c>
      <c r="V2" s="333" t="s">
        <v>149</v>
      </c>
      <c r="W2" s="255" t="s">
        <v>150</v>
      </c>
      <c r="X2" s="257"/>
      <c r="Y2" s="257"/>
      <c r="Z2" s="257"/>
      <c r="AA2" s="257"/>
    </row>
    <row r="3" spans="1:27" ht="19.5" customHeight="1">
      <c r="A3" s="257"/>
      <c r="B3" s="717" t="s">
        <v>501</v>
      </c>
      <c r="C3" s="595" t="s">
        <v>33</v>
      </c>
      <c r="D3" s="596" t="s">
        <v>502</v>
      </c>
      <c r="E3" s="267">
        <v>0</v>
      </c>
      <c r="F3" s="267">
        <v>0</v>
      </c>
      <c r="G3" s="267">
        <v>0</v>
      </c>
      <c r="H3" s="267">
        <v>0</v>
      </c>
      <c r="I3" s="267">
        <v>0</v>
      </c>
      <c r="J3" s="267">
        <v>0</v>
      </c>
      <c r="K3" s="267">
        <v>0</v>
      </c>
      <c r="L3" s="267">
        <f t="shared" ref="L3:L13" si="0">K3+((M3-K3)/2)</f>
        <v>0</v>
      </c>
      <c r="M3" s="267">
        <v>0</v>
      </c>
      <c r="N3" s="267">
        <v>0</v>
      </c>
      <c r="O3" s="267">
        <v>0</v>
      </c>
      <c r="P3" s="267">
        <v>0</v>
      </c>
      <c r="Q3" s="267">
        <v>0</v>
      </c>
      <c r="R3" s="267">
        <v>0</v>
      </c>
      <c r="S3" s="341">
        <v>0</v>
      </c>
      <c r="T3" s="341">
        <v>0</v>
      </c>
      <c r="U3" s="341">
        <v>0</v>
      </c>
      <c r="V3" s="341">
        <v>0</v>
      </c>
      <c r="W3" s="263">
        <v>0</v>
      </c>
      <c r="X3" s="254"/>
      <c r="Y3" s="254"/>
      <c r="Z3" s="254"/>
      <c r="AA3" s="254"/>
    </row>
    <row r="4" spans="1:27" ht="19.5" customHeight="1">
      <c r="A4" s="257"/>
      <c r="B4" s="714"/>
      <c r="C4" s="597" t="s">
        <v>503</v>
      </c>
      <c r="D4" s="598" t="s">
        <v>378</v>
      </c>
      <c r="E4" s="267">
        <v>0</v>
      </c>
      <c r="F4" s="267">
        <v>0</v>
      </c>
      <c r="G4" s="267">
        <v>0</v>
      </c>
      <c r="H4" s="267">
        <v>0</v>
      </c>
      <c r="I4" s="267">
        <v>0</v>
      </c>
      <c r="J4" s="267">
        <v>0</v>
      </c>
      <c r="K4" s="267">
        <v>0</v>
      </c>
      <c r="L4" s="267">
        <f t="shared" si="0"/>
        <v>0</v>
      </c>
      <c r="M4" s="267">
        <v>0</v>
      </c>
      <c r="N4" s="267">
        <v>0</v>
      </c>
      <c r="O4" s="267">
        <v>0</v>
      </c>
      <c r="P4" s="267">
        <v>0</v>
      </c>
      <c r="Q4" s="267">
        <v>0</v>
      </c>
      <c r="R4" s="267">
        <v>0</v>
      </c>
      <c r="S4" s="341">
        <v>0</v>
      </c>
      <c r="T4" s="341">
        <v>0</v>
      </c>
      <c r="U4" s="341">
        <v>0</v>
      </c>
      <c r="V4" s="341">
        <v>0</v>
      </c>
      <c r="W4" s="267">
        <v>0</v>
      </c>
      <c r="X4" s="254"/>
      <c r="Y4" s="254"/>
      <c r="Z4" s="254"/>
      <c r="AA4" s="254"/>
    </row>
    <row r="5" spans="1:27" ht="19.5" customHeight="1">
      <c r="A5" s="257"/>
      <c r="B5" s="714"/>
      <c r="C5" s="597" t="s">
        <v>504</v>
      </c>
      <c r="D5" s="598" t="s">
        <v>378</v>
      </c>
      <c r="E5" s="267">
        <v>0</v>
      </c>
      <c r="F5" s="267">
        <v>0</v>
      </c>
      <c r="G5" s="267">
        <v>0</v>
      </c>
      <c r="H5" s="267">
        <v>0</v>
      </c>
      <c r="I5" s="267">
        <v>0</v>
      </c>
      <c r="J5" s="267">
        <v>0</v>
      </c>
      <c r="K5" s="267">
        <v>0</v>
      </c>
      <c r="L5" s="267">
        <f t="shared" si="0"/>
        <v>0</v>
      </c>
      <c r="M5" s="267">
        <v>0</v>
      </c>
      <c r="N5" s="267">
        <v>0</v>
      </c>
      <c r="O5" s="267">
        <v>0</v>
      </c>
      <c r="P5" s="267">
        <v>0</v>
      </c>
      <c r="Q5" s="267">
        <v>0</v>
      </c>
      <c r="R5" s="267">
        <v>0</v>
      </c>
      <c r="S5" s="341">
        <v>0</v>
      </c>
      <c r="T5" s="341">
        <v>0</v>
      </c>
      <c r="U5" s="341">
        <v>0</v>
      </c>
      <c r="V5" s="341">
        <v>0</v>
      </c>
      <c r="W5" s="267">
        <v>0</v>
      </c>
      <c r="X5" s="254"/>
      <c r="Y5" s="254"/>
      <c r="Z5" s="254"/>
      <c r="AA5" s="254"/>
    </row>
    <row r="6" spans="1:27" ht="19.5" customHeight="1">
      <c r="A6" s="257"/>
      <c r="B6" s="714"/>
      <c r="C6" s="597" t="s">
        <v>92</v>
      </c>
      <c r="D6" s="598" t="s">
        <v>378</v>
      </c>
      <c r="E6" s="267">
        <v>0</v>
      </c>
      <c r="F6" s="267">
        <v>0</v>
      </c>
      <c r="G6" s="267">
        <v>0</v>
      </c>
      <c r="H6" s="267">
        <v>0</v>
      </c>
      <c r="I6" s="267">
        <v>0</v>
      </c>
      <c r="J6" s="267">
        <v>0</v>
      </c>
      <c r="K6" s="267">
        <v>0</v>
      </c>
      <c r="L6" s="267">
        <f t="shared" si="0"/>
        <v>0</v>
      </c>
      <c r="M6" s="267">
        <v>0</v>
      </c>
      <c r="N6" s="267">
        <v>0</v>
      </c>
      <c r="O6" s="267">
        <v>0</v>
      </c>
      <c r="P6" s="267">
        <v>0</v>
      </c>
      <c r="Q6" s="267">
        <v>0</v>
      </c>
      <c r="R6" s="267">
        <v>0</v>
      </c>
      <c r="S6" s="341">
        <v>0</v>
      </c>
      <c r="T6" s="341">
        <v>0</v>
      </c>
      <c r="U6" s="341">
        <v>0</v>
      </c>
      <c r="V6" s="341">
        <v>0</v>
      </c>
      <c r="W6" s="267">
        <v>0</v>
      </c>
      <c r="X6" s="254"/>
      <c r="Y6" s="254"/>
      <c r="Z6" s="254"/>
      <c r="AA6" s="254"/>
    </row>
    <row r="7" spans="1:27" ht="19.5" customHeight="1">
      <c r="A7" s="257"/>
      <c r="B7" s="714"/>
      <c r="C7" s="597" t="s">
        <v>8</v>
      </c>
      <c r="D7" s="598" t="s">
        <v>505</v>
      </c>
      <c r="E7" s="267">
        <v>0</v>
      </c>
      <c r="F7" s="267">
        <v>0</v>
      </c>
      <c r="G7" s="267">
        <v>0</v>
      </c>
      <c r="H7" s="267">
        <v>0</v>
      </c>
      <c r="I7" s="267">
        <v>0</v>
      </c>
      <c r="J7" s="267">
        <v>0</v>
      </c>
      <c r="K7" s="267">
        <v>0</v>
      </c>
      <c r="L7" s="267">
        <f t="shared" si="0"/>
        <v>0</v>
      </c>
      <c r="M7" s="267">
        <v>0</v>
      </c>
      <c r="N7" s="267">
        <v>0</v>
      </c>
      <c r="O7" s="267">
        <v>0</v>
      </c>
      <c r="P7" s="267">
        <v>0</v>
      </c>
      <c r="Q7" s="267">
        <v>0</v>
      </c>
      <c r="R7" s="267">
        <v>0</v>
      </c>
      <c r="S7" s="341">
        <v>0</v>
      </c>
      <c r="T7" s="341">
        <v>0</v>
      </c>
      <c r="U7" s="341">
        <v>0</v>
      </c>
      <c r="V7" s="341">
        <v>0</v>
      </c>
      <c r="W7" s="267">
        <v>0</v>
      </c>
      <c r="X7" s="254"/>
      <c r="Y7" s="254"/>
      <c r="Z7" s="254"/>
      <c r="AA7" s="254"/>
    </row>
    <row r="8" spans="1:27" ht="19.5" customHeight="1">
      <c r="A8" s="257"/>
      <c r="B8" s="695"/>
      <c r="C8" s="597" t="s">
        <v>68</v>
      </c>
      <c r="D8" s="598" t="s">
        <v>502</v>
      </c>
      <c r="E8" s="267">
        <v>0</v>
      </c>
      <c r="F8" s="267">
        <v>0</v>
      </c>
      <c r="G8" s="267">
        <v>0</v>
      </c>
      <c r="H8" s="267">
        <v>0</v>
      </c>
      <c r="I8" s="267">
        <v>0</v>
      </c>
      <c r="J8" s="267">
        <v>0</v>
      </c>
      <c r="K8" s="267">
        <v>0</v>
      </c>
      <c r="L8" s="267">
        <f t="shared" si="0"/>
        <v>0</v>
      </c>
      <c r="M8" s="267">
        <v>0</v>
      </c>
      <c r="N8" s="267">
        <v>0</v>
      </c>
      <c r="O8" s="267">
        <v>0</v>
      </c>
      <c r="P8" s="267">
        <v>0</v>
      </c>
      <c r="Q8" s="267">
        <v>0</v>
      </c>
      <c r="R8" s="267">
        <v>0</v>
      </c>
      <c r="S8" s="341">
        <v>0</v>
      </c>
      <c r="T8" s="341">
        <v>0</v>
      </c>
      <c r="U8" s="341">
        <v>0</v>
      </c>
      <c r="V8" s="341">
        <v>0</v>
      </c>
      <c r="W8" s="267">
        <v>0</v>
      </c>
      <c r="X8" s="254"/>
      <c r="Y8" s="254"/>
      <c r="Z8" s="254"/>
      <c r="AA8" s="254"/>
    </row>
    <row r="9" spans="1:27" ht="19.5" customHeight="1">
      <c r="A9" s="257"/>
      <c r="B9" s="717" t="s">
        <v>506</v>
      </c>
      <c r="C9" s="595" t="s">
        <v>34</v>
      </c>
      <c r="D9" s="596" t="s">
        <v>505</v>
      </c>
      <c r="E9" s="263">
        <v>0</v>
      </c>
      <c r="F9" s="263">
        <v>0</v>
      </c>
      <c r="G9" s="263">
        <v>0</v>
      </c>
      <c r="H9" s="263">
        <v>0</v>
      </c>
      <c r="I9" s="263">
        <v>0</v>
      </c>
      <c r="J9" s="263">
        <v>0</v>
      </c>
      <c r="K9" s="263">
        <v>0</v>
      </c>
      <c r="L9" s="263">
        <f t="shared" si="0"/>
        <v>0</v>
      </c>
      <c r="M9" s="263">
        <v>0</v>
      </c>
      <c r="N9" s="263">
        <v>0</v>
      </c>
      <c r="O9" s="263">
        <v>0</v>
      </c>
      <c r="P9" s="263">
        <v>0</v>
      </c>
      <c r="Q9" s="263">
        <v>0</v>
      </c>
      <c r="R9" s="263">
        <v>0</v>
      </c>
      <c r="S9" s="599">
        <v>0</v>
      </c>
      <c r="T9" s="599">
        <v>0</v>
      </c>
      <c r="U9" s="599">
        <v>0</v>
      </c>
      <c r="V9" s="599">
        <v>0</v>
      </c>
      <c r="W9" s="263">
        <v>0</v>
      </c>
      <c r="X9" s="254"/>
      <c r="Y9" s="254"/>
      <c r="Z9" s="254"/>
      <c r="AA9" s="254"/>
    </row>
    <row r="10" spans="1:27" ht="19.5" customHeight="1">
      <c r="A10" s="257"/>
      <c r="B10" s="714"/>
      <c r="C10" s="597" t="s">
        <v>507</v>
      </c>
      <c r="D10" s="598" t="s">
        <v>378</v>
      </c>
      <c r="E10" s="267">
        <v>86</v>
      </c>
      <c r="F10" s="267">
        <v>41</v>
      </c>
      <c r="G10" s="267">
        <v>88</v>
      </c>
      <c r="H10" s="267">
        <v>98</v>
      </c>
      <c r="I10" s="267">
        <v>98</v>
      </c>
      <c r="J10" s="267">
        <v>115.94</v>
      </c>
      <c r="K10" s="267">
        <v>56.4</v>
      </c>
      <c r="L10" s="267">
        <f t="shared" si="0"/>
        <v>71.2</v>
      </c>
      <c r="M10" s="267">
        <v>86</v>
      </c>
      <c r="N10" s="267">
        <v>84</v>
      </c>
      <c r="O10" s="267">
        <v>84</v>
      </c>
      <c r="P10" s="267">
        <v>0</v>
      </c>
      <c r="Q10" s="267">
        <v>0</v>
      </c>
      <c r="R10" s="267">
        <v>0</v>
      </c>
      <c r="S10" s="341">
        <v>0</v>
      </c>
      <c r="T10" s="341">
        <v>0</v>
      </c>
      <c r="U10" s="341">
        <v>0</v>
      </c>
      <c r="V10" s="341">
        <v>0</v>
      </c>
      <c r="W10" s="267">
        <v>0</v>
      </c>
      <c r="X10" s="254"/>
      <c r="Y10" s="254"/>
      <c r="Z10" s="254"/>
      <c r="AA10" s="254"/>
    </row>
    <row r="11" spans="1:27" ht="19.5" customHeight="1">
      <c r="A11" s="257"/>
      <c r="B11" s="695"/>
      <c r="C11" s="600" t="s">
        <v>69</v>
      </c>
      <c r="D11" s="601" t="s">
        <v>378</v>
      </c>
      <c r="E11" s="258">
        <v>20042</v>
      </c>
      <c r="F11" s="258">
        <v>4661</v>
      </c>
      <c r="G11" s="258">
        <v>33021</v>
      </c>
      <c r="H11" s="258">
        <v>63890</v>
      </c>
      <c r="I11" s="258">
        <v>63890</v>
      </c>
      <c r="J11" s="258">
        <v>98872</v>
      </c>
      <c r="K11" s="258">
        <v>39230.47</v>
      </c>
      <c r="L11" s="258">
        <f t="shared" si="0"/>
        <v>35098.735000000001</v>
      </c>
      <c r="M11" s="258">
        <v>30967</v>
      </c>
      <c r="N11" s="258">
        <v>88815</v>
      </c>
      <c r="O11" s="258">
        <v>88815</v>
      </c>
      <c r="P11" s="258">
        <v>0</v>
      </c>
      <c r="Q11" s="258">
        <v>0</v>
      </c>
      <c r="R11" s="258">
        <v>14837</v>
      </c>
      <c r="S11" s="602">
        <v>0</v>
      </c>
      <c r="T11" s="602">
        <v>0</v>
      </c>
      <c r="U11" s="602">
        <v>0</v>
      </c>
      <c r="V11" s="602">
        <v>0</v>
      </c>
      <c r="W11" s="258">
        <v>0</v>
      </c>
      <c r="X11" s="254"/>
      <c r="Y11" s="254"/>
      <c r="Z11" s="254"/>
      <c r="AA11" s="254"/>
    </row>
    <row r="12" spans="1:27" ht="19.5" customHeight="1">
      <c r="A12" s="257"/>
      <c r="B12" s="717" t="s">
        <v>508</v>
      </c>
      <c r="C12" s="595" t="s">
        <v>72</v>
      </c>
      <c r="D12" s="596" t="s">
        <v>378</v>
      </c>
      <c r="E12" s="263">
        <v>75185</v>
      </c>
      <c r="F12" s="263">
        <v>38125</v>
      </c>
      <c r="G12" s="263">
        <v>74814</v>
      </c>
      <c r="H12" s="263">
        <v>44490</v>
      </c>
      <c r="I12" s="263">
        <v>124618</v>
      </c>
      <c r="J12" s="263">
        <v>118916</v>
      </c>
      <c r="K12" s="263">
        <v>66079</v>
      </c>
      <c r="L12" s="263">
        <f t="shared" si="0"/>
        <v>33497.5</v>
      </c>
      <c r="M12" s="263">
        <v>916</v>
      </c>
      <c r="N12" s="263">
        <v>46665</v>
      </c>
      <c r="O12" s="263">
        <v>48629</v>
      </c>
      <c r="P12" s="263">
        <v>30897</v>
      </c>
      <c r="Q12" s="263">
        <v>8931</v>
      </c>
      <c r="R12" s="263">
        <v>372</v>
      </c>
      <c r="S12" s="599">
        <v>372</v>
      </c>
      <c r="T12" s="599">
        <v>931</v>
      </c>
      <c r="U12" s="599">
        <v>1649</v>
      </c>
      <c r="V12" s="603">
        <v>1649</v>
      </c>
      <c r="W12" s="267">
        <v>28</v>
      </c>
      <c r="X12" s="254"/>
      <c r="Y12" s="254"/>
      <c r="Z12" s="254"/>
      <c r="AA12" s="254"/>
    </row>
    <row r="13" spans="1:27" ht="19.5" customHeight="1">
      <c r="A13" s="257"/>
      <c r="B13" s="695"/>
      <c r="C13" s="600" t="s">
        <v>509</v>
      </c>
      <c r="D13" s="601" t="s">
        <v>378</v>
      </c>
      <c r="E13" s="258">
        <v>3348</v>
      </c>
      <c r="F13" s="258">
        <v>1590</v>
      </c>
      <c r="G13" s="258">
        <v>4465</v>
      </c>
      <c r="H13" s="258">
        <v>3916</v>
      </c>
      <c r="I13" s="258">
        <v>4367</v>
      </c>
      <c r="J13" s="258">
        <v>2943</v>
      </c>
      <c r="K13" s="258">
        <v>2077</v>
      </c>
      <c r="L13" s="258">
        <f t="shared" si="0"/>
        <v>1038.5</v>
      </c>
      <c r="M13" s="258">
        <v>0</v>
      </c>
      <c r="N13" s="258">
        <v>2267</v>
      </c>
      <c r="O13" s="258">
        <v>556</v>
      </c>
      <c r="P13" s="258">
        <v>958</v>
      </c>
      <c r="Q13" s="258">
        <v>299</v>
      </c>
      <c r="R13" s="258">
        <v>55</v>
      </c>
      <c r="S13" s="602">
        <v>55</v>
      </c>
      <c r="T13" s="602">
        <v>166</v>
      </c>
      <c r="U13" s="602">
        <v>22</v>
      </c>
      <c r="V13" s="604">
        <v>22</v>
      </c>
      <c r="W13" s="258">
        <v>2</v>
      </c>
      <c r="X13" s="254"/>
      <c r="Y13" s="254"/>
      <c r="Z13" s="254"/>
      <c r="AA13" s="254"/>
    </row>
    <row r="14" spans="1:27" ht="19.5" customHeight="1">
      <c r="A14" s="257"/>
      <c r="B14" s="257"/>
      <c r="C14" s="257"/>
      <c r="D14" s="257"/>
      <c r="E14" s="254"/>
      <c r="F14" s="254"/>
      <c r="G14" s="254"/>
      <c r="H14" s="254"/>
      <c r="I14" s="254"/>
      <c r="J14" s="254"/>
      <c r="K14" s="254"/>
      <c r="L14" s="254"/>
      <c r="M14" s="254"/>
      <c r="N14" s="254"/>
      <c r="O14" s="254"/>
      <c r="P14" s="254"/>
      <c r="Q14" s="254"/>
      <c r="R14" s="254"/>
      <c r="S14" s="254"/>
      <c r="T14" s="254"/>
      <c r="U14" s="254"/>
      <c r="V14" s="254"/>
      <c r="W14" s="254"/>
      <c r="X14" s="254"/>
      <c r="Y14" s="254"/>
      <c r="Z14" s="254"/>
      <c r="AA14" s="254"/>
    </row>
    <row r="15" spans="1:27" ht="19.5" customHeight="1">
      <c r="A15" s="257"/>
      <c r="B15" s="515"/>
      <c r="C15" s="605"/>
      <c r="D15" s="257"/>
      <c r="E15" s="254"/>
      <c r="F15" s="254"/>
      <c r="G15" s="254"/>
      <c r="H15" s="254"/>
      <c r="I15" s="254"/>
      <c r="J15" s="254"/>
      <c r="K15" s="254"/>
      <c r="L15" s="254"/>
      <c r="M15" s="254"/>
      <c r="N15" s="254"/>
      <c r="O15" s="254"/>
      <c r="P15" s="254"/>
      <c r="Q15" s="254"/>
      <c r="R15" s="254"/>
      <c r="S15" s="254"/>
      <c r="T15" s="254"/>
      <c r="U15" s="254"/>
      <c r="V15" s="254"/>
      <c r="W15" s="254"/>
      <c r="X15" s="254"/>
      <c r="Y15" s="254"/>
      <c r="Z15" s="254"/>
      <c r="AA15" s="254"/>
    </row>
    <row r="16" spans="1:27" ht="19.5" customHeight="1">
      <c r="A16" s="257"/>
      <c r="B16" s="515"/>
      <c r="C16" s="605"/>
      <c r="D16" s="257"/>
      <c r="E16" s="254"/>
      <c r="F16" s="254"/>
      <c r="G16" s="254"/>
      <c r="H16" s="254"/>
      <c r="I16" s="254"/>
      <c r="J16" s="254"/>
      <c r="K16" s="254"/>
      <c r="L16" s="254"/>
      <c r="M16" s="254"/>
      <c r="N16" s="254"/>
      <c r="O16" s="254"/>
      <c r="P16" s="254"/>
      <c r="Q16" s="254"/>
      <c r="R16" s="254"/>
      <c r="S16" s="254"/>
      <c r="T16" s="254"/>
      <c r="U16" s="254"/>
      <c r="V16" s="254"/>
      <c r="W16" s="254"/>
      <c r="X16" s="254"/>
      <c r="Y16" s="254"/>
      <c r="Z16" s="254"/>
      <c r="AA16" s="254"/>
    </row>
    <row r="17" spans="1:27" ht="21" customHeight="1">
      <c r="A17" s="257"/>
      <c r="B17" s="257"/>
      <c r="C17" s="257"/>
      <c r="D17" s="257"/>
      <c r="E17" s="254"/>
      <c r="F17" s="254"/>
      <c r="G17" s="254"/>
      <c r="H17" s="254"/>
      <c r="I17" s="254"/>
      <c r="J17" s="254"/>
      <c r="K17" s="254"/>
      <c r="L17" s="254"/>
      <c r="M17" s="254"/>
      <c r="N17" s="254"/>
      <c r="O17" s="254"/>
      <c r="P17" s="254"/>
      <c r="Q17" s="254"/>
      <c r="R17" s="254"/>
      <c r="S17" s="254"/>
      <c r="T17" s="254"/>
      <c r="U17" s="254"/>
      <c r="V17" s="254"/>
      <c r="W17" s="254"/>
      <c r="X17" s="254"/>
      <c r="Y17" s="254"/>
      <c r="Z17" s="254"/>
      <c r="AA17" s="254"/>
    </row>
    <row r="18" spans="1:27" ht="21" customHeight="1">
      <c r="A18" s="257"/>
      <c r="B18" s="716" t="s">
        <v>518</v>
      </c>
      <c r="C18" s="675"/>
      <c r="D18" s="675"/>
      <c r="E18" s="675"/>
      <c r="F18" s="254"/>
      <c r="G18" s="254"/>
      <c r="H18" s="254"/>
      <c r="I18" s="254"/>
      <c r="J18" s="254"/>
      <c r="K18" s="254"/>
      <c r="L18" s="254"/>
      <c r="M18" s="254"/>
      <c r="N18" s="254"/>
      <c r="O18" s="254"/>
      <c r="P18" s="254"/>
      <c r="Q18" s="254"/>
      <c r="R18" s="254"/>
      <c r="S18" s="254"/>
      <c r="T18" s="254"/>
      <c r="U18" s="254"/>
      <c r="V18" s="254"/>
      <c r="W18" s="254"/>
      <c r="X18" s="254"/>
      <c r="Y18" s="254"/>
      <c r="Z18" s="254"/>
      <c r="AA18" s="254"/>
    </row>
    <row r="19" spans="1:27" ht="21" customHeight="1">
      <c r="A19" s="257"/>
      <c r="B19" s="257"/>
      <c r="C19" s="355"/>
      <c r="D19" s="355"/>
      <c r="E19" s="357"/>
      <c r="F19" s="357"/>
      <c r="G19" s="357"/>
      <c r="H19" s="357"/>
      <c r="I19" s="357"/>
      <c r="J19" s="357"/>
      <c r="K19" s="357"/>
      <c r="L19" s="357"/>
      <c r="M19" s="357"/>
      <c r="N19" s="357"/>
      <c r="O19" s="357"/>
      <c r="P19" s="357"/>
      <c r="Q19" s="357"/>
      <c r="R19" s="357"/>
      <c r="S19" s="357"/>
      <c r="T19" s="357"/>
      <c r="U19" s="357"/>
      <c r="V19" s="357"/>
      <c r="W19" s="254"/>
      <c r="X19" s="254"/>
      <c r="Y19" s="254"/>
      <c r="Z19" s="254"/>
      <c r="AA19" s="254"/>
    </row>
    <row r="20" spans="1:27" ht="21" customHeight="1">
      <c r="A20" s="257"/>
      <c r="B20" s="257"/>
      <c r="C20" s="606" t="s">
        <v>54</v>
      </c>
      <c r="D20" s="606" t="s">
        <v>138</v>
      </c>
      <c r="E20" s="333" t="s">
        <v>139</v>
      </c>
      <c r="F20" s="333" t="s">
        <v>488</v>
      </c>
      <c r="G20" s="333" t="s">
        <v>489</v>
      </c>
      <c r="H20" s="333" t="s">
        <v>490</v>
      </c>
      <c r="I20" s="333" t="s">
        <v>491</v>
      </c>
      <c r="J20" s="333" t="s">
        <v>492</v>
      </c>
      <c r="K20" s="333" t="s">
        <v>493</v>
      </c>
      <c r="L20" s="333" t="s">
        <v>494</v>
      </c>
      <c r="M20" s="333" t="s">
        <v>495</v>
      </c>
      <c r="N20" s="333" t="s">
        <v>496</v>
      </c>
      <c r="O20" s="333" t="s">
        <v>497</v>
      </c>
      <c r="P20" s="333" t="s">
        <v>498</v>
      </c>
      <c r="Q20" s="333" t="s">
        <v>499</v>
      </c>
      <c r="R20" s="333" t="s">
        <v>500</v>
      </c>
      <c r="S20" s="333" t="s">
        <v>146</v>
      </c>
      <c r="T20" s="333" t="s">
        <v>147</v>
      </c>
      <c r="U20" s="333" t="s">
        <v>148</v>
      </c>
      <c r="V20" s="333" t="s">
        <v>149</v>
      </c>
      <c r="W20" s="255" t="s">
        <v>150</v>
      </c>
      <c r="X20" s="254"/>
      <c r="Y20" s="254"/>
      <c r="Z20" s="254"/>
      <c r="AA20" s="254"/>
    </row>
    <row r="21" spans="1:27" ht="21" customHeight="1">
      <c r="A21" s="257"/>
      <c r="B21" s="257"/>
      <c r="C21" s="541" t="s">
        <v>519</v>
      </c>
      <c r="D21" s="607" t="s">
        <v>378</v>
      </c>
      <c r="E21" s="512">
        <v>107809</v>
      </c>
      <c r="F21" s="512">
        <v>62408</v>
      </c>
      <c r="G21" s="512">
        <v>196261</v>
      </c>
      <c r="H21" s="512">
        <v>296909</v>
      </c>
      <c r="I21" s="512">
        <v>348932</v>
      </c>
      <c r="J21" s="512">
        <v>417004</v>
      </c>
      <c r="K21" s="512">
        <v>330783</v>
      </c>
      <c r="L21" s="512">
        <v>123403</v>
      </c>
      <c r="M21" s="512">
        <v>266719</v>
      </c>
      <c r="N21" s="512">
        <v>166529</v>
      </c>
      <c r="O21" s="512">
        <v>143047</v>
      </c>
      <c r="P21" s="512">
        <v>25034</v>
      </c>
      <c r="Q21" s="512">
        <v>2726</v>
      </c>
      <c r="R21" s="608">
        <f t="shared" ref="R21:V21" si="1">R24*10^6*R25</f>
        <v>729</v>
      </c>
      <c r="S21" s="609">
        <f t="shared" si="1"/>
        <v>145.80000000000001</v>
      </c>
      <c r="T21" s="608">
        <f t="shared" si="1"/>
        <v>0</v>
      </c>
      <c r="U21" s="609">
        <f t="shared" si="1"/>
        <v>16655.400000000001</v>
      </c>
      <c r="V21" s="608">
        <f t="shared" si="1"/>
        <v>0</v>
      </c>
      <c r="W21" s="610">
        <v>0</v>
      </c>
      <c r="AA21" s="254"/>
    </row>
    <row r="22" spans="1:27" ht="21" customHeight="1">
      <c r="A22" s="257"/>
      <c r="B22" s="257"/>
      <c r="C22" s="541" t="s">
        <v>56</v>
      </c>
      <c r="D22" s="607" t="s">
        <v>378</v>
      </c>
      <c r="E22" s="512">
        <v>245.4</v>
      </c>
      <c r="F22" s="512">
        <v>466.9</v>
      </c>
      <c r="G22" s="512">
        <v>455.6</v>
      </c>
      <c r="H22" s="512">
        <v>424.58</v>
      </c>
      <c r="I22" s="512">
        <v>422.79</v>
      </c>
      <c r="J22" s="512">
        <v>254.47</v>
      </c>
      <c r="K22" s="512">
        <v>302.44</v>
      </c>
      <c r="L22" s="512">
        <v>246.26</v>
      </c>
      <c r="M22" s="611">
        <v>182.482</v>
      </c>
      <c r="N22" s="611">
        <v>238.55500000000001</v>
      </c>
      <c r="O22" s="611">
        <v>307.28199999999998</v>
      </c>
      <c r="P22" s="611">
        <v>77.260000000000005</v>
      </c>
      <c r="Q22" s="611">
        <v>19.940000000000001</v>
      </c>
      <c r="R22" s="612">
        <f>Q22*(1+Q28)</f>
        <v>16.176306618074442</v>
      </c>
      <c r="S22" s="612">
        <f>R22*(1+Q28)</f>
        <v>13.123013831592726</v>
      </c>
      <c r="T22" s="608">
        <v>0</v>
      </c>
      <c r="U22" s="612">
        <v>8.6370000000000005</v>
      </c>
      <c r="V22" s="512">
        <v>0</v>
      </c>
      <c r="W22" s="613">
        <v>0</v>
      </c>
      <c r="AA22" s="254"/>
    </row>
    <row r="23" spans="1:27" ht="21" customHeight="1">
      <c r="A23" s="257"/>
      <c r="B23" s="257"/>
      <c r="C23" s="614" t="s">
        <v>520</v>
      </c>
      <c r="D23" s="316"/>
      <c r="E23" s="316"/>
      <c r="F23" s="316"/>
      <c r="G23" s="316"/>
      <c r="H23" s="316"/>
      <c r="I23" s="316"/>
      <c r="J23" s="316"/>
      <c r="K23" s="615"/>
      <c r="L23" s="615"/>
      <c r="M23" s="615"/>
      <c r="N23" s="615"/>
      <c r="O23" s="615"/>
      <c r="P23" s="316"/>
      <c r="Q23" s="316"/>
      <c r="R23" s="316"/>
      <c r="S23" s="316"/>
      <c r="T23" s="316"/>
      <c r="U23" s="316"/>
      <c r="V23" s="316"/>
      <c r="W23" s="316"/>
      <c r="X23" s="316"/>
      <c r="Y23" s="254"/>
      <c r="Z23" s="254"/>
      <c r="AA23" s="254"/>
    </row>
    <row r="24" spans="1:27" ht="21" customHeight="1">
      <c r="A24" s="257"/>
      <c r="B24" s="257"/>
      <c r="D24" s="316"/>
      <c r="E24" s="316"/>
      <c r="F24" s="316"/>
      <c r="G24" s="316"/>
      <c r="H24" s="316"/>
      <c r="I24" s="316"/>
      <c r="J24" s="316"/>
      <c r="K24" s="316"/>
      <c r="L24" s="316"/>
      <c r="M24" s="316"/>
      <c r="N24" s="316"/>
      <c r="O24" s="316"/>
      <c r="P24" s="316"/>
      <c r="Q24" s="511" t="s">
        <v>521</v>
      </c>
      <c r="R24" s="616">
        <v>4.05</v>
      </c>
      <c r="S24" s="616">
        <v>0.81</v>
      </c>
      <c r="T24" s="616">
        <v>0</v>
      </c>
      <c r="U24" s="616">
        <v>92.53</v>
      </c>
      <c r="V24" s="616">
        <v>0</v>
      </c>
      <c r="W24" s="316"/>
      <c r="X24" s="316"/>
      <c r="Y24" s="254"/>
      <c r="Z24" s="254"/>
      <c r="AA24" s="254"/>
    </row>
    <row r="25" spans="1:27" ht="30.75" customHeight="1">
      <c r="A25" s="257"/>
      <c r="B25" s="257"/>
      <c r="C25" s="257"/>
      <c r="D25" s="316"/>
      <c r="E25" s="316"/>
      <c r="F25" s="316"/>
      <c r="G25" s="316"/>
      <c r="H25" s="316"/>
      <c r="I25" s="316"/>
      <c r="J25" s="316"/>
      <c r="K25" s="617"/>
      <c r="L25" s="316"/>
      <c r="M25" s="316"/>
      <c r="N25" s="316"/>
      <c r="O25" s="316"/>
      <c r="P25" s="316"/>
      <c r="Q25" s="618" t="s">
        <v>522</v>
      </c>
      <c r="R25" s="582">
        <v>1.8000000000000001E-4</v>
      </c>
      <c r="S25" s="582">
        <v>1.8000000000000001E-4</v>
      </c>
      <c r="T25" s="582">
        <v>1.8000000000000001E-4</v>
      </c>
      <c r="U25" s="582">
        <v>1.8000000000000001E-4</v>
      </c>
      <c r="V25" s="582">
        <v>1.8000000000000001E-4</v>
      </c>
      <c r="W25" s="316"/>
      <c r="X25" s="316"/>
      <c r="Y25" s="254"/>
      <c r="Z25" s="254"/>
      <c r="AA25" s="254"/>
    </row>
    <row r="26" spans="1:27" ht="21" customHeight="1">
      <c r="A26" s="257"/>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row>
    <row r="27" spans="1:27" ht="21" customHeight="1">
      <c r="A27" s="257"/>
      <c r="B27" s="257"/>
      <c r="C27" s="257"/>
      <c r="D27" s="257"/>
      <c r="E27" s="257"/>
      <c r="F27" s="257"/>
      <c r="G27" s="257"/>
      <c r="H27" s="257"/>
      <c r="I27" s="257"/>
      <c r="J27" s="257"/>
      <c r="K27" s="257"/>
      <c r="L27" s="257"/>
      <c r="M27" s="257"/>
      <c r="N27" s="257"/>
      <c r="O27" s="257"/>
      <c r="P27" s="257"/>
      <c r="Q27" s="715" t="s">
        <v>523</v>
      </c>
      <c r="R27" s="675"/>
      <c r="S27" s="675"/>
      <c r="T27" s="257"/>
      <c r="U27" s="257"/>
      <c r="V27" s="257"/>
      <c r="W27" s="257"/>
      <c r="X27" s="257"/>
      <c r="Y27" s="257"/>
      <c r="Z27" s="257"/>
      <c r="AA27" s="257"/>
    </row>
    <row r="28" spans="1:27" ht="21" customHeight="1">
      <c r="A28" s="257"/>
      <c r="B28" s="257"/>
      <c r="C28" s="257"/>
      <c r="D28" s="257"/>
      <c r="E28" s="257"/>
      <c r="F28" s="257"/>
      <c r="G28" s="257"/>
      <c r="H28" s="257"/>
      <c r="I28" s="257"/>
      <c r="J28" s="257"/>
      <c r="K28" s="257"/>
      <c r="L28" s="257"/>
      <c r="M28" s="257"/>
      <c r="N28" s="257"/>
      <c r="O28" s="257"/>
      <c r="P28" s="257"/>
      <c r="Q28" s="619">
        <f>((Q22/E22)^(1/12)-1)</f>
        <v>-0.1887509218618636</v>
      </c>
      <c r="R28" s="254"/>
      <c r="S28" s="254"/>
      <c r="T28" s="257"/>
      <c r="U28" s="257"/>
      <c r="V28" s="257"/>
      <c r="W28" s="257"/>
      <c r="X28" s="257"/>
      <c r="Y28" s="257"/>
      <c r="Z28" s="257"/>
      <c r="AA28" s="257"/>
    </row>
    <row r="29" spans="1:27" ht="21" customHeight="1">
      <c r="A29" s="257"/>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row>
    <row r="30" spans="1:27" ht="19.5" customHeight="1">
      <c r="A30" s="257"/>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row>
    <row r="31" spans="1:27" ht="19.5" customHeight="1">
      <c r="A31" s="257"/>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row>
    <row r="32" spans="1:27" ht="19.5" customHeight="1">
      <c r="A32" s="257"/>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row>
    <row r="33" spans="1:27" ht="19.5" customHeight="1">
      <c r="A33" s="257"/>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row>
    <row r="34" spans="1:27" ht="19.5" customHeight="1">
      <c r="A34" s="257"/>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row>
    <row r="35" spans="1:27" ht="19.5" customHeight="1">
      <c r="A35" s="257"/>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row>
    <row r="36" spans="1:27" ht="19.5" customHeight="1">
      <c r="A36" s="257"/>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row>
    <row r="37" spans="1:27" ht="19.5" customHeight="1">
      <c r="A37" s="257"/>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row>
    <row r="38" spans="1:27" ht="19.5" customHeight="1">
      <c r="A38" s="257"/>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row>
    <row r="39" spans="1:27" ht="19.5" customHeight="1">
      <c r="A39" s="257"/>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row>
    <row r="40" spans="1:27" ht="19.5" customHeight="1">
      <c r="A40" s="257"/>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row>
    <row r="41" spans="1:27" ht="19.5" customHeight="1">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row>
    <row r="42" spans="1:27" ht="19.5" customHeight="1">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row>
    <row r="43" spans="1:27" ht="19.5" customHeight="1">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row>
    <row r="44" spans="1:27" ht="19.5" customHeight="1">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row>
    <row r="45" spans="1:27" ht="19.5" customHeight="1">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row>
    <row r="46" spans="1:27" ht="19.5" customHeight="1">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row>
    <row r="47" spans="1:27" ht="19.5" customHeight="1">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row>
    <row r="48" spans="1:27" ht="19.5" customHeight="1">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row>
    <row r="49" spans="1:27" ht="19.5" customHeight="1">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row>
    <row r="50" spans="1:27" ht="19.5" customHeight="1">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row>
    <row r="51" spans="1:27" ht="19.5" customHeight="1">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row>
    <row r="52" spans="1:27" ht="19.5" customHeight="1">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row>
    <row r="53" spans="1:27" ht="19.5" customHeight="1">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row>
    <row r="54" spans="1:27" ht="19.5" customHeight="1">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row>
    <row r="55" spans="1:27" ht="19.5" customHeight="1">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row>
    <row r="56" spans="1:27" ht="19.5" customHeight="1">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row>
    <row r="57" spans="1:27" ht="19.5" customHeight="1">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row>
    <row r="58" spans="1:27" ht="19.5" customHeight="1">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row>
    <row r="59" spans="1:27" ht="19.5" customHeight="1">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row>
    <row r="60" spans="1:27" ht="19.5" customHeight="1">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row>
    <row r="61" spans="1:27" ht="19.5" customHeight="1">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row>
    <row r="62" spans="1:27" ht="19.5" customHeight="1">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row>
    <row r="63" spans="1:27" ht="19.5" customHeight="1">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row>
    <row r="64" spans="1:27" ht="19.5" customHeight="1">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row>
    <row r="65" spans="1:27" ht="19.5" customHeight="1">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row>
    <row r="66" spans="1:27" ht="19.5" customHeight="1">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row>
    <row r="67" spans="1:27" ht="19.5" customHeight="1">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row>
    <row r="68" spans="1:27" ht="19.5" customHeight="1">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row>
    <row r="69" spans="1:27" ht="19.5" customHeight="1">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row>
    <row r="70" spans="1:27" ht="19.5" customHeight="1">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row>
    <row r="71" spans="1:27" ht="19.5" customHeight="1">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row>
    <row r="72" spans="1:27" ht="19.5" customHeight="1">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row>
    <row r="73" spans="1:27" ht="19.5" customHeight="1">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row>
    <row r="74" spans="1:27" ht="19.5" customHeight="1">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row>
    <row r="75" spans="1:27" ht="19.5" customHeight="1">
      <c r="A75" s="257"/>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row>
    <row r="76" spans="1:27" ht="19.5" customHeight="1">
      <c r="A76" s="257"/>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row>
    <row r="77" spans="1:27" ht="19.5" customHeight="1">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row>
    <row r="78" spans="1:27" ht="19.5" customHeight="1">
      <c r="A78" s="257"/>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row>
    <row r="79" spans="1:27" ht="19.5" customHeight="1">
      <c r="A79" s="257"/>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row>
    <row r="80" spans="1:27" ht="19.5" customHeight="1">
      <c r="A80" s="257"/>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row>
    <row r="81" spans="1:27" ht="19.5" customHeight="1">
      <c r="A81" s="257"/>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row>
    <row r="82" spans="1:27" ht="19.5" customHeight="1">
      <c r="A82" s="257"/>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row>
    <row r="83" spans="1:27" ht="19.5" customHeight="1">
      <c r="A83" s="257"/>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row>
    <row r="84" spans="1:27" ht="19.5" customHeight="1">
      <c r="A84" s="257"/>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row>
    <row r="85" spans="1:27" ht="19.5" customHeight="1">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row>
    <row r="86" spans="1:27" ht="19.5" customHeight="1">
      <c r="A86" s="257"/>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row>
    <row r="87" spans="1:27" ht="19.5" customHeight="1">
      <c r="A87" s="257"/>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row>
    <row r="88" spans="1:27" ht="19.5" customHeight="1">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row>
    <row r="89" spans="1:27" ht="19.5" customHeight="1">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row>
    <row r="90" spans="1:27" ht="19.5" customHeight="1">
      <c r="A90" s="257"/>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row>
    <row r="91" spans="1:27" ht="19.5" customHeight="1">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row>
    <row r="92" spans="1:27" ht="19.5" customHeight="1">
      <c r="A92" s="257"/>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row>
    <row r="93" spans="1:27" ht="19.5" customHeight="1">
      <c r="A93" s="257"/>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row>
    <row r="94" spans="1:27" ht="19.5" customHeight="1">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row>
    <row r="95" spans="1:27" ht="19.5" customHeight="1">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row>
    <row r="96" spans="1:27" ht="19.5" customHeight="1">
      <c r="A96" s="257"/>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row>
    <row r="97" spans="1:27" ht="19.5" customHeight="1">
      <c r="A97" s="257"/>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row>
    <row r="98" spans="1:27" ht="19.5" customHeight="1">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row>
    <row r="99" spans="1:27" ht="19.5" customHeight="1">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row>
    <row r="100" spans="1:27" ht="19.5" customHeight="1">
      <c r="A100" s="257"/>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row>
    <row r="101" spans="1:27" ht="19.5" customHeight="1">
      <c r="A101" s="257"/>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row>
    <row r="102" spans="1:27" ht="19.5" customHeight="1">
      <c r="A102" s="257"/>
      <c r="B102" s="257"/>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row>
    <row r="103" spans="1:27" ht="19.5" customHeight="1">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row>
    <row r="104" spans="1:27" ht="19.5" customHeight="1">
      <c r="A104" s="257"/>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row>
    <row r="105" spans="1:27" ht="19.5" customHeight="1">
      <c r="A105" s="257"/>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row>
    <row r="106" spans="1:27" ht="19.5" customHeight="1">
      <c r="A106" s="257"/>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row>
    <row r="107" spans="1:27" ht="19.5" customHeight="1">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row>
    <row r="108" spans="1:27" ht="19.5" customHeight="1">
      <c r="A108" s="257"/>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row>
    <row r="109" spans="1:27" ht="19.5" customHeight="1">
      <c r="A109" s="257"/>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row>
    <row r="110" spans="1:27" ht="19.5" customHeight="1">
      <c r="A110" s="257"/>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row>
    <row r="111" spans="1:27" ht="19.5" customHeight="1">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row>
    <row r="112" spans="1:27" ht="19.5" customHeight="1">
      <c r="A112" s="257"/>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row>
    <row r="113" spans="1:27" ht="19.5" customHeight="1">
      <c r="A113" s="257"/>
      <c r="B113" s="257"/>
      <c r="C113" s="257"/>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c r="Z113" s="257"/>
      <c r="AA113" s="257"/>
    </row>
    <row r="114" spans="1:27" ht="19.5" customHeight="1">
      <c r="A114" s="257"/>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row>
    <row r="115" spans="1:27" ht="19.5" customHeight="1">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row>
    <row r="116" spans="1:27" ht="19.5" customHeight="1">
      <c r="A116" s="257"/>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row>
    <row r="117" spans="1:27" ht="19.5" customHeight="1">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row>
    <row r="118" spans="1:27" ht="19.5" customHeight="1">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row>
    <row r="119" spans="1:27" ht="19.5" customHeight="1">
      <c r="A119" s="257"/>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row>
    <row r="120" spans="1:27" ht="19.5" customHeight="1">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row>
    <row r="121" spans="1:27" ht="19.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row>
    <row r="122" spans="1:27" ht="19.5" customHeight="1">
      <c r="A122" s="257"/>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row>
    <row r="123" spans="1:27" ht="19.5" customHeight="1">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row>
    <row r="124" spans="1:27" ht="19.5" customHeight="1">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row>
    <row r="125" spans="1:27" ht="19.5" customHeigh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row>
    <row r="126" spans="1:27" ht="19.5" customHeight="1">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row>
    <row r="127" spans="1:27" ht="19.5" customHeight="1">
      <c r="A127" s="257"/>
      <c r="B127" s="257"/>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57"/>
    </row>
    <row r="128" spans="1:27" ht="19.5" customHeight="1">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row>
    <row r="129" spans="1:27" ht="19.5" customHeight="1">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row>
    <row r="130" spans="1:27" ht="19.5" customHeight="1">
      <c r="A130" s="257"/>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row>
    <row r="131" spans="1:27" ht="19.5" customHeight="1">
      <c r="A131" s="257"/>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row>
    <row r="132" spans="1:27" ht="19.5" customHeight="1">
      <c r="A132" s="257"/>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row>
    <row r="133" spans="1:27" ht="19.5" customHeight="1">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row>
    <row r="134" spans="1:27" ht="19.5" customHeight="1">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row>
    <row r="135" spans="1:27" ht="19.5" customHeight="1">
      <c r="A135" s="257"/>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row>
    <row r="136" spans="1:27" ht="19.5" customHeight="1">
      <c r="A136" s="257"/>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row>
    <row r="137" spans="1:27" ht="19.5" customHeight="1">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row>
    <row r="138" spans="1:27" ht="19.5" customHeight="1">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row>
    <row r="139" spans="1:27" ht="19.5" customHeight="1">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row>
    <row r="140" spans="1:27" ht="19.5" customHeight="1">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row>
    <row r="141" spans="1:27" ht="19.5" customHeight="1">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row>
    <row r="142" spans="1:27" ht="19.5" customHeight="1">
      <c r="A142" s="257"/>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row>
    <row r="143" spans="1:27" ht="19.5" customHeight="1">
      <c r="A143" s="257"/>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row>
    <row r="144" spans="1:27" ht="19.5" customHeight="1">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row>
    <row r="145" spans="1:27" ht="19.5" customHeight="1">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row>
    <row r="146" spans="1:27" ht="19.5" customHeight="1">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row>
    <row r="147" spans="1:27" ht="19.5" customHeight="1">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row>
    <row r="148" spans="1:27" ht="19.5" customHeight="1">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row>
    <row r="149" spans="1:27" ht="19.5" customHeight="1">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row>
    <row r="150" spans="1:27" ht="19.5" customHeight="1">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row>
    <row r="151" spans="1:27" ht="19.5" customHeight="1">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row>
    <row r="152" spans="1:27" ht="19.5" customHeight="1">
      <c r="A152" s="257"/>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row>
    <row r="153" spans="1:27" ht="19.5" customHeight="1">
      <c r="A153" s="257"/>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row>
    <row r="154" spans="1:27" ht="19.5" customHeight="1">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row>
    <row r="155" spans="1:27" ht="19.5" customHeight="1">
      <c r="A155" s="257"/>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row>
    <row r="156" spans="1:27" ht="19.5" customHeight="1">
      <c r="A156" s="257"/>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row>
    <row r="157" spans="1:27" ht="19.5" customHeight="1">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row>
    <row r="158" spans="1:27" ht="19.5" customHeight="1">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row>
    <row r="159" spans="1:27" ht="19.5" customHeight="1">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row>
    <row r="160" spans="1:27" ht="19.5" customHeight="1">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row>
    <row r="161" spans="1:27" ht="19.5" customHeight="1">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row>
    <row r="162" spans="1:27" ht="19.5" customHeight="1">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row>
    <row r="163" spans="1:27" ht="19.5" customHeight="1">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row>
    <row r="164" spans="1:27" ht="19.5" customHeight="1">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row>
    <row r="165" spans="1:27" ht="19.5" customHeight="1">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row>
    <row r="166" spans="1:27" ht="19.5" customHeight="1">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row>
    <row r="167" spans="1:27" ht="19.5" customHeight="1">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row>
    <row r="168" spans="1:27" ht="19.5" customHeight="1">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row>
    <row r="169" spans="1:27" ht="19.5" customHeight="1">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row>
    <row r="170" spans="1:27" ht="19.5" customHeight="1">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row>
    <row r="171" spans="1:27" ht="19.5"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row>
    <row r="172" spans="1:27" ht="19.5" customHeight="1">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row>
    <row r="173" spans="1:27" ht="19.5" customHeight="1">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row>
    <row r="174" spans="1:27" ht="19.5" customHeight="1">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row>
    <row r="175" spans="1:27" ht="19.5" customHeight="1">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row>
    <row r="176" spans="1:27" ht="19.5" customHeight="1">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row>
    <row r="177" spans="1:27" ht="19.5" customHeight="1">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row>
    <row r="178" spans="1:27" ht="19.5" customHeight="1">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row>
    <row r="179" spans="1:27" ht="19.5" customHeight="1">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row>
    <row r="180" spans="1:27" ht="19.5" customHeight="1">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row>
    <row r="181" spans="1:27" ht="19.5" customHeight="1">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row>
    <row r="182" spans="1:27" ht="19.5" customHeight="1">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row>
    <row r="183" spans="1:27" ht="19.5" customHeight="1">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row>
    <row r="184" spans="1:27" ht="19.5" customHeight="1">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row>
    <row r="185" spans="1:27" ht="19.5" customHeight="1">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row>
    <row r="186" spans="1:27" ht="19.5" customHeight="1">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row>
    <row r="187" spans="1:27" ht="19.5" customHeight="1">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row>
    <row r="188" spans="1:27" ht="19.5" customHeight="1">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row>
    <row r="189" spans="1:27" ht="19.5" customHeight="1">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row>
    <row r="190" spans="1:27" ht="19.5" customHeight="1">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row>
    <row r="191" spans="1:27" ht="19.5" customHeight="1">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row>
    <row r="192" spans="1:27" ht="19.5" customHeight="1">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row>
    <row r="193" spans="1:27" ht="19.5" customHeight="1">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row>
    <row r="194" spans="1:27" ht="19.5" customHeight="1">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row>
    <row r="195" spans="1:27" ht="19.5" customHeight="1">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row>
    <row r="196" spans="1:27" ht="19.5" customHeight="1">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row>
    <row r="197" spans="1:27" ht="19.5" customHeight="1">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row>
    <row r="198" spans="1:27" ht="19.5" customHeight="1">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row>
    <row r="199" spans="1:27" ht="19.5" customHeight="1">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row>
    <row r="200" spans="1:27" ht="19.5" customHeight="1">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row>
    <row r="201" spans="1:27" ht="19.5" customHeight="1">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row>
    <row r="202" spans="1:27" ht="19.5" customHeight="1">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row>
    <row r="203" spans="1:27" ht="19.5" customHeight="1">
      <c r="A203" s="257"/>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row>
    <row r="204" spans="1:27" ht="19.5" customHeight="1">
      <c r="A204" s="257"/>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row>
    <row r="205" spans="1:27" ht="19.5" customHeight="1">
      <c r="A205" s="257"/>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row>
    <row r="206" spans="1:27" ht="19.5" customHeight="1">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row>
    <row r="207" spans="1:27" ht="19.5" customHeight="1">
      <c r="A207" s="257"/>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row>
    <row r="208" spans="1:27" ht="19.5" customHeight="1">
      <c r="A208" s="257"/>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row>
    <row r="209" spans="1:27" ht="19.5" customHeight="1">
      <c r="A209" s="257"/>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row>
    <row r="210" spans="1:27" ht="19.5" customHeight="1">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row>
    <row r="211" spans="1:27" ht="19.5" customHeight="1">
      <c r="A211" s="257"/>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row>
    <row r="212" spans="1:27" ht="19.5" customHeight="1">
      <c r="A212" s="257"/>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row>
    <row r="213" spans="1:27" ht="19.5" customHeight="1">
      <c r="A213" s="25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row>
    <row r="214" spans="1:27" ht="19.5" customHeight="1">
      <c r="A214" s="257"/>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row>
    <row r="215" spans="1:27" ht="19.5" customHeight="1">
      <c r="A215" s="257"/>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row>
    <row r="216" spans="1:27" ht="19.5" customHeight="1">
      <c r="A216" s="257"/>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row>
    <row r="217" spans="1:27" ht="19.5" customHeight="1">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row>
    <row r="218" spans="1:27" ht="19.5" customHeight="1">
      <c r="A218" s="257"/>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row>
    <row r="219" spans="1:27" ht="19.5" customHeight="1">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row>
    <row r="220" spans="1:27" ht="19.5" customHeight="1">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row>
    <row r="221" spans="1:27" ht="19.5" customHeight="1">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row>
    <row r="222" spans="1:27" ht="19.5" customHeight="1">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row>
    <row r="223" spans="1:27" ht="19.5" customHeight="1">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row>
    <row r="224" spans="1:27" ht="19.5" customHeight="1">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row>
    <row r="225" spans="1:27" ht="19.5" customHeight="1">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row>
    <row r="226" spans="1:27" ht="19.5" customHeight="1">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row>
    <row r="227" spans="1:27" ht="19.5" customHeight="1">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row>
    <row r="228" spans="1:27" ht="19.5" customHeight="1">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row>
    <row r="229" spans="1:27" ht="19.5" customHeight="1">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row>
    <row r="230" spans="1:27" ht="19.5" customHeight="1">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row>
    <row r="231" spans="1:27" ht="19.5" customHeight="1">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row>
    <row r="232" spans="1:27" ht="19.5" customHeight="1">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row>
    <row r="233" spans="1:27" ht="19.5" customHeight="1">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row>
    <row r="234" spans="1:27" ht="19.5" customHeight="1">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row>
    <row r="235" spans="1:27" ht="19.5" customHeight="1">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row>
    <row r="236" spans="1:27" ht="19.5" customHeight="1">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row>
    <row r="237" spans="1:27" ht="19.5" customHeight="1">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row>
    <row r="238" spans="1:27" ht="19.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row>
    <row r="239" spans="1:27" ht="19.5" customHeight="1">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row>
    <row r="240" spans="1:27" ht="19.5" customHeight="1">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row>
    <row r="241" spans="1:27" ht="19.5" customHeight="1">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row>
    <row r="242" spans="1:27" ht="19.5" customHeight="1">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row>
    <row r="243" spans="1:27" ht="19.5" customHeight="1">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row>
    <row r="244" spans="1:27" ht="19.5" customHeight="1">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row>
    <row r="245" spans="1:27" ht="19.5" customHeight="1">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row>
    <row r="246" spans="1:27" ht="19.5" customHeight="1">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row>
    <row r="247" spans="1:27" ht="19.5" customHeight="1">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row>
    <row r="248" spans="1:27" ht="19.5" customHeight="1">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row>
    <row r="249" spans="1:27" ht="19.5" customHeight="1">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row>
    <row r="250" spans="1:27" ht="19.5" customHeight="1">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row>
    <row r="251" spans="1:27" ht="19.5" customHeight="1">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row>
    <row r="252" spans="1:27" ht="19.5" customHeight="1">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row>
    <row r="253" spans="1:27" ht="19.5" customHeight="1">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row>
    <row r="254" spans="1:27" ht="19.5" customHeight="1">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row>
    <row r="255" spans="1:27" ht="19.5" customHeight="1">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row>
    <row r="256" spans="1:27" ht="19.5" customHeight="1">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row>
    <row r="257" spans="1:27" ht="19.5" customHeight="1">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row>
    <row r="258" spans="1:27" ht="19.5" customHeight="1">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row>
    <row r="259" spans="1:27" ht="19.5" customHeight="1">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row>
    <row r="260" spans="1:27" ht="19.5" customHeight="1">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row>
    <row r="261" spans="1:27" ht="19.5" customHeight="1">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row>
    <row r="262" spans="1:27" ht="19.5" customHeight="1">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row>
    <row r="263" spans="1:27" ht="19.5" customHeight="1">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row>
    <row r="264" spans="1:27" ht="19.5" customHeight="1">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row>
    <row r="265" spans="1:27" ht="19.5" customHeight="1">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row>
    <row r="266" spans="1:27" ht="19.5" customHeight="1">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row>
    <row r="267" spans="1:27" ht="19.5" customHeight="1">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row>
    <row r="268" spans="1:27" ht="19.5" customHeight="1">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row>
    <row r="269" spans="1:27" ht="19.5" customHeight="1">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row>
    <row r="270" spans="1:27" ht="19.5" customHeight="1">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row>
    <row r="271" spans="1:27" ht="19.5" customHeight="1">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row>
    <row r="272" spans="1:27" ht="19.5" customHeight="1">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row>
    <row r="273" spans="1:27" ht="19.5" customHeight="1">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row>
    <row r="274" spans="1:27" ht="19.5" customHeight="1">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row>
    <row r="275" spans="1:27" ht="19.5" customHeight="1">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row>
    <row r="276" spans="1:27" ht="19.5" customHeight="1">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row>
    <row r="277" spans="1:27" ht="19.5" customHeight="1">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row>
    <row r="278" spans="1:27" ht="19.5" customHeight="1">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row>
    <row r="279" spans="1:27" ht="19.5" customHeight="1">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row>
    <row r="280" spans="1:27" ht="19.5" customHeight="1">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row>
    <row r="281" spans="1:27" ht="19.5" customHeight="1">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row>
    <row r="282" spans="1:27" ht="19.5" customHeight="1">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row>
    <row r="283" spans="1:27" ht="19.5" customHeight="1">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row>
    <row r="284" spans="1:27" ht="19.5" customHeight="1">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row>
    <row r="285" spans="1:27" ht="19.5" customHeight="1">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row>
    <row r="286" spans="1:27" ht="19.5" customHeight="1">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row>
    <row r="287" spans="1:27" ht="19.5" customHeight="1">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row>
    <row r="288" spans="1:27" ht="19.5" customHeight="1">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row>
    <row r="289" spans="1:27" ht="19.5" customHeight="1">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row>
    <row r="290" spans="1:27" ht="19.5" customHeight="1">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row>
    <row r="291" spans="1:27" ht="19.5" customHeight="1">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row>
    <row r="292" spans="1:27" ht="19.5" customHeight="1">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row>
    <row r="293" spans="1:27" ht="19.5" customHeight="1">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row>
    <row r="294" spans="1:27" ht="19.5" customHeight="1">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row>
    <row r="295" spans="1:27" ht="19.5" customHeight="1">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row>
    <row r="296" spans="1:27" ht="19.5" customHeight="1">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row>
    <row r="297" spans="1:27" ht="19.5" customHeight="1">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row>
    <row r="298" spans="1:27" ht="19.5" customHeight="1">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row>
    <row r="299" spans="1:27" ht="19.5" customHeight="1">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row>
    <row r="300" spans="1:27" ht="19.5" customHeight="1">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row>
    <row r="301" spans="1:27" ht="19.5" customHeight="1">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row>
    <row r="302" spans="1:27" ht="19.5" customHeight="1">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row>
    <row r="303" spans="1:27" ht="19.5" customHeight="1">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row>
    <row r="304" spans="1:27" ht="19.5" customHeight="1">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row>
    <row r="305" spans="1:27" ht="19.5" customHeight="1">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row>
    <row r="306" spans="1:27" ht="19.5" customHeight="1">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row>
    <row r="307" spans="1:27" ht="19.5" customHeight="1">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row>
    <row r="308" spans="1:27" ht="19.5" customHeight="1">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row>
    <row r="309" spans="1:27" ht="19.5" customHeight="1">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row>
    <row r="310" spans="1:27" ht="19.5" customHeight="1">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row>
    <row r="311" spans="1:27" ht="19.5" customHeight="1">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row>
    <row r="312" spans="1:27" ht="19.5" customHeight="1">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row>
    <row r="313" spans="1:27" ht="19.5" customHeight="1">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row>
    <row r="314" spans="1:27" ht="19.5" customHeight="1">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row>
    <row r="315" spans="1:27" ht="19.5" customHeight="1">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row>
    <row r="316" spans="1:27" ht="19.5" customHeight="1">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row>
    <row r="317" spans="1:27" ht="19.5" customHeight="1">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row>
    <row r="318" spans="1:27" ht="19.5" customHeight="1">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row>
    <row r="319" spans="1:27" ht="19.5" customHeight="1">
      <c r="A319" s="257"/>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row>
    <row r="320" spans="1:27" ht="19.5" customHeight="1">
      <c r="A320" s="257"/>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row>
    <row r="321" spans="1:27" ht="19.5" customHeight="1">
      <c r="A321" s="257"/>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row>
    <row r="322" spans="1:27" ht="19.5" customHeight="1">
      <c r="A322" s="257"/>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row>
    <row r="323" spans="1:27" ht="19.5" customHeight="1">
      <c r="A323" s="257"/>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row>
    <row r="324" spans="1:27" ht="19.5" customHeight="1">
      <c r="A324" s="257"/>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row>
    <row r="325" spans="1:27" ht="19.5" customHeight="1">
      <c r="A325" s="257"/>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row>
    <row r="326" spans="1:27" ht="19.5" customHeight="1">
      <c r="A326" s="257"/>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row>
    <row r="327" spans="1:27" ht="19.5" customHeight="1">
      <c r="A327" s="257"/>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row>
    <row r="328" spans="1:27" ht="19.5" customHeight="1">
      <c r="A328" s="257"/>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row>
    <row r="329" spans="1:27" ht="19.5" customHeight="1">
      <c r="A329" s="257"/>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row>
    <row r="330" spans="1:27" ht="19.5" customHeight="1">
      <c r="A330" s="257"/>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row>
    <row r="331" spans="1:27" ht="19.5" customHeight="1">
      <c r="A331" s="257"/>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row>
    <row r="332" spans="1:27" ht="19.5" customHeight="1">
      <c r="A332" s="257"/>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row>
    <row r="333" spans="1:27" ht="19.5" customHeight="1">
      <c r="A333" s="257"/>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row>
    <row r="334" spans="1:27" ht="19.5" customHeight="1">
      <c r="A334" s="257"/>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row>
    <row r="335" spans="1:27" ht="19.5" customHeight="1">
      <c r="A335" s="257"/>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row>
    <row r="336" spans="1:27" ht="19.5" customHeight="1">
      <c r="A336" s="257"/>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row>
    <row r="337" spans="1:27" ht="19.5" customHeight="1">
      <c r="A337" s="257"/>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row>
    <row r="338" spans="1:27" ht="19.5" customHeight="1">
      <c r="A338" s="257"/>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row>
    <row r="339" spans="1:27" ht="19.5" customHeight="1">
      <c r="A339" s="257"/>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row>
    <row r="340" spans="1:27" ht="19.5" customHeight="1">
      <c r="A340" s="257"/>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row>
    <row r="341" spans="1:27" ht="19.5" customHeight="1">
      <c r="A341" s="257"/>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row>
    <row r="342" spans="1:27" ht="19.5" customHeight="1">
      <c r="A342" s="257"/>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row>
    <row r="343" spans="1:27" ht="19.5" customHeight="1">
      <c r="A343" s="257"/>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row>
    <row r="344" spans="1:27" ht="19.5" customHeight="1">
      <c r="A344" s="257"/>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row>
    <row r="345" spans="1:27" ht="19.5" customHeight="1">
      <c r="A345" s="257"/>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row>
    <row r="346" spans="1:27" ht="19.5" customHeight="1">
      <c r="A346" s="257"/>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row>
    <row r="347" spans="1:27" ht="19.5" customHeight="1">
      <c r="A347" s="257"/>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row>
    <row r="348" spans="1:27" ht="19.5" customHeight="1">
      <c r="A348" s="257"/>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row>
    <row r="349" spans="1:27" ht="19.5" customHeight="1">
      <c r="A349" s="257"/>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row>
    <row r="350" spans="1:27" ht="19.5" customHeight="1">
      <c r="A350" s="257"/>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row>
    <row r="351" spans="1:27" ht="19.5" customHeight="1">
      <c r="A351" s="257"/>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row>
    <row r="352" spans="1:27" ht="19.5" customHeight="1">
      <c r="A352" s="257"/>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row>
    <row r="353" spans="1:27" ht="19.5" customHeight="1">
      <c r="A353" s="257"/>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row>
    <row r="354" spans="1:27" ht="19.5" customHeight="1">
      <c r="A354" s="257"/>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row>
    <row r="355" spans="1:27" ht="19.5" customHeight="1">
      <c r="A355" s="257"/>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row>
    <row r="356" spans="1:27" ht="19.5" customHeight="1">
      <c r="A356" s="257"/>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row>
    <row r="357" spans="1:27" ht="19.5" customHeight="1">
      <c r="A357" s="257"/>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row>
    <row r="358" spans="1:27" ht="19.5" customHeight="1">
      <c r="A358" s="257"/>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row>
    <row r="359" spans="1:27" ht="19.5" customHeight="1">
      <c r="A359" s="257"/>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row>
    <row r="360" spans="1:27" ht="19.5" customHeight="1">
      <c r="A360" s="257"/>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row>
    <row r="361" spans="1:27" ht="19.5" customHeight="1">
      <c r="A361" s="257"/>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row>
    <row r="362" spans="1:27" ht="19.5" customHeight="1">
      <c r="A362" s="257"/>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row>
    <row r="363" spans="1:27" ht="19.5" customHeight="1">
      <c r="A363" s="257"/>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row>
    <row r="364" spans="1:27" ht="19.5" customHeight="1">
      <c r="A364" s="257"/>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row>
    <row r="365" spans="1:27" ht="19.5" customHeight="1">
      <c r="A365" s="257"/>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row>
    <row r="366" spans="1:27" ht="19.5" customHeight="1">
      <c r="A366" s="257"/>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row>
    <row r="367" spans="1:27" ht="19.5" customHeight="1">
      <c r="A367" s="257"/>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row>
    <row r="368" spans="1:27" ht="19.5" customHeight="1">
      <c r="A368" s="257"/>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row>
    <row r="369" spans="1:27" ht="19.5" customHeight="1">
      <c r="A369" s="257"/>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row>
    <row r="370" spans="1:27" ht="19.5" customHeight="1">
      <c r="A370" s="257"/>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row>
    <row r="371" spans="1:27" ht="19.5" customHeight="1">
      <c r="A371" s="257"/>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row>
    <row r="372" spans="1:27" ht="19.5" customHeight="1">
      <c r="A372" s="257"/>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row>
    <row r="373" spans="1:27" ht="19.5" customHeight="1">
      <c r="A373" s="257"/>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row>
    <row r="374" spans="1:27" ht="19.5" customHeight="1">
      <c r="A374" s="257"/>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row>
    <row r="375" spans="1:27" ht="19.5" customHeight="1">
      <c r="A375" s="257"/>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row>
    <row r="376" spans="1:27" ht="19.5" customHeight="1">
      <c r="A376" s="257"/>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row>
    <row r="377" spans="1:27" ht="19.5" customHeight="1">
      <c r="A377" s="257"/>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row>
    <row r="378" spans="1:27" ht="19.5" customHeight="1">
      <c r="A378" s="257"/>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row>
    <row r="379" spans="1:27" ht="19.5" customHeight="1">
      <c r="A379" s="257"/>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row>
    <row r="380" spans="1:27" ht="19.5" customHeight="1">
      <c r="A380" s="257"/>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row>
    <row r="381" spans="1:27" ht="19.5" customHeight="1">
      <c r="A381" s="257"/>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row>
    <row r="382" spans="1:27" ht="19.5" customHeight="1">
      <c r="A382" s="257"/>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row>
    <row r="383" spans="1:27" ht="19.5" customHeight="1">
      <c r="A383" s="257"/>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row>
    <row r="384" spans="1:27" ht="19.5" customHeight="1">
      <c r="A384" s="257"/>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row>
    <row r="385" spans="1:27" ht="19.5" customHeight="1">
      <c r="A385" s="257"/>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row>
    <row r="386" spans="1:27" ht="19.5" customHeight="1">
      <c r="A386" s="257"/>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row>
    <row r="387" spans="1:27" ht="19.5" customHeight="1">
      <c r="A387" s="257"/>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row>
    <row r="388" spans="1:27" ht="19.5" customHeight="1">
      <c r="A388" s="257"/>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row>
    <row r="389" spans="1:27" ht="19.5" customHeight="1">
      <c r="A389" s="257"/>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row>
    <row r="390" spans="1:27" ht="19.5" customHeight="1">
      <c r="A390" s="257"/>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row>
    <row r="391" spans="1:27" ht="19.5" customHeight="1">
      <c r="A391" s="257"/>
      <c r="B391" s="257"/>
      <c r="C391" s="257"/>
      <c r="D391" s="257"/>
      <c r="E391" s="257"/>
      <c r="F391" s="257"/>
      <c r="G391" s="257"/>
      <c r="H391" s="257"/>
      <c r="I391" s="257"/>
      <c r="J391" s="257"/>
      <c r="K391" s="257"/>
      <c r="L391" s="257"/>
      <c r="M391" s="257"/>
      <c r="N391" s="257"/>
      <c r="O391" s="257"/>
      <c r="P391" s="257"/>
      <c r="Q391" s="257"/>
      <c r="R391" s="257"/>
      <c r="S391" s="257"/>
      <c r="T391" s="257"/>
      <c r="U391" s="257"/>
      <c r="V391" s="257"/>
      <c r="W391" s="257"/>
      <c r="X391" s="257"/>
      <c r="Y391" s="257"/>
      <c r="Z391" s="257"/>
      <c r="AA391" s="257"/>
    </row>
    <row r="392" spans="1:27" ht="19.5" customHeight="1">
      <c r="A392" s="257"/>
      <c r="B392" s="257"/>
      <c r="C392" s="257"/>
      <c r="D392" s="257"/>
      <c r="E392" s="257"/>
      <c r="F392" s="257"/>
      <c r="G392" s="257"/>
      <c r="H392" s="257"/>
      <c r="I392" s="257"/>
      <c r="J392" s="257"/>
      <c r="K392" s="257"/>
      <c r="L392" s="257"/>
      <c r="M392" s="257"/>
      <c r="N392" s="257"/>
      <c r="O392" s="257"/>
      <c r="P392" s="257"/>
      <c r="Q392" s="257"/>
      <c r="R392" s="257"/>
      <c r="S392" s="257"/>
      <c r="T392" s="257"/>
      <c r="U392" s="257"/>
      <c r="V392" s="257"/>
      <c r="W392" s="257"/>
      <c r="X392" s="257"/>
      <c r="Y392" s="257"/>
      <c r="Z392" s="257"/>
      <c r="AA392" s="257"/>
    </row>
    <row r="393" spans="1:27" ht="19.5" customHeight="1">
      <c r="A393" s="257"/>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row>
    <row r="394" spans="1:27" ht="19.5" customHeight="1">
      <c r="A394" s="257"/>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row>
    <row r="395" spans="1:27" ht="19.5" customHeight="1">
      <c r="A395" s="257"/>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row>
    <row r="396" spans="1:27" ht="19.5" customHeight="1">
      <c r="A396" s="257"/>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row>
    <row r="397" spans="1:27" ht="19.5" customHeight="1">
      <c r="A397" s="257"/>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row>
    <row r="398" spans="1:27" ht="19.5" customHeight="1">
      <c r="A398" s="257"/>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row>
    <row r="399" spans="1:27" ht="19.5" customHeight="1">
      <c r="A399" s="257"/>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row>
    <row r="400" spans="1:27" ht="19.5" customHeight="1">
      <c r="A400" s="257"/>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row>
    <row r="401" spans="1:27" ht="19.5" customHeight="1">
      <c r="A401" s="257"/>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row>
    <row r="402" spans="1:27" ht="19.5" customHeight="1">
      <c r="A402" s="257"/>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row>
    <row r="403" spans="1:27" ht="19.5" customHeight="1">
      <c r="A403" s="257"/>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row>
    <row r="404" spans="1:27" ht="19.5" customHeight="1">
      <c r="A404" s="257"/>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row>
    <row r="405" spans="1:27" ht="19.5" customHeight="1">
      <c r="A405" s="257"/>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row>
    <row r="406" spans="1:27" ht="19.5" customHeight="1">
      <c r="A406" s="257"/>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row>
    <row r="407" spans="1:27" ht="19.5" customHeight="1">
      <c r="A407" s="257"/>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row>
    <row r="408" spans="1:27" ht="19.5" customHeight="1">
      <c r="A408" s="257"/>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row>
    <row r="409" spans="1:27" ht="19.5" customHeight="1">
      <c r="A409" s="257"/>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row>
    <row r="410" spans="1:27" ht="19.5" customHeight="1">
      <c r="A410" s="257"/>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row>
    <row r="411" spans="1:27" ht="19.5" customHeight="1">
      <c r="A411" s="257"/>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row>
    <row r="412" spans="1:27" ht="19.5" customHeight="1">
      <c r="A412" s="257"/>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row>
    <row r="413" spans="1:27" ht="19.5" customHeight="1">
      <c r="A413" s="257"/>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row>
    <row r="414" spans="1:27" ht="19.5" customHeight="1">
      <c r="A414" s="257"/>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row>
    <row r="415" spans="1:27" ht="19.5" customHeight="1">
      <c r="A415" s="257"/>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row>
    <row r="416" spans="1:27" ht="19.5" customHeight="1">
      <c r="A416" s="257"/>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row>
    <row r="417" spans="1:27" ht="19.5" customHeight="1">
      <c r="A417" s="257"/>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row>
    <row r="418" spans="1:27" ht="19.5" customHeight="1">
      <c r="A418" s="257"/>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row>
    <row r="419" spans="1:27" ht="19.5" customHeight="1">
      <c r="A419" s="257"/>
      <c r="B419" s="257"/>
      <c r="C419" s="257"/>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c r="AA419" s="257"/>
    </row>
    <row r="420" spans="1:27" ht="19.5" customHeight="1">
      <c r="A420" s="257"/>
      <c r="B420" s="257"/>
      <c r="C420" s="257"/>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7"/>
      <c r="AA420" s="257"/>
    </row>
    <row r="421" spans="1:27" ht="19.5" customHeight="1">
      <c r="A421" s="257"/>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row>
    <row r="422" spans="1:27" ht="19.5" customHeight="1">
      <c r="A422" s="257"/>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row>
    <row r="423" spans="1:27" ht="19.5" customHeight="1">
      <c r="A423" s="257"/>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row>
    <row r="424" spans="1:27" ht="19.5" customHeight="1">
      <c r="A424" s="257"/>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row>
    <row r="425" spans="1:27" ht="19.5" customHeight="1">
      <c r="A425" s="257"/>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c r="AA425" s="257"/>
    </row>
    <row r="426" spans="1:27" ht="19.5" customHeight="1">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row>
    <row r="427" spans="1:27" ht="19.5" customHeight="1">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row>
    <row r="428" spans="1:27" ht="19.5" customHeight="1">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row>
    <row r="429" spans="1:27" ht="19.5" customHeight="1">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row>
    <row r="430" spans="1:27" ht="19.5" customHeight="1">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row>
    <row r="431" spans="1:27" ht="19.5" customHeight="1">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row>
    <row r="432" spans="1:27" ht="19.5" customHeight="1">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row>
    <row r="433" spans="1:27" ht="19.5" customHeight="1">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row>
    <row r="434" spans="1:27" ht="19.5" customHeight="1">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row>
    <row r="435" spans="1:27" ht="19.5" customHeight="1">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row>
    <row r="436" spans="1:27" ht="19.5" customHeight="1">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row>
    <row r="437" spans="1:27" ht="19.5" customHeight="1">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row>
    <row r="438" spans="1:27" ht="19.5" customHeight="1">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row>
    <row r="439" spans="1:27" ht="19.5" customHeight="1">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row>
    <row r="440" spans="1:27" ht="19.5" customHeight="1">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row>
    <row r="441" spans="1:27" ht="19.5" customHeight="1">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row>
    <row r="442" spans="1:27" ht="19.5" customHeight="1">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row>
    <row r="443" spans="1:27" ht="19.5" customHeight="1">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row>
    <row r="444" spans="1:27" ht="19.5" customHeight="1">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c r="AA444" s="257"/>
    </row>
    <row r="445" spans="1:27" ht="19.5" customHeight="1">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row>
    <row r="446" spans="1:27" ht="19.5" customHeight="1">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row>
    <row r="447" spans="1:27" ht="19.5" customHeight="1">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row>
    <row r="448" spans="1:27" ht="19.5" customHeight="1">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row>
    <row r="449" spans="1:27" ht="19.5" customHeight="1">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row>
    <row r="450" spans="1:27" ht="19.5" customHeight="1">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row>
    <row r="451" spans="1:27" ht="19.5" customHeight="1">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row>
    <row r="452" spans="1:27" ht="19.5" customHeight="1">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c r="AA452" s="257"/>
    </row>
    <row r="453" spans="1:27" ht="19.5" customHeight="1">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c r="AA453" s="257"/>
    </row>
    <row r="454" spans="1:27" ht="19.5" customHeight="1">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c r="AA454" s="257"/>
    </row>
    <row r="455" spans="1:27" ht="19.5" customHeight="1">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c r="AA455" s="257"/>
    </row>
    <row r="456" spans="1:27" ht="19.5" customHeight="1">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c r="AA456" s="257"/>
    </row>
    <row r="457" spans="1:27" ht="19.5" customHeight="1">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row>
    <row r="458" spans="1:27" ht="19.5" customHeight="1">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row>
    <row r="459" spans="1:27" ht="19.5" customHeight="1">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row>
    <row r="460" spans="1:27" ht="19.5" customHeight="1">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row>
    <row r="461" spans="1:27" ht="19.5" customHeight="1">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row>
    <row r="462" spans="1:27" ht="19.5" customHeight="1">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row>
    <row r="463" spans="1:27" ht="19.5" customHeight="1">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row>
    <row r="464" spans="1:27" ht="19.5" customHeight="1">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row>
    <row r="465" spans="1:27" ht="19.5" customHeight="1">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row>
    <row r="466" spans="1:27" ht="19.5" customHeight="1">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row>
    <row r="467" spans="1:27" ht="19.5" customHeight="1">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row>
    <row r="468" spans="1:27" ht="19.5" customHeight="1">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row>
    <row r="469" spans="1:27" ht="19.5" customHeight="1">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row>
    <row r="470" spans="1:27" ht="19.5" customHeight="1">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row>
    <row r="471" spans="1:27" ht="19.5" customHeight="1">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row>
    <row r="472" spans="1:27" ht="19.5" customHeight="1">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row>
    <row r="473" spans="1:27" ht="19.5" customHeight="1">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row>
    <row r="474" spans="1:27" ht="19.5" customHeight="1">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row>
    <row r="475" spans="1:27" ht="19.5" customHeight="1">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row>
    <row r="476" spans="1:27" ht="19.5" customHeight="1">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row>
    <row r="477" spans="1:27" ht="19.5" customHeight="1">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row>
    <row r="478" spans="1:27" ht="19.5" customHeight="1">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row>
    <row r="479" spans="1:27" ht="19.5" customHeight="1">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c r="AA479" s="257"/>
    </row>
    <row r="480" spans="1:27" ht="19.5" customHeight="1">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c r="AA480" s="257"/>
    </row>
    <row r="481" spans="1:27" ht="19.5" customHeight="1">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c r="AA481" s="257"/>
    </row>
    <row r="482" spans="1:27" ht="19.5" customHeight="1">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row>
    <row r="483" spans="1:27" ht="19.5" customHeight="1">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row>
    <row r="484" spans="1:27" ht="19.5" customHeight="1">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row>
    <row r="485" spans="1:27" ht="19.5" customHeight="1">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row>
    <row r="486" spans="1:27" ht="19.5" customHeight="1">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row>
    <row r="487" spans="1:27" ht="19.5" customHeight="1">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row>
    <row r="488" spans="1:27" ht="19.5" customHeight="1">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row>
    <row r="489" spans="1:27" ht="19.5" customHeight="1">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row>
    <row r="490" spans="1:27" ht="19.5" customHeight="1">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row>
    <row r="491" spans="1:27" ht="19.5" customHeight="1">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row>
    <row r="492" spans="1:27" ht="19.5" customHeight="1">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row>
    <row r="493" spans="1:27" ht="19.5" customHeight="1">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row>
    <row r="494" spans="1:27" ht="19.5" customHeight="1">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row>
    <row r="495" spans="1:27" ht="19.5" customHeight="1">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row>
    <row r="496" spans="1:27" ht="19.5" customHeight="1">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row>
    <row r="497" spans="1:27" ht="19.5" customHeight="1">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row>
    <row r="498" spans="1:27" ht="19.5" customHeight="1">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row>
    <row r="499" spans="1:27" ht="19.5" customHeight="1">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c r="AA499" s="257"/>
    </row>
    <row r="500" spans="1:27" ht="19.5" customHeight="1">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c r="AA500" s="257"/>
    </row>
    <row r="501" spans="1:27" ht="19.5" customHeight="1">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row>
    <row r="502" spans="1:27" ht="19.5" customHeight="1">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row>
    <row r="503" spans="1:27" ht="19.5" customHeight="1">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row>
    <row r="504" spans="1:27" ht="19.5" customHeight="1">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row>
    <row r="505" spans="1:27" ht="19.5" customHeight="1">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row>
    <row r="506" spans="1:27" ht="19.5" customHeight="1">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row>
    <row r="507" spans="1:27" ht="19.5" customHeight="1">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c r="AA507" s="257"/>
    </row>
    <row r="508" spans="1:27" ht="19.5" customHeight="1">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c r="AA508" s="257"/>
    </row>
    <row r="509" spans="1:27" ht="19.5" customHeight="1">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row>
    <row r="510" spans="1:27" ht="19.5" customHeight="1">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c r="AA510" s="257"/>
    </row>
    <row r="511" spans="1:27" ht="19.5" customHeight="1">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c r="AA511" s="257"/>
    </row>
    <row r="512" spans="1:27" ht="19.5" customHeight="1">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c r="AA512" s="257"/>
    </row>
    <row r="513" spans="1:27" ht="19.5" customHeight="1">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c r="AA513" s="257"/>
    </row>
    <row r="514" spans="1:27" ht="19.5" customHeight="1">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c r="AA514" s="257"/>
    </row>
    <row r="515" spans="1:27" ht="19.5" customHeight="1">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row>
    <row r="516" spans="1:27" ht="19.5" customHeight="1">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row>
    <row r="517" spans="1:27" ht="19.5" customHeight="1">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row>
    <row r="518" spans="1:27" ht="19.5" customHeight="1">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row>
    <row r="519" spans="1:27" ht="19.5" customHeight="1">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row>
    <row r="520" spans="1:27" ht="19.5" customHeight="1">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row>
    <row r="521" spans="1:27" ht="19.5" customHeight="1">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row>
    <row r="522" spans="1:27" ht="19.5" customHeight="1">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row>
    <row r="523" spans="1:27" ht="19.5" customHeight="1">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row>
    <row r="524" spans="1:27" ht="19.5" customHeight="1">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row>
    <row r="525" spans="1:27" ht="19.5" customHeight="1">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row>
    <row r="526" spans="1:27" ht="19.5" customHeight="1">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row>
    <row r="527" spans="1:27" ht="19.5" customHeight="1">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row>
    <row r="528" spans="1:27" ht="19.5" customHeight="1">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row>
    <row r="529" spans="1:27" ht="19.5" customHeight="1">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row>
    <row r="530" spans="1:27" ht="19.5" customHeight="1">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row>
    <row r="531" spans="1:27" ht="19.5" customHeight="1">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row>
    <row r="532" spans="1:27" ht="19.5" customHeight="1">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row>
    <row r="533" spans="1:27" ht="19.5" customHeight="1">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row>
    <row r="534" spans="1:27" ht="19.5" customHeight="1">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row>
    <row r="535" spans="1:27" ht="19.5" customHeight="1">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row>
    <row r="536" spans="1:27" ht="19.5" customHeight="1">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row>
    <row r="537" spans="1:27" ht="19.5" customHeight="1">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row>
    <row r="538" spans="1:27" ht="19.5" customHeight="1">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row>
    <row r="539" spans="1:27" ht="19.5" customHeight="1">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row>
    <row r="540" spans="1:27" ht="19.5" customHeight="1">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row>
    <row r="541" spans="1:27" ht="19.5" customHeight="1">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row>
    <row r="542" spans="1:27" ht="19.5" customHeight="1">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row>
    <row r="543" spans="1:27" ht="19.5" customHeight="1">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row>
    <row r="544" spans="1:27" ht="19.5" customHeight="1">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c r="AA544" s="257"/>
    </row>
    <row r="545" spans="1:27" ht="19.5" customHeight="1">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row>
    <row r="546" spans="1:27" ht="19.5" customHeight="1">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row>
    <row r="547" spans="1:27" ht="19.5" customHeight="1">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row>
    <row r="548" spans="1:27" ht="19.5" customHeight="1">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row>
    <row r="549" spans="1:27" ht="19.5" customHeight="1">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row>
    <row r="550" spans="1:27" ht="19.5" customHeight="1">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row>
    <row r="551" spans="1:27" ht="19.5" customHeight="1">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row>
    <row r="552" spans="1:27" ht="19.5" customHeight="1">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row>
    <row r="553" spans="1:27" ht="19.5" customHeight="1">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row>
    <row r="554" spans="1:27" ht="19.5" customHeight="1">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row>
    <row r="555" spans="1:27" ht="19.5" customHeight="1">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row>
    <row r="556" spans="1:27" ht="19.5" customHeight="1">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row>
    <row r="557" spans="1:27" ht="19.5" customHeight="1">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row>
    <row r="558" spans="1:27" ht="19.5" customHeight="1">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row>
    <row r="559" spans="1:27" ht="19.5" customHeight="1">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row>
    <row r="560" spans="1:27" ht="19.5" customHeight="1">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row>
    <row r="561" spans="1:27" ht="19.5" customHeight="1">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row>
    <row r="562" spans="1:27" ht="19.5" customHeight="1">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row>
    <row r="563" spans="1:27" ht="19.5" customHeight="1">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row>
    <row r="564" spans="1:27" ht="19.5" customHeight="1">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row>
    <row r="565" spans="1:27" ht="19.5" customHeight="1">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row>
    <row r="566" spans="1:27" ht="19.5" customHeight="1">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row>
    <row r="567" spans="1:27" ht="19.5" customHeight="1">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row>
    <row r="568" spans="1:27" ht="19.5" customHeight="1">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row>
    <row r="569" spans="1:27" ht="19.5" customHeight="1">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row>
    <row r="570" spans="1:27" ht="19.5"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c r="AA570" s="257"/>
    </row>
    <row r="571" spans="1:27" ht="19.5" customHeight="1">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c r="AA571" s="257"/>
    </row>
    <row r="572" spans="1:27" ht="19.5" customHeight="1">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c r="AA572" s="257"/>
    </row>
    <row r="573" spans="1:27" ht="19.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row>
    <row r="574" spans="1:27" ht="19.5" customHeight="1">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row>
    <row r="575" spans="1:27" ht="19.5" customHeight="1">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row>
    <row r="576" spans="1:27" ht="19.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row>
    <row r="577" spans="1:27" ht="19.5" customHeight="1">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row>
    <row r="578" spans="1:27" ht="19.5" customHeight="1">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row>
    <row r="579" spans="1:27" ht="19.5" customHeight="1">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row>
    <row r="580" spans="1:27" ht="19.5" customHeight="1">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row>
    <row r="581" spans="1:27" ht="19.5" customHeight="1">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row>
    <row r="582" spans="1:27" ht="19.5" customHeight="1">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row>
    <row r="583" spans="1:27" ht="19.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row>
    <row r="584" spans="1:27" ht="19.5" customHeight="1">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row>
    <row r="585" spans="1:27" ht="19.5" customHeight="1">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c r="AA585" s="257"/>
    </row>
    <row r="586" spans="1:27" ht="19.5" customHeight="1">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c r="AA586" s="257"/>
    </row>
    <row r="587" spans="1:27" ht="19.5" customHeight="1">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row>
    <row r="588" spans="1:27" ht="19.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row>
    <row r="589" spans="1:27" ht="19.5" customHeight="1">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row>
    <row r="590" spans="1:27" ht="19.5" customHeight="1">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row>
    <row r="591" spans="1:27" ht="19.5" customHeight="1">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row>
    <row r="592" spans="1:27" ht="19.5" customHeight="1">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row>
    <row r="593" spans="1:27" ht="19.5" customHeight="1">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row>
    <row r="594" spans="1:27" ht="19.5" customHeight="1">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row>
    <row r="595" spans="1:27" ht="19.5" customHeight="1">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row>
    <row r="596" spans="1:27" ht="19.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row>
    <row r="597" spans="1:27" ht="19.5" customHeight="1">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row>
    <row r="598" spans="1:27" ht="19.5" customHeight="1">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row>
    <row r="599" spans="1:27" ht="19.5" customHeight="1">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row>
    <row r="600" spans="1:27" ht="19.5" customHeight="1">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row>
    <row r="601" spans="1:27" ht="19.5" customHeight="1">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row>
    <row r="602" spans="1:27" ht="19.5" customHeight="1">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row>
    <row r="603" spans="1:27" ht="19.5" customHeight="1">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row>
    <row r="604" spans="1:27" ht="19.5" customHeight="1">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row>
    <row r="605" spans="1:27" ht="19.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row>
    <row r="606" spans="1:27" ht="19.5" customHeight="1">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row>
    <row r="607" spans="1:27" ht="19.5" customHeight="1">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row>
    <row r="608" spans="1:27" ht="19.5" customHeight="1">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row>
    <row r="609" spans="1:27" ht="19.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row>
    <row r="610" spans="1:27" ht="19.5" customHeight="1">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row>
    <row r="611" spans="1:27" ht="19.5" customHeight="1">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row>
    <row r="612" spans="1:27" ht="19.5" customHeight="1">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row>
    <row r="613" spans="1:27" ht="19.5" customHeight="1">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row>
    <row r="614" spans="1:27" ht="19.5" customHeight="1">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c r="AA614" s="257"/>
    </row>
    <row r="615" spans="1:27" ht="19.5" customHeight="1">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c r="AA615" s="257"/>
    </row>
    <row r="616" spans="1:27" ht="19.5" customHeight="1">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row>
    <row r="617" spans="1:27" ht="19.5" customHeight="1">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row>
    <row r="618" spans="1:27" ht="19.5" customHeight="1">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row>
    <row r="619" spans="1:27" ht="19.5" customHeight="1">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row>
    <row r="620" spans="1:27" ht="19.5" customHeight="1">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row>
    <row r="621" spans="1:27" ht="19.5" customHeight="1">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row>
    <row r="622" spans="1:27" ht="19.5" customHeight="1">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row>
    <row r="623" spans="1:27" ht="19.5" customHeight="1">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row>
    <row r="624" spans="1:27" ht="19.5" customHeight="1">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row>
    <row r="625" spans="1:27" ht="19.5" customHeight="1">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c r="AA625" s="257"/>
    </row>
    <row r="626" spans="1:27" ht="19.5" customHeight="1">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row>
    <row r="627" spans="1:27" ht="19.5" customHeight="1">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row>
    <row r="628" spans="1:27" ht="19.5" customHeight="1">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row>
    <row r="629" spans="1:27" ht="19.5" customHeight="1">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row>
    <row r="630" spans="1:27" ht="19.5" customHeight="1">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row>
    <row r="631" spans="1:27" ht="19.5" customHeight="1">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row>
    <row r="632" spans="1:27" ht="19.5" customHeight="1">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row>
    <row r="633" spans="1:27" ht="19.5" customHeight="1">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row>
    <row r="634" spans="1:27" ht="19.5" customHeight="1">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row>
    <row r="635" spans="1:27" ht="19.5" customHeight="1">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row>
    <row r="636" spans="1:27" ht="19.5" customHeight="1">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row>
    <row r="637" spans="1:27" ht="19.5" customHeight="1">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row>
    <row r="638" spans="1:27" ht="19.5" customHeight="1">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row>
    <row r="639" spans="1:27" ht="19.5" customHeight="1">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row>
    <row r="640" spans="1:27" ht="19.5" customHeight="1">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row>
    <row r="641" spans="1:27" ht="19.5" customHeight="1">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row>
    <row r="642" spans="1:27" ht="19.5" customHeight="1">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row>
    <row r="643" spans="1:27" ht="19.5" customHeight="1">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row>
    <row r="644" spans="1:27" ht="19.5" customHeight="1">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row>
    <row r="645" spans="1:27" ht="19.5" customHeight="1">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c r="AA645" s="257"/>
    </row>
    <row r="646" spans="1:27" ht="19.5" customHeight="1">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c r="AA646" s="257"/>
    </row>
    <row r="647" spans="1:27" ht="19.5" customHeight="1">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c r="AA647" s="257"/>
    </row>
    <row r="648" spans="1:27" ht="19.5" customHeight="1">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c r="AA648" s="257"/>
    </row>
    <row r="649" spans="1:27" ht="19.5" customHeight="1">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row>
    <row r="650" spans="1:27" ht="19.5" customHeight="1">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row>
    <row r="651" spans="1:27" ht="19.5" customHeight="1">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row>
    <row r="652" spans="1:27" ht="19.5" customHeight="1">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row>
    <row r="653" spans="1:27" ht="19.5" customHeight="1">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row>
    <row r="654" spans="1:27" ht="19.5" customHeight="1">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row>
    <row r="655" spans="1:27" ht="19.5" customHeight="1">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row>
    <row r="656" spans="1:27" ht="19.5" customHeight="1">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row>
    <row r="657" spans="1:27" ht="19.5" customHeight="1">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row>
    <row r="658" spans="1:27" ht="19.5" customHeight="1">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c r="AA658" s="257"/>
    </row>
    <row r="659" spans="1:27" ht="19.5" customHeight="1">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c r="AA659" s="257"/>
    </row>
    <row r="660" spans="1:27" ht="19.5" customHeight="1">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c r="AA660" s="257"/>
    </row>
    <row r="661" spans="1:27" ht="19.5" customHeight="1">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c r="AA661" s="257"/>
    </row>
    <row r="662" spans="1:27" ht="19.5" customHeight="1">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row>
    <row r="663" spans="1:27" ht="19.5" customHeight="1">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row>
    <row r="664" spans="1:27" ht="19.5" customHeight="1">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row>
    <row r="665" spans="1:27" ht="19.5" customHeight="1">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row>
    <row r="666" spans="1:27" ht="19.5" customHeight="1">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row>
    <row r="667" spans="1:27" ht="19.5" customHeight="1">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row>
    <row r="668" spans="1:27" ht="19.5" customHeight="1">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row>
    <row r="669" spans="1:27" ht="19.5" customHeight="1">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row>
    <row r="670" spans="1:27" ht="19.5" customHeight="1">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row>
    <row r="671" spans="1:27" ht="19.5" customHeight="1">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row>
    <row r="672" spans="1:27" ht="19.5" customHeight="1">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row>
    <row r="673" spans="1:27" ht="19.5" customHeight="1">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row>
    <row r="674" spans="1:27" ht="19.5" customHeight="1">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row>
    <row r="675" spans="1:27" ht="19.5" customHeight="1">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row>
    <row r="676" spans="1:27" ht="19.5" customHeight="1">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row>
    <row r="677" spans="1:27" ht="19.5" customHeight="1">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row>
    <row r="678" spans="1:27" ht="19.5" customHeight="1">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row>
    <row r="679" spans="1:27" ht="19.5" customHeight="1">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row>
    <row r="680" spans="1:27" ht="19.5" customHeight="1">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row>
    <row r="681" spans="1:27" ht="19.5" customHeight="1">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row>
    <row r="682" spans="1:27" ht="19.5" customHeight="1">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row>
    <row r="683" spans="1:27" ht="19.5" customHeight="1">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row>
    <row r="684" spans="1:27" ht="19.5" customHeight="1">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row>
    <row r="685" spans="1:27" ht="19.5" customHeight="1">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row>
    <row r="686" spans="1:27" ht="19.5" customHeight="1">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row>
    <row r="687" spans="1:27" ht="19.5" customHeight="1">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row>
    <row r="688" spans="1:27" ht="19.5" customHeight="1">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row>
    <row r="689" spans="1:27" ht="19.5" customHeight="1">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row>
    <row r="690" spans="1:27" ht="19.5" customHeight="1">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c r="AA690" s="257"/>
    </row>
    <row r="691" spans="1:27" ht="19.5" customHeight="1">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row>
    <row r="692" spans="1:27" ht="19.5" customHeight="1">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row>
    <row r="693" spans="1:27" ht="19.5" customHeight="1">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c r="AA693" s="257"/>
    </row>
    <row r="694" spans="1:27" ht="19.5" customHeight="1">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row>
    <row r="695" spans="1:27" ht="19.5" customHeight="1">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row>
    <row r="696" spans="1:27" ht="19.5" customHeight="1">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row>
    <row r="697" spans="1:27" ht="19.5" customHeight="1">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row>
    <row r="698" spans="1:27" ht="19.5" customHeight="1">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row>
    <row r="699" spans="1:27" ht="19.5" customHeight="1">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row>
    <row r="700" spans="1:27" ht="19.5" customHeight="1">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c r="AA700" s="257"/>
    </row>
    <row r="701" spans="1:27" ht="19.5" customHeight="1">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c r="AA701" s="257"/>
    </row>
    <row r="702" spans="1:27" ht="19.5" customHeight="1">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c r="AA702" s="257"/>
    </row>
    <row r="703" spans="1:27" ht="19.5" customHeight="1">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c r="AA703" s="257"/>
    </row>
    <row r="704" spans="1:27" ht="19.5" customHeight="1">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c r="AA704" s="257"/>
    </row>
    <row r="705" spans="1:27" ht="19.5" customHeight="1">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c r="AA705" s="257"/>
    </row>
    <row r="706" spans="1:27" ht="19.5" customHeight="1">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row>
    <row r="707" spans="1:27" ht="19.5" customHeight="1">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row>
    <row r="708" spans="1:27" ht="19.5" customHeight="1">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row>
    <row r="709" spans="1:27" ht="19.5" customHeight="1">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row>
    <row r="710" spans="1:27" ht="19.5" customHeight="1">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row>
    <row r="711" spans="1:27" ht="19.5" customHeight="1">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row>
    <row r="712" spans="1:27" ht="19.5" customHeight="1">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row>
    <row r="713" spans="1:27" ht="19.5" customHeight="1">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row>
    <row r="714" spans="1:27" ht="19.5" customHeight="1">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row>
    <row r="715" spans="1:27" ht="19.5" customHeight="1">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row>
    <row r="716" spans="1:27" ht="19.5" customHeight="1">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row>
    <row r="717" spans="1:27" ht="19.5" customHeight="1">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row>
    <row r="718" spans="1:27" ht="19.5" customHeight="1">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row>
    <row r="719" spans="1:27" ht="19.5" customHeight="1">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row>
    <row r="720" spans="1:27" ht="19.5" customHeight="1">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row>
    <row r="721" spans="1:27" ht="19.5" customHeight="1">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row>
    <row r="722" spans="1:27" ht="19.5" customHeight="1">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row>
    <row r="723" spans="1:27" ht="19.5" customHeight="1">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row>
    <row r="724" spans="1:27" ht="19.5" customHeight="1">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row>
    <row r="725" spans="1:27" ht="19.5" customHeight="1">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row>
    <row r="726" spans="1:27" ht="19.5" customHeight="1">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row>
    <row r="727" spans="1:27" ht="19.5" customHeight="1">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row>
    <row r="728" spans="1:27" ht="19.5" customHeight="1">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row>
    <row r="729" spans="1:27" ht="19.5" customHeight="1">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row>
    <row r="730" spans="1:27" ht="19.5" customHeight="1">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row>
    <row r="731" spans="1:27" ht="19.5" customHeight="1">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row>
    <row r="732" spans="1:27" ht="19.5" customHeight="1">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row>
    <row r="733" spans="1:27" ht="19.5" customHeight="1">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row>
    <row r="734" spans="1:27" ht="19.5" customHeight="1">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row>
    <row r="735" spans="1:27" ht="19.5" customHeight="1">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row>
    <row r="736" spans="1:27" ht="19.5" customHeight="1">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c r="AA736" s="257"/>
    </row>
    <row r="737" spans="1:27" ht="19.5" customHeight="1">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c r="AA737" s="257"/>
    </row>
    <row r="738" spans="1:27" ht="19.5" customHeight="1">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c r="AA738" s="257"/>
    </row>
    <row r="739" spans="1:27" ht="19.5" customHeight="1">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c r="AA739" s="257"/>
    </row>
    <row r="740" spans="1:27" ht="19.5" customHeight="1">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row>
    <row r="741" spans="1:27" ht="19.5" customHeight="1">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row>
    <row r="742" spans="1:27" ht="19.5" customHeight="1">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row>
    <row r="743" spans="1:27" ht="19.5" customHeight="1">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row>
    <row r="744" spans="1:27" ht="19.5" customHeight="1">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row>
    <row r="745" spans="1:27" ht="19.5" customHeight="1">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c r="AA745" s="257"/>
    </row>
    <row r="746" spans="1:27" ht="19.5" customHeight="1">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c r="AA746" s="257"/>
    </row>
    <row r="747" spans="1:27" ht="19.5" customHeight="1">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c r="AA747" s="257"/>
    </row>
    <row r="748" spans="1:27" ht="19.5" customHeight="1">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c r="AA748" s="257"/>
    </row>
    <row r="749" spans="1:27" ht="19.5" customHeight="1">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row>
    <row r="750" spans="1:27" ht="19.5" customHeight="1">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row>
    <row r="751" spans="1:27" ht="19.5" customHeight="1">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c r="AA751" s="257"/>
    </row>
    <row r="752" spans="1:27" ht="19.5" customHeight="1">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c r="AA752" s="257"/>
    </row>
    <row r="753" spans="1:27" ht="19.5" customHeight="1">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row>
    <row r="754" spans="1:27" ht="19.5" customHeight="1">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row>
    <row r="755" spans="1:27" ht="19.5" customHeight="1">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row>
    <row r="756" spans="1:27" ht="19.5" customHeight="1">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row>
    <row r="757" spans="1:27" ht="19.5" customHeight="1">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row>
    <row r="758" spans="1:27" ht="19.5" customHeight="1">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row>
    <row r="759" spans="1:27" ht="19.5" customHeight="1">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row>
    <row r="760" spans="1:27" ht="19.5" customHeight="1">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row>
    <row r="761" spans="1:27" ht="19.5" customHeight="1">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row>
    <row r="762" spans="1:27" ht="19.5" customHeight="1">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row>
    <row r="763" spans="1:27" ht="19.5" customHeight="1">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row>
    <row r="764" spans="1:27" ht="19.5" customHeight="1">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row>
    <row r="765" spans="1:27" ht="19.5" customHeight="1">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row>
    <row r="766" spans="1:27" ht="19.5" customHeight="1">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row>
    <row r="767" spans="1:27" ht="19.5" customHeight="1">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row>
    <row r="768" spans="1:27" ht="19.5" customHeight="1">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row>
    <row r="769" spans="1:27" ht="19.5" customHeight="1">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row>
    <row r="770" spans="1:27" ht="19.5" customHeight="1">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row>
    <row r="771" spans="1:27" ht="19.5" customHeight="1">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row>
    <row r="772" spans="1:27" ht="19.5" customHeight="1">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row>
    <row r="773" spans="1:27" ht="19.5" customHeight="1">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row>
    <row r="774" spans="1:27" ht="19.5" customHeight="1">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row>
    <row r="775" spans="1:27" ht="19.5" customHeight="1">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row>
    <row r="776" spans="1:27" ht="19.5" customHeight="1">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row>
    <row r="777" spans="1:27" ht="19.5" customHeight="1">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row>
    <row r="778" spans="1:27" ht="19.5" customHeight="1">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row>
    <row r="779" spans="1:27" ht="19.5" customHeight="1">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row>
    <row r="780" spans="1:27" ht="19.5" customHeight="1">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row>
    <row r="781" spans="1:27" ht="19.5" customHeight="1">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row>
    <row r="782" spans="1:27" ht="19.5" customHeight="1">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row>
    <row r="783" spans="1:27" ht="19.5" customHeight="1">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row>
    <row r="784" spans="1:27" ht="19.5" customHeight="1">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row>
    <row r="785" spans="1:27" ht="19.5" customHeight="1">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row>
    <row r="786" spans="1:27" ht="19.5" customHeight="1">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row>
    <row r="787" spans="1:27" ht="19.5" customHeight="1">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row>
    <row r="788" spans="1:27" ht="19.5" customHeight="1">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row>
    <row r="789" spans="1:27" ht="19.5" customHeight="1">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row>
    <row r="790" spans="1:27" ht="19.5" customHeight="1">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row>
    <row r="791" spans="1:27" ht="19.5" customHeight="1">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row>
    <row r="792" spans="1:27" ht="19.5" customHeight="1">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row>
    <row r="793" spans="1:27" ht="19.5" customHeight="1">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row>
    <row r="794" spans="1:27" ht="19.5" customHeight="1">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row>
    <row r="795" spans="1:27" ht="19.5" customHeight="1">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row>
    <row r="796" spans="1:27" ht="19.5" customHeight="1">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row>
    <row r="797" spans="1:27" ht="19.5" customHeight="1">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row>
    <row r="798" spans="1:27" ht="19.5" customHeight="1">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row>
    <row r="799" spans="1:27" ht="19.5" customHeight="1">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row>
    <row r="800" spans="1:27" ht="19.5" customHeight="1">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row>
    <row r="801" spans="1:27" ht="19.5" customHeight="1">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row>
    <row r="802" spans="1:27" ht="19.5" customHeight="1">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row>
    <row r="803" spans="1:27" ht="19.5" customHeight="1">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row>
    <row r="804" spans="1:27" ht="19.5" customHeight="1">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row>
    <row r="805" spans="1:27" ht="19.5" customHeight="1">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row>
    <row r="806" spans="1:27" ht="19.5" customHeight="1">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row>
    <row r="807" spans="1:27" ht="19.5" customHeight="1">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row>
    <row r="808" spans="1:27" ht="19.5" customHeight="1">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row>
    <row r="809" spans="1:27" ht="19.5" customHeight="1">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c r="AA809" s="257"/>
    </row>
    <row r="810" spans="1:27" ht="19.5" customHeight="1">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c r="AA810" s="257"/>
    </row>
    <row r="811" spans="1:27" ht="19.5" customHeight="1">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row>
    <row r="812" spans="1:27" ht="19.5" customHeight="1">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row>
    <row r="813" spans="1:27" ht="19.5" customHeight="1">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row>
    <row r="814" spans="1:27" ht="19.5" customHeight="1">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row>
    <row r="815" spans="1:27" ht="19.5" customHeight="1">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row>
    <row r="816" spans="1:27" ht="19.5" customHeight="1">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row>
    <row r="817" spans="1:27" ht="19.5" customHeight="1">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row>
    <row r="818" spans="1:27" ht="19.5" customHeight="1">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c r="AA818" s="257"/>
    </row>
    <row r="819" spans="1:27" ht="19.5" customHeight="1">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c r="AA819" s="257"/>
    </row>
    <row r="820" spans="1:27" ht="19.5" customHeight="1">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c r="AA820" s="257"/>
    </row>
    <row r="821" spans="1:27" ht="19.5" customHeight="1">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c r="AA821" s="257"/>
    </row>
    <row r="822" spans="1:27" ht="19.5" customHeight="1">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c r="AA822" s="257"/>
    </row>
    <row r="823" spans="1:27" ht="19.5" customHeight="1">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c r="AA823" s="257"/>
    </row>
    <row r="824" spans="1:27" ht="19.5" customHeight="1">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c r="AA824" s="257"/>
    </row>
    <row r="825" spans="1:27" ht="19.5" customHeight="1">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c r="AA825" s="257"/>
    </row>
    <row r="826" spans="1:27" ht="19.5" customHeight="1">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row>
    <row r="827" spans="1:27" ht="19.5"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row>
    <row r="828" spans="1:27" ht="19.5" customHeight="1">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row>
    <row r="829" spans="1:27" ht="19.5" customHeight="1">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row>
    <row r="830" spans="1:27" ht="19.5" customHeight="1">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row>
    <row r="831" spans="1:27" ht="19.5" customHeight="1">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row>
    <row r="832" spans="1:27" ht="19.5" customHeight="1">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row>
    <row r="833" spans="1:27" ht="19.5" customHeight="1">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row>
    <row r="834" spans="1:27" ht="19.5" customHeight="1">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row>
    <row r="835" spans="1:27" ht="19.5" customHeight="1">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row>
    <row r="836" spans="1:27" ht="19.5" customHeight="1">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row>
    <row r="837" spans="1:27" ht="19.5" customHeight="1">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row>
    <row r="838" spans="1:27" ht="19.5" customHeight="1">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row>
    <row r="839" spans="1:27" ht="19.5" customHeight="1">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c r="AA839" s="257"/>
    </row>
    <row r="840" spans="1:27" ht="19.5" customHeight="1">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row>
    <row r="841" spans="1:27" ht="19.5" customHeight="1">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row>
    <row r="842" spans="1:27" ht="19.5" customHeight="1">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row>
    <row r="843" spans="1:27" ht="19.5" customHeight="1">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row>
    <row r="844" spans="1:27" ht="19.5" customHeight="1">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row>
    <row r="845" spans="1:27" ht="19.5" customHeight="1">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c r="AA845" s="257"/>
    </row>
    <row r="846" spans="1:27" ht="19.5" customHeight="1">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c r="AA846" s="257"/>
    </row>
    <row r="847" spans="1:27" ht="19.5" customHeight="1">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row>
    <row r="848" spans="1:27" ht="19.5" customHeight="1">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row>
    <row r="849" spans="1:27" ht="19.5" customHeight="1">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row>
    <row r="850" spans="1:27" ht="19.5" customHeight="1">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row>
    <row r="851" spans="1:27" ht="19.5" customHeight="1">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row>
    <row r="852" spans="1:27" ht="19.5" customHeight="1">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c r="AA852" s="257"/>
    </row>
    <row r="853" spans="1:27" ht="19.5" customHeight="1">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row>
    <row r="854" spans="1:27" ht="19.5" customHeight="1">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c r="AA854" s="257"/>
    </row>
    <row r="855" spans="1:27" ht="19.5" customHeight="1">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c r="AA855" s="257"/>
    </row>
    <row r="856" spans="1:27" ht="19.5" customHeight="1">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c r="AA856" s="257"/>
    </row>
    <row r="857" spans="1:27" ht="19.5" customHeight="1">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c r="AA857" s="257"/>
    </row>
    <row r="858" spans="1:27" ht="19.5" customHeight="1">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row>
    <row r="859" spans="1:27" ht="19.5" customHeight="1">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row>
    <row r="860" spans="1:27" ht="19.5" customHeight="1">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row>
    <row r="861" spans="1:27" ht="19.5" customHeight="1">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row>
    <row r="862" spans="1:27" ht="19.5" customHeight="1">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row>
    <row r="863" spans="1:27" ht="19.5" customHeight="1">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row>
    <row r="864" spans="1:27" ht="19.5" customHeight="1">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row>
    <row r="865" spans="1:27" ht="19.5" customHeight="1">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c r="AA865" s="257"/>
    </row>
    <row r="866" spans="1:27" ht="19.5" customHeight="1">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row>
    <row r="867" spans="1:27" ht="19.5" customHeight="1">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row>
    <row r="868" spans="1:27" ht="19.5" customHeight="1">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row>
    <row r="869" spans="1:27" ht="19.5" customHeight="1">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row>
    <row r="870" spans="1:27" ht="19.5" customHeight="1">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row>
    <row r="871" spans="1:27" ht="19.5" customHeight="1">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c r="AA871" s="257"/>
    </row>
    <row r="872" spans="1:27" ht="19.5" customHeight="1">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row>
    <row r="873" spans="1:27" ht="19.5" customHeight="1">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row>
    <row r="874" spans="1:27" ht="19.5" customHeight="1">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row>
    <row r="875" spans="1:27" ht="19.5" customHeight="1">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row>
    <row r="876" spans="1:27" ht="19.5" customHeight="1">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row>
    <row r="877" spans="1:27" ht="19.5" customHeight="1">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row>
    <row r="878" spans="1:27" ht="19.5" customHeight="1">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row>
    <row r="879" spans="1:27" ht="19.5" customHeight="1">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row>
    <row r="880" spans="1:27" ht="19.5" customHeight="1">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row>
    <row r="881" spans="1:27" ht="19.5" customHeight="1">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row>
    <row r="882" spans="1:27" ht="19.5" customHeight="1">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row>
    <row r="883" spans="1:27" ht="19.5" customHeight="1">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row>
    <row r="884" spans="1:27" ht="19.5" customHeight="1">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row>
    <row r="885" spans="1:27" ht="19.5" customHeight="1">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row>
    <row r="886" spans="1:27" ht="19.5" customHeight="1">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row>
    <row r="887" spans="1:27" ht="19.5" customHeight="1">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row>
    <row r="888" spans="1:27" ht="19.5" customHeight="1">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row>
    <row r="889" spans="1:27" ht="19.5" customHeight="1">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row>
    <row r="890" spans="1:27" ht="19.5" customHeight="1">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row>
    <row r="891" spans="1:27" ht="19.5" customHeight="1">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row>
    <row r="892" spans="1:27" ht="19.5" customHeight="1">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row>
    <row r="893" spans="1:27" ht="19.5" customHeight="1">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row>
    <row r="894" spans="1:27" ht="19.5" customHeight="1">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row>
    <row r="895" spans="1:27" ht="19.5" customHeight="1">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row>
    <row r="896" spans="1:27" ht="19.5" customHeight="1">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row>
    <row r="897" spans="1:27" ht="19.5" customHeight="1">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row>
    <row r="898" spans="1:27" ht="19.5" customHeight="1">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row>
    <row r="899" spans="1:27" ht="19.5" customHeight="1">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c r="AA899" s="257"/>
    </row>
    <row r="900" spans="1:27" ht="19.5" customHeight="1">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c r="AA900" s="257"/>
    </row>
    <row r="901" spans="1:27" ht="19.5" customHeight="1">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c r="AA901" s="257"/>
    </row>
    <row r="902" spans="1:27" ht="19.5" customHeight="1">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c r="AA902" s="257"/>
    </row>
    <row r="903" spans="1:27" ht="19.5" customHeight="1">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row>
    <row r="904" spans="1:27" ht="19.5" customHeight="1">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row>
    <row r="905" spans="1:27" ht="19.5" customHeight="1">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row>
    <row r="906" spans="1:27" ht="19.5" customHeight="1">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row>
    <row r="907" spans="1:27" ht="19.5" customHeight="1">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row>
    <row r="908" spans="1:27" ht="19.5" customHeight="1">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c r="AA908" s="257"/>
    </row>
    <row r="909" spans="1:27" ht="19.5" customHeight="1">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c r="AA909" s="257"/>
    </row>
    <row r="910" spans="1:27" ht="19.5" customHeight="1">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c r="AA910" s="257"/>
    </row>
    <row r="911" spans="1:27" ht="19.5" customHeight="1">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c r="AA911" s="257"/>
    </row>
    <row r="912" spans="1:27" ht="19.5" customHeight="1">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c r="AA912" s="257"/>
    </row>
    <row r="913" spans="1:27" ht="19.5" customHeight="1">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c r="AA913" s="257"/>
    </row>
    <row r="914" spans="1:27" ht="19.5" customHeight="1">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c r="AA914" s="257"/>
    </row>
    <row r="915" spans="1:27" ht="19.5" customHeight="1">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c r="AA915" s="257"/>
    </row>
    <row r="916" spans="1:27" ht="19.5" customHeight="1">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row>
    <row r="917" spans="1:27" ht="19.5" customHeight="1">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row>
    <row r="918" spans="1:27" ht="19.5" customHeight="1">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row>
    <row r="919" spans="1:27" ht="19.5" customHeight="1">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row>
    <row r="920" spans="1:27" ht="19.5" customHeight="1">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row>
    <row r="921" spans="1:27" ht="19.5" customHeight="1">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row>
    <row r="922" spans="1:27" ht="19.5" customHeight="1">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row>
    <row r="923" spans="1:27" ht="19.5" customHeight="1">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row>
    <row r="924" spans="1:27" ht="19.5" customHeight="1">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row>
    <row r="925" spans="1:27" ht="19.5" customHeight="1">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row>
    <row r="926" spans="1:27" ht="19.5" customHeight="1">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row>
    <row r="927" spans="1:27" ht="19.5" customHeight="1">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row>
    <row r="928" spans="1:27" ht="19.5" customHeight="1">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row>
    <row r="929" spans="1:27" ht="19.5" customHeight="1">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row>
    <row r="930" spans="1:27" ht="19.5" customHeight="1">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row>
    <row r="931" spans="1:27" ht="19.5" customHeight="1">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row>
    <row r="932" spans="1:27" ht="19.5" customHeight="1">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row>
    <row r="933" spans="1:27" ht="19.5" customHeight="1">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row>
    <row r="934" spans="1:27" ht="19.5" customHeight="1">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row>
    <row r="935" spans="1:27" ht="19.5" customHeight="1">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row>
    <row r="936" spans="1:27" ht="19.5" customHeight="1">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row>
    <row r="937" spans="1:27" ht="19.5" customHeight="1">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row>
    <row r="938" spans="1:27" ht="19.5" customHeight="1">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row>
    <row r="939" spans="1:27" ht="19.5" customHeight="1">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row>
    <row r="940" spans="1:27" ht="19.5" customHeight="1">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row>
    <row r="941" spans="1:27" ht="19.5" customHeight="1">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row>
    <row r="942" spans="1:27" ht="19.5" customHeight="1">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row>
    <row r="943" spans="1:27" ht="19.5" customHeight="1">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row>
    <row r="944" spans="1:27" ht="19.5" customHeight="1">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row>
    <row r="945" spans="1:27" ht="19.5" customHeight="1">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row>
    <row r="946" spans="1:27" ht="19.5" customHeight="1">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row>
    <row r="947" spans="1:27" ht="19.5" customHeight="1">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row>
    <row r="948" spans="1:27" ht="19.5" customHeight="1">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row>
    <row r="949" spans="1:27" ht="19.5" customHeight="1">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row>
    <row r="950" spans="1:27" ht="19.5" customHeight="1">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row>
    <row r="951" spans="1:27" ht="19.5" customHeight="1">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row>
    <row r="952" spans="1:27" ht="19.5" customHeight="1">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row>
    <row r="953" spans="1:27" ht="19.5" customHeight="1">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row>
    <row r="954" spans="1:27" ht="19.5" customHeight="1">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row>
    <row r="955" spans="1:27" ht="19.5" customHeight="1">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row>
    <row r="956" spans="1:27" ht="19.5" customHeight="1">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row>
    <row r="957" spans="1:27" ht="19.5" customHeight="1">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row>
    <row r="958" spans="1:27" ht="19.5" customHeight="1">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row>
    <row r="959" spans="1:27" ht="19.5" customHeight="1">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row>
    <row r="960" spans="1:27" ht="19.5" customHeight="1">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row>
    <row r="961" spans="1:27" ht="19.5" customHeight="1">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row>
    <row r="962" spans="1:27" ht="19.5" customHeight="1">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row>
    <row r="963" spans="1:27" ht="19.5" customHeight="1">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row>
    <row r="964" spans="1:27" ht="19.5" customHeight="1">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row>
    <row r="965" spans="1:27" ht="19.5" customHeight="1">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row>
    <row r="966" spans="1:27" ht="19.5" customHeight="1">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row>
    <row r="967" spans="1:27" ht="19.5" customHeight="1">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row>
    <row r="968" spans="1:27" ht="19.5" customHeight="1">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row>
    <row r="969" spans="1:27" ht="19.5" customHeight="1">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row>
    <row r="970" spans="1:27" ht="19.5" customHeight="1">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row>
    <row r="971" spans="1:27" ht="19.5" customHeight="1">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row>
    <row r="972" spans="1:27" ht="19.5" customHeight="1">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row>
    <row r="973" spans="1:27" ht="19.5" customHeight="1">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row>
  </sheetData>
  <mergeCells count="6">
    <mergeCell ref="Q27:S27"/>
    <mergeCell ref="B1:E1"/>
    <mergeCell ref="B3:B8"/>
    <mergeCell ref="B9:B11"/>
    <mergeCell ref="B12:B13"/>
    <mergeCell ref="B18:E18"/>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0076-DB3C-45AC-BEEC-BC8479CFAC49}">
  <sheetPr>
    <tabColor theme="5" tint="0.59999389629810485"/>
    <outlinePr summaryBelow="0" summaryRight="0"/>
  </sheetPr>
  <dimension ref="A1:Z1004"/>
  <sheetViews>
    <sheetView topLeftCell="A35" workbookViewId="0">
      <selection activeCell="F52" sqref="F52"/>
    </sheetView>
  </sheetViews>
  <sheetFormatPr defaultColWidth="12.6328125" defaultRowHeight="15" customHeight="1"/>
  <cols>
    <col min="1" max="1" width="12.6328125" style="1"/>
    <col min="2" max="2" width="12.36328125" style="1" customWidth="1"/>
    <col min="3" max="3" width="14.81640625" style="1" customWidth="1"/>
    <col min="4" max="11" width="15.453125" style="1" customWidth="1"/>
    <col min="12" max="12" width="14.81640625" style="1" customWidth="1"/>
    <col min="13" max="13" width="15" style="1" customWidth="1"/>
    <col min="14" max="14" width="15.6328125" style="1" customWidth="1"/>
    <col min="15" max="17" width="11" style="1" customWidth="1"/>
    <col min="18" max="16384" width="12.6328125" style="1"/>
  </cols>
  <sheetData>
    <row r="1" spans="1:26" ht="21" customHeight="1">
      <c r="A1" s="5"/>
      <c r="B1" s="5"/>
      <c r="C1" s="5"/>
      <c r="D1" s="15"/>
      <c r="E1" s="15"/>
      <c r="F1" s="15"/>
      <c r="G1" s="15"/>
      <c r="H1" s="15"/>
      <c r="I1" s="15"/>
      <c r="J1" s="15"/>
      <c r="K1" s="15"/>
      <c r="L1" s="15"/>
      <c r="M1" s="15"/>
      <c r="N1" s="15"/>
      <c r="O1" s="15"/>
      <c r="P1" s="15"/>
      <c r="Q1" s="15"/>
      <c r="R1" s="5"/>
      <c r="S1" s="5"/>
      <c r="T1" s="5"/>
      <c r="U1" s="5"/>
      <c r="V1" s="5"/>
      <c r="W1" s="316"/>
      <c r="X1" s="5"/>
      <c r="Y1" s="5"/>
      <c r="Z1" s="316"/>
    </row>
    <row r="2" spans="1:26" ht="21" customHeight="1">
      <c r="A2" s="5"/>
      <c r="B2" s="684" t="s">
        <v>121</v>
      </c>
      <c r="C2" s="685"/>
      <c r="D2" s="685"/>
      <c r="E2" s="685"/>
      <c r="F2" s="15"/>
      <c r="G2" s="15"/>
      <c r="H2" s="15"/>
      <c r="I2" s="15"/>
      <c r="J2" s="15"/>
      <c r="K2" s="15"/>
      <c r="L2" s="15"/>
      <c r="M2" s="15"/>
      <c r="N2" s="15"/>
      <c r="O2" s="15"/>
      <c r="P2" s="15"/>
      <c r="Q2" s="15"/>
      <c r="R2" s="5"/>
      <c r="S2" s="5"/>
      <c r="T2" s="5"/>
      <c r="U2" s="5"/>
      <c r="V2" s="5"/>
      <c r="W2" s="316"/>
      <c r="X2" s="5"/>
      <c r="Y2" s="5"/>
      <c r="Z2" s="316"/>
    </row>
    <row r="3" spans="1:26" ht="21" customHeight="1">
      <c r="A3" s="5"/>
      <c r="B3" s="412" t="s">
        <v>8</v>
      </c>
      <c r="C3" s="413" t="s">
        <v>122</v>
      </c>
      <c r="D3" s="413" t="s">
        <v>123</v>
      </c>
      <c r="E3" s="413" t="s">
        <v>124</v>
      </c>
      <c r="F3" s="15"/>
      <c r="G3" s="15"/>
      <c r="H3" s="15"/>
      <c r="I3" s="15"/>
      <c r="J3" s="15"/>
      <c r="K3" s="15"/>
      <c r="L3" s="15"/>
      <c r="M3" s="15"/>
      <c r="N3" s="15"/>
      <c r="O3" s="15"/>
      <c r="P3" s="15"/>
      <c r="Q3" s="15"/>
      <c r="R3" s="5"/>
      <c r="S3" s="5"/>
      <c r="T3" s="5"/>
      <c r="U3" s="5"/>
      <c r="V3" s="5"/>
      <c r="W3" s="316"/>
      <c r="X3" s="5"/>
      <c r="Y3" s="5"/>
      <c r="Z3" s="316"/>
    </row>
    <row r="4" spans="1:26" ht="21" customHeight="1">
      <c r="A4" s="5"/>
      <c r="B4" s="353" t="s">
        <v>125</v>
      </c>
      <c r="C4" s="354">
        <v>21</v>
      </c>
      <c r="D4" s="354">
        <v>27.9</v>
      </c>
      <c r="E4" s="354">
        <v>5.38</v>
      </c>
      <c r="F4" s="15"/>
      <c r="G4" s="15"/>
      <c r="H4" s="15"/>
      <c r="I4" s="15"/>
      <c r="J4" s="15"/>
      <c r="K4" s="15"/>
      <c r="L4" s="15"/>
      <c r="M4" s="15"/>
      <c r="N4" s="15"/>
      <c r="O4" s="15"/>
      <c r="P4" s="15"/>
      <c r="Q4" s="15"/>
      <c r="R4" s="5"/>
      <c r="S4" s="5"/>
      <c r="T4" s="5"/>
      <c r="U4" s="5"/>
      <c r="V4" s="5"/>
      <c r="W4" s="316"/>
      <c r="X4" s="5"/>
      <c r="Y4" s="5"/>
      <c r="Z4" s="316"/>
    </row>
    <row r="5" spans="1:26" ht="21" customHeight="1">
      <c r="A5" s="5"/>
      <c r="B5" s="353" t="s">
        <v>126</v>
      </c>
      <c r="C5" s="354">
        <v>310</v>
      </c>
      <c r="D5" s="354">
        <v>273</v>
      </c>
      <c r="E5" s="354">
        <v>233</v>
      </c>
      <c r="F5" s="15"/>
      <c r="G5" s="15"/>
      <c r="H5" s="15"/>
      <c r="I5" s="15"/>
      <c r="J5" s="15"/>
      <c r="K5" s="15"/>
      <c r="L5" s="15"/>
      <c r="M5" s="15"/>
      <c r="N5" s="15"/>
      <c r="O5" s="15"/>
      <c r="P5" s="15"/>
      <c r="Q5" s="15"/>
      <c r="R5" s="5"/>
      <c r="S5" s="5"/>
      <c r="T5" s="5"/>
      <c r="U5" s="5"/>
      <c r="V5" s="5"/>
      <c r="W5" s="316"/>
      <c r="X5" s="5"/>
      <c r="Y5" s="5"/>
      <c r="Z5" s="316"/>
    </row>
    <row r="6" spans="1:26" ht="21" customHeight="1">
      <c r="A6" s="5"/>
      <c r="B6" s="686" t="s">
        <v>155</v>
      </c>
      <c r="C6" s="675"/>
      <c r="D6" s="675"/>
      <c r="E6" s="675"/>
      <c r="F6" s="15"/>
      <c r="G6" s="15"/>
      <c r="H6" s="15"/>
      <c r="I6" s="15"/>
      <c r="J6" s="15"/>
      <c r="K6" s="15"/>
      <c r="L6" s="15"/>
      <c r="M6" s="15"/>
      <c r="N6" s="15"/>
      <c r="O6" s="15"/>
      <c r="P6" s="15"/>
      <c r="Q6" s="15"/>
      <c r="R6" s="5"/>
      <c r="S6" s="5"/>
      <c r="T6" s="5"/>
      <c r="U6" s="5"/>
      <c r="V6" s="5"/>
      <c r="W6" s="316"/>
      <c r="X6" s="5"/>
      <c r="Y6" s="5"/>
      <c r="Z6" s="316"/>
    </row>
    <row r="7" spans="1:26" ht="21" customHeight="1">
      <c r="A7" s="5"/>
      <c r="B7" s="675"/>
      <c r="C7" s="675"/>
      <c r="D7" s="675"/>
      <c r="E7" s="675"/>
      <c r="F7" s="15"/>
      <c r="G7" s="15"/>
      <c r="H7" s="15"/>
      <c r="I7" s="15"/>
      <c r="J7" s="15"/>
      <c r="K7" s="15"/>
      <c r="L7" s="15"/>
      <c r="M7" s="15"/>
      <c r="N7" s="15"/>
      <c r="O7" s="15"/>
      <c r="P7" s="15"/>
      <c r="Q7" s="15"/>
      <c r="R7" s="5"/>
      <c r="S7" s="5"/>
      <c r="T7" s="5"/>
      <c r="U7" s="5"/>
      <c r="V7" s="5"/>
      <c r="W7" s="316"/>
      <c r="X7" s="5"/>
      <c r="Y7" s="5"/>
      <c r="Z7" s="316"/>
    </row>
    <row r="8" spans="1:26" ht="21" customHeight="1">
      <c r="A8" s="5"/>
      <c r="B8" s="5"/>
      <c r="C8" s="5"/>
      <c r="D8" s="15"/>
      <c r="E8" s="15"/>
      <c r="F8" s="15"/>
      <c r="G8" s="15"/>
      <c r="H8" s="15"/>
      <c r="I8" s="15"/>
      <c r="J8" s="15"/>
      <c r="K8" s="15"/>
      <c r="L8" s="15"/>
      <c r="M8" s="15"/>
      <c r="N8" s="15"/>
      <c r="O8" s="15"/>
      <c r="P8" s="15"/>
      <c r="Q8" s="15"/>
      <c r="R8" s="5"/>
      <c r="S8" s="5"/>
      <c r="T8" s="5"/>
      <c r="U8" s="5"/>
      <c r="V8" s="5"/>
      <c r="W8" s="316"/>
      <c r="X8" s="5"/>
      <c r="Y8" s="5"/>
      <c r="Z8" s="316"/>
    </row>
    <row r="9" spans="1:26" ht="21" customHeight="1">
      <c r="A9" s="5"/>
      <c r="B9" s="5"/>
      <c r="C9" s="5"/>
      <c r="D9" s="15"/>
      <c r="E9" s="15"/>
      <c r="F9" s="15"/>
      <c r="G9" s="15"/>
      <c r="H9" s="15"/>
      <c r="I9" s="15"/>
      <c r="J9" s="15"/>
      <c r="K9" s="15"/>
      <c r="L9" s="15"/>
      <c r="M9" s="15"/>
      <c r="N9" s="15"/>
      <c r="O9" s="15"/>
      <c r="P9" s="15"/>
      <c r="Q9" s="15"/>
      <c r="R9" s="5"/>
      <c r="S9" s="5"/>
      <c r="T9" s="5"/>
      <c r="U9" s="5"/>
      <c r="V9" s="5"/>
      <c r="W9" s="316"/>
      <c r="X9" s="5"/>
      <c r="Y9" s="5"/>
      <c r="Z9" s="316"/>
    </row>
    <row r="10" spans="1:26" ht="22.5" customHeight="1">
      <c r="A10" s="5"/>
      <c r="B10" s="491" t="s">
        <v>54</v>
      </c>
      <c r="C10" s="491" t="s">
        <v>8</v>
      </c>
      <c r="D10" s="492">
        <v>2005</v>
      </c>
      <c r="E10" s="492">
        <v>2006</v>
      </c>
      <c r="F10" s="492">
        <v>2007</v>
      </c>
      <c r="G10" s="492">
        <v>2008</v>
      </c>
      <c r="H10" s="492">
        <v>2009</v>
      </c>
      <c r="I10" s="492">
        <v>2010</v>
      </c>
      <c r="J10" s="492">
        <v>2011</v>
      </c>
      <c r="K10" s="492">
        <v>2012</v>
      </c>
      <c r="L10" s="492">
        <v>2013</v>
      </c>
      <c r="M10" s="492">
        <v>2014</v>
      </c>
      <c r="N10" s="492">
        <v>2015</v>
      </c>
      <c r="O10" s="492">
        <v>2016</v>
      </c>
      <c r="P10" s="492">
        <v>2017</v>
      </c>
      <c r="Q10" s="492">
        <v>2018</v>
      </c>
      <c r="R10" s="492">
        <v>2019</v>
      </c>
      <c r="S10" s="492">
        <v>2020</v>
      </c>
      <c r="T10" s="492">
        <v>2021</v>
      </c>
      <c r="U10" s="492">
        <v>2022</v>
      </c>
      <c r="V10" s="492">
        <v>2023</v>
      </c>
      <c r="W10" s="316"/>
      <c r="X10" s="5"/>
      <c r="Y10" s="5"/>
      <c r="Z10" s="316"/>
    </row>
    <row r="11" spans="1:26" ht="24" customHeight="1">
      <c r="A11" s="5"/>
      <c r="B11" s="493" t="s">
        <v>94</v>
      </c>
      <c r="C11" s="494" t="s">
        <v>17</v>
      </c>
      <c r="D11" s="228">
        <f>'Industrial Energy_Final Activit'!D21*'Emission factor_Industrial Ener'!$C$4*'Emission factor_Industrial Ener'!$D$4</f>
        <v>1073411.365</v>
      </c>
      <c r="E11" s="228">
        <f>'Industrial Energy_Final Activit'!E21*'Emission factor_Industrial Ener'!$C$4*'Emission factor_Industrial Ener'!$D$4</f>
        <v>822132.07627777755</v>
      </c>
      <c r="F11" s="228">
        <f>'Industrial Energy_Final Activit'!F21*'Emission factor_Industrial Ener'!$C$4*'Emission factor_Industrial Ener'!$D$4</f>
        <v>493610.38494444446</v>
      </c>
      <c r="G11" s="228">
        <f>'Industrial Energy_Final Activit'!G21*'Emission factor_Industrial Ener'!$C$4*'Emission factor_Industrial Ener'!$D$4</f>
        <v>829321.60819444444</v>
      </c>
      <c r="H11" s="228">
        <f>'Industrial Energy_Final Activit'!H21*'Emission factor_Industrial Ener'!$C$4*'Emission factor_Industrial Ener'!$D$4</f>
        <v>873950.16511111124</v>
      </c>
      <c r="I11" s="228">
        <f>'Industrial Energy_Final Activit'!I21*'Emission factor_Industrial Ener'!$C$4*'Emission factor_Industrial Ener'!$D$4</f>
        <v>721447.99966055551</v>
      </c>
      <c r="J11" s="228">
        <f>'Industrial Energy_Final Activit'!J21*'Emission factor_Industrial Ener'!$C$4*'Emission factor_Industrial Ener'!$D$4</f>
        <v>541344.30099027778</v>
      </c>
      <c r="K11" s="228">
        <f>'Industrial Energy_Final Activit'!K21*'Emission factor_Industrial Ener'!$C$4*'Emission factor_Industrial Ener'!$D$4</f>
        <v>560523.4313647222</v>
      </c>
      <c r="L11" s="228">
        <f>'Industrial Energy_Final Activit'!L21*'Emission factor_Industrial Ener'!$C$4*'Emission factor_Industrial Ener'!$D$4</f>
        <v>337158.92455555563</v>
      </c>
      <c r="M11" s="228">
        <f>'Industrial Energy_Final Activit'!M21*'Emission factor_Industrial Ener'!$C$4*'Emission factor_Industrial Ener'!$D$4</f>
        <v>86195.315555555644</v>
      </c>
      <c r="N11" s="228">
        <f>'Industrial Energy_Final Activit'!N21*'Emission factor_Industrial Ener'!$C$4*'Emission factor_Industrial Ener'!$D$4</f>
        <v>19292.45644444447</v>
      </c>
      <c r="O11" s="228">
        <f>'Industrial Energy_Final Activit'!O21*'Emission factor_Industrial Ener'!$C$4*'Emission factor_Industrial Ener'!$D$4</f>
        <v>3948.0617222222231</v>
      </c>
      <c r="P11" s="228">
        <f>'Industrial Energy_Final Activit'!P21*'Emission factor_Industrial Ener'!$C$4*'Emission factor_Industrial Ener'!$D$4</f>
        <v>0</v>
      </c>
      <c r="Q11" s="228">
        <f>'Industrial Energy_Final Activit'!Q21*'Emission factor_Industrial Ener'!$C$4*'Emission factor_Industrial Ener'!$D$4</f>
        <v>5776.4647864867566</v>
      </c>
      <c r="R11" s="228">
        <f>'Industrial Energy_Final Activit'!R21*'Emission factor_Industrial Ener'!$C$4*'Emission factor_Industrial Ener'!$D$4</f>
        <v>5735.1164716678622</v>
      </c>
      <c r="S11" s="228">
        <f>'Industrial Energy_Final Activit'!S21*'Emission factor_Industrial Ener'!$C$4*'Emission factor_Industrial Ener'!$D$4</f>
        <v>1269.8760698352037</v>
      </c>
      <c r="T11" s="228">
        <f>'Industrial Energy_Final Activit'!T21*'Emission factor_Industrial Ener'!$C$4*'Emission factor_Industrial Ener'!$D$4</f>
        <v>1518.2988727427767</v>
      </c>
      <c r="U11" s="228">
        <f>'Industrial Energy_Final Activit'!U21*'Emission factor_Industrial Ener'!$C$4*'Emission factor_Industrial Ener'!$D$4</f>
        <v>1562.4126359567217</v>
      </c>
      <c r="V11" s="228">
        <f>'Industrial Energy_Final Activit'!V21*'Emission factor_Industrial Ener'!$C$4*'Emission factor_Industrial Ener'!$D$4</f>
        <v>1087.0039006473314</v>
      </c>
      <c r="W11" s="316"/>
      <c r="X11" s="5"/>
      <c r="Y11" s="5"/>
      <c r="Z11" s="316"/>
    </row>
    <row r="12" spans="1:26" ht="21" customHeight="1">
      <c r="A12" s="5"/>
      <c r="B12" s="445" t="s">
        <v>94</v>
      </c>
      <c r="C12" s="495" t="s">
        <v>25</v>
      </c>
      <c r="D12" s="228">
        <f>'Industrial Energy_Final Activit'!D21*'Emission factor_Industrial Ener'!$C$4*('Emission factor_Industrial Ener'!$E$4/1000)</f>
        <v>43.457950000000004</v>
      </c>
      <c r="E12" s="228">
        <f>'Industrial Energy_Final Activit'!E21*'Emission factor_Industrial Ener'!$C$4*('Emission factor_Industrial Ener'!$E$4/1000)</f>
        <v>33.284699444444442</v>
      </c>
      <c r="F12" s="228">
        <f>'Industrial Energy_Final Activit'!F21*'Emission factor_Industrial Ener'!$C$4*('Emission factor_Industrial Ener'!$E$4/1000)</f>
        <v>19.984226111111113</v>
      </c>
      <c r="G12" s="228">
        <f>'Industrial Energy_Final Activit'!G21*'Emission factor_Industrial Ener'!$C$4*('Emission factor_Industrial Ener'!$E$4/1000)</f>
        <v>33.57577361111111</v>
      </c>
      <c r="H12" s="228">
        <f>'Industrial Energy_Final Activit'!H21*'Emission factor_Industrial Ener'!$C$4*('Emission factor_Industrial Ener'!$E$4/1000)</f>
        <v>35.382597777777782</v>
      </c>
      <c r="I12" s="228">
        <f>'Industrial Energy_Final Activit'!I21*'Emission factor_Industrial Ener'!$C$4*('Emission factor_Industrial Ener'!$E$4/1000)</f>
        <v>29.208421038888893</v>
      </c>
      <c r="J12" s="228">
        <f>'Industrial Energy_Final Activit'!J21*'Emission factor_Industrial Ener'!$C$4*('Emission factor_Industrial Ener'!$E$4/1000)</f>
        <v>21.916773319444449</v>
      </c>
      <c r="K12" s="228">
        <f>'Industrial Energy_Final Activit'!K21*'Emission factor_Industrial Ener'!$C$4*('Emission factor_Industrial Ener'!$E$4/1000)</f>
        <v>22.693256330555556</v>
      </c>
      <c r="L12" s="228">
        <f>'Industrial Energy_Final Activit'!L21*'Emission factor_Industrial Ener'!$C$4*('Emission factor_Industrial Ener'!$E$4/1000)</f>
        <v>13.650158888888894</v>
      </c>
      <c r="M12" s="228">
        <f>'Industrial Energy_Final Activit'!M21*'Emission factor_Industrial Ener'!$C$4*('Emission factor_Industrial Ener'!$E$4/1000)</f>
        <v>3.4896888888888924</v>
      </c>
      <c r="N12" s="228">
        <f>'Industrial Energy_Final Activit'!N21*'Emission factor_Industrial Ener'!$C$4*('Emission factor_Industrial Ener'!$E$4/1000)</f>
        <v>0.78107111111111227</v>
      </c>
      <c r="O12" s="228">
        <f>'Industrial Energy_Final Activit'!O21*'Emission factor_Industrial Ener'!$C$4*('Emission factor_Industrial Ener'!$E$4/1000)</f>
        <v>0.15984055555555562</v>
      </c>
      <c r="P12" s="228">
        <f>'Industrial Energy_Final Activit'!P21*'Emission factor_Industrial Ener'!$C$4*('Emission factor_Industrial Ener'!$E$4/1000)</f>
        <v>0</v>
      </c>
      <c r="Q12" s="228">
        <f>'Industrial Energy_Final Activit'!Q21*'Emission factor_Industrial Ener'!$C$4*('Emission factor_Industrial Ener'!$E$4/1000)</f>
        <v>0.23386497111282417</v>
      </c>
      <c r="R12" s="228">
        <f>'Industrial Energy_Final Activit'!R21*'Emission factor_Industrial Ener'!$C$4*('Emission factor_Industrial Ener'!$E$4/1000)</f>
        <v>0.23219095026995398</v>
      </c>
      <c r="S12" s="228">
        <f>'Industrial Energy_Final Activit'!S21*'Emission factor_Industrial Ener'!$C$4*('Emission factor_Industrial Ener'!$E$4/1000)</f>
        <v>5.1411986633004204E-2</v>
      </c>
      <c r="T12" s="228">
        <f>'Industrial Energy_Final Activit'!T21*'Emission factor_Industrial Ener'!$C$4*('Emission factor_Industrial Ener'!$E$4/1000)</f>
        <v>6.1469589989586113E-2</v>
      </c>
      <c r="U12" s="228">
        <f>'Industrial Energy_Final Activit'!U21*'Emission factor_Industrial Ener'!$C$4*('Emission factor_Industrial Ener'!$E$4/1000)</f>
        <v>6.3255572305940158E-2</v>
      </c>
      <c r="V12" s="228">
        <f>'Industrial Energy_Final Activit'!V21*'Emission factor_Industrial Ener'!$C$4*('Emission factor_Industrial Ener'!$E$4/1000)</f>
        <v>4.4008255086936496E-2</v>
      </c>
      <c r="W12" s="5"/>
      <c r="X12" s="5"/>
      <c r="Y12" s="5"/>
      <c r="Z12" s="316"/>
    </row>
    <row r="13" spans="1:26" ht="21" customHeight="1">
      <c r="A13" s="5"/>
      <c r="B13" s="445" t="s">
        <v>94</v>
      </c>
      <c r="C13" s="495" t="s">
        <v>26</v>
      </c>
      <c r="D13" s="228">
        <f>'Industrial Energy_Final Activit'!D21*'Emission factor_Industrial Ener'!$C$4*('Emission factor_Industrial Ener'!$F$4/1000)</f>
        <v>8.6915899999999997</v>
      </c>
      <c r="E13" s="228">
        <f>'Industrial Energy_Final Activit'!E21*'Emission factor_Industrial Ener'!$C$4*('Emission factor_Industrial Ener'!$F$4/1000)</f>
        <v>6.6569398888888873</v>
      </c>
      <c r="F13" s="228">
        <f>'Industrial Energy_Final Activit'!F21*'Emission factor_Industrial Ener'!$C$4*('Emission factor_Industrial Ener'!$F$4/1000)</f>
        <v>3.9968452222222224</v>
      </c>
      <c r="G13" s="228">
        <f>'Industrial Energy_Final Activit'!G21*'Emission factor_Industrial Ener'!$C$4*('Emission factor_Industrial Ener'!$F$4/1000)</f>
        <v>6.7151547222222217</v>
      </c>
      <c r="H13" s="228">
        <f>'Industrial Energy_Final Activit'!H21*'Emission factor_Industrial Ener'!$C$4*('Emission factor_Industrial Ener'!$F$4/1000)</f>
        <v>7.0765195555555565</v>
      </c>
      <c r="I13" s="228">
        <f>'Industrial Energy_Final Activit'!I21*'Emission factor_Industrial Ener'!$C$4*('Emission factor_Industrial Ener'!$F$4/1000)</f>
        <v>5.841684207777778</v>
      </c>
      <c r="J13" s="228">
        <f>'Industrial Energy_Final Activit'!J21*'Emission factor_Industrial Ener'!$C$4*('Emission factor_Industrial Ener'!$F$4/1000)</f>
        <v>4.3833546638888894</v>
      </c>
      <c r="K13" s="228">
        <f>'Industrial Energy_Final Activit'!K21*'Emission factor_Industrial Ener'!$C$4*('Emission factor_Industrial Ener'!$F$4/1000)</f>
        <v>4.5386512661111107</v>
      </c>
      <c r="L13" s="228">
        <f>'Industrial Energy_Final Activit'!L21*'Emission factor_Industrial Ener'!$C$4*('Emission factor_Industrial Ener'!$F$4/1000)</f>
        <v>2.7300317777777785</v>
      </c>
      <c r="M13" s="228">
        <f>'Industrial Energy_Final Activit'!M21*'Emission factor_Industrial Ener'!$C$4*('Emission factor_Industrial Ener'!$F$4/1000)</f>
        <v>0.69793777777777843</v>
      </c>
      <c r="N13" s="228">
        <f>'Industrial Energy_Final Activit'!N21*'Emission factor_Industrial Ener'!$C$4*('Emission factor_Industrial Ener'!$F$4/1000)</f>
        <v>0.15621422222222242</v>
      </c>
      <c r="O13" s="228">
        <f>'Industrial Energy_Final Activit'!O21*'Emission factor_Industrial Ener'!$C$4*('Emission factor_Industrial Ener'!$F$4/1000)</f>
        <v>3.1968111111111121E-2</v>
      </c>
      <c r="P13" s="228">
        <f>'Industrial Energy_Final Activit'!P21*'Emission factor_Industrial Ener'!$C$4*('Emission factor_Industrial Ener'!$F$4/1000)</f>
        <v>0</v>
      </c>
      <c r="Q13" s="228">
        <f>'Industrial Energy_Final Activit'!Q21*'Emission factor_Industrial Ener'!$C$4*('Emission factor_Industrial Ener'!$F$4/1000)</f>
        <v>4.6772994222564826E-2</v>
      </c>
      <c r="R13" s="228">
        <f>'Industrial Energy_Final Activit'!R21*'Emission factor_Industrial Ener'!$C$4*('Emission factor_Industrial Ener'!$F$4/1000)</f>
        <v>4.6438190053990788E-2</v>
      </c>
      <c r="S13" s="228">
        <f>'Industrial Energy_Final Activit'!S21*'Emission factor_Industrial Ener'!$C$4*('Emission factor_Industrial Ener'!$F$4/1000)</f>
        <v>1.0282397326600841E-2</v>
      </c>
      <c r="T13" s="228">
        <f>'Industrial Energy_Final Activit'!T21*'Emission factor_Industrial Ener'!$C$4*('Emission factor_Industrial Ener'!$F$4/1000)</f>
        <v>1.2293917997917221E-2</v>
      </c>
      <c r="U13" s="228">
        <f>'Industrial Energy_Final Activit'!U21*'Emission factor_Industrial Ener'!$C$4*('Emission factor_Industrial Ener'!$F$4/1000)</f>
        <v>1.265111446118803E-2</v>
      </c>
      <c r="V13" s="228">
        <f>'Industrial Energy_Final Activit'!V21*'Emission factor_Industrial Ener'!$C$4*('Emission factor_Industrial Ener'!$F$4/1000)</f>
        <v>8.8016510173872988E-3</v>
      </c>
      <c r="W13" s="5"/>
      <c r="X13" s="5"/>
      <c r="Y13" s="5"/>
      <c r="Z13" s="316"/>
    </row>
    <row r="14" spans="1:26" ht="21" customHeight="1">
      <c r="A14" s="5"/>
      <c r="B14" s="445" t="s">
        <v>94</v>
      </c>
      <c r="C14" s="495" t="s">
        <v>27</v>
      </c>
      <c r="D14" s="496">
        <f>D11+(D12*'Industrial Energy_GHG Emission '!$C$4)+(D13*'Industrial Energy_GHG Emission '!$C$5)</f>
        <v>1077018.37485</v>
      </c>
      <c r="E14" s="496">
        <f>E11+(E12*'Industrial Energy_GHG Emission '!$C$4)+(E13*'Industrial Energy_GHG Emission '!$C$5)</f>
        <v>824894.70633166644</v>
      </c>
      <c r="F14" s="496">
        <f>F11+(F12*'Industrial Energy_GHG Emission '!$C$4)+(F13*'Industrial Energy_GHG Emission '!$C$5)</f>
        <v>495269.07571166672</v>
      </c>
      <c r="G14" s="496">
        <f>G11+(G12*'Industrial Energy_GHG Emission '!$C$4)+(G13*'Industrial Energy_GHG Emission '!$C$5)</f>
        <v>832108.39740416664</v>
      </c>
      <c r="H14" s="496">
        <f>H11+(H12*'Industrial Energy_GHG Emission '!$C$4)+(H13*'Industrial Energy_GHG Emission '!$C$5)</f>
        <v>876886.92072666681</v>
      </c>
      <c r="I14" s="496">
        <f>I11+(I12*'Industrial Energy_GHG Emission '!$C$4)+(I13*'Industrial Energy_GHG Emission '!$C$5)</f>
        <v>723872.29860678327</v>
      </c>
      <c r="J14" s="496">
        <f>J11+(J12*'Industrial Energy_GHG Emission '!$C$4)+(J13*'Industrial Energy_GHG Emission '!$C$5)</f>
        <v>543163.39317579172</v>
      </c>
      <c r="K14" s="496">
        <f>K11+(K12*'Industrial Energy_GHG Emission '!$C$4)+(K13*'Industrial Energy_GHG Emission '!$C$5)</f>
        <v>562406.97164015833</v>
      </c>
      <c r="L14" s="496">
        <f>L11+(L12*'Industrial Energy_GHG Emission '!$C$4)+(L13*'Industrial Energy_GHG Emission '!$C$5)</f>
        <v>338291.88774333335</v>
      </c>
      <c r="M14" s="496">
        <f>M11+(M12*'Industrial Energy_GHG Emission '!$C$4)+(M13*'Industrial Energy_GHG Emission '!$C$5)</f>
        <v>86484.95973333341</v>
      </c>
      <c r="N14" s="496">
        <f>N11+(N12*'Industrial Energy_GHG Emission '!$C$4)+(N13*'Industrial Energy_GHG Emission '!$C$5)</f>
        <v>19357.285346666693</v>
      </c>
      <c r="O14" s="496">
        <f>O11+(O12*'Industrial Energy_GHG Emission '!$C$4)+(O13*'Industrial Energy_GHG Emission '!$C$5)</f>
        <v>3961.328488333334</v>
      </c>
      <c r="P14" s="496">
        <f>P11+(P12*'Industrial Energy_GHG Emission '!$C$4)+(P13*'Industrial Energy_GHG Emission '!$C$5)</f>
        <v>0</v>
      </c>
      <c r="Q14" s="496">
        <f>Q11+(Q12*'Industrial Energy_GHG Emission '!$C$4)+(Q13*'Industrial Energy_GHG Emission '!$C$5)</f>
        <v>5795.8755790891209</v>
      </c>
      <c r="R14" s="496">
        <f>R11+(R12*'Industrial Energy_GHG Emission '!$C$4)+(R13*'Industrial Energy_GHG Emission '!$C$5)</f>
        <v>5754.388320540269</v>
      </c>
      <c r="S14" s="496">
        <f>S11+(S12*'Industrial Energy_GHG Emission '!$C$4)+(S13*'Industrial Energy_GHG Emission '!$C$5)</f>
        <v>1274.1432647257429</v>
      </c>
      <c r="T14" s="496">
        <f>T11+(T12*'Industrial Energy_GHG Emission '!$C$4)+(T13*'Industrial Energy_GHG Emission '!$C$5)</f>
        <v>1523.4008487119124</v>
      </c>
      <c r="U14" s="496">
        <f>U11+(U12*'Industrial Energy_GHG Emission '!$C$4)+(U13*'Industrial Energy_GHG Emission '!$C$5)</f>
        <v>1567.6628484581149</v>
      </c>
      <c r="V14" s="496">
        <f>V11+(V12*'Industrial Energy_GHG Emission '!$C$4)+(V13*'Industrial Energy_GHG Emission '!$C$5)</f>
        <v>1090.656585819547</v>
      </c>
      <c r="W14" s="497">
        <f>V14/V54</f>
        <v>5.7698913555857129E-4</v>
      </c>
      <c r="X14" s="5"/>
      <c r="Y14" s="5"/>
      <c r="Z14" s="316"/>
    </row>
    <row r="15" spans="1:26" ht="21" customHeight="1">
      <c r="A15" s="5"/>
      <c r="B15" s="445" t="s">
        <v>94</v>
      </c>
      <c r="C15" s="495" t="s">
        <v>28</v>
      </c>
      <c r="D15" s="227">
        <f>D11+(D12*'Industrial Energy_GHG Emission '!$D$4)+(D13*'Industrial Energy_GHG Emission '!$D$5)</f>
        <v>1076996.6458750002</v>
      </c>
      <c r="E15" s="227">
        <f>E11+(E12*'Industrial Energy_GHG Emission '!$D$4)+(E13*'Industrial Energy_GHG Emission '!$D$5)</f>
        <v>824878.06398194423</v>
      </c>
      <c r="F15" s="227">
        <f>F11+(F12*'Industrial Energy_GHG Emission '!$D$4)+(F13*'Industrial Energy_GHG Emission '!$D$5)</f>
        <v>495259.08359861112</v>
      </c>
      <c r="G15" s="227">
        <f>G11+(G12*'Industrial Energy_GHG Emission '!$D$4)+(G13*'Industrial Energy_GHG Emission '!$D$5)</f>
        <v>832091.60951736104</v>
      </c>
      <c r="H15" s="227">
        <f>H11+(H12*'Industrial Energy_GHG Emission '!$D$4)+(H13*'Industrial Energy_GHG Emission '!$D$5)</f>
        <v>876869.22942777793</v>
      </c>
      <c r="I15" s="227">
        <f>I11+(I12*'Industrial Energy_GHG Emission '!$D$4)+(I13*'Industrial Energy_GHG Emission '!$D$5)</f>
        <v>723857.6943962638</v>
      </c>
      <c r="J15" s="227">
        <f>J11+(J12*'Industrial Energy_GHG Emission '!$D$4)+(J13*'Industrial Energy_GHG Emission '!$D$5)</f>
        <v>543152.43478913198</v>
      </c>
      <c r="K15" s="227">
        <f>K11+(K12*'Industrial Energy_GHG Emission '!$D$4)+(K13*'Industrial Energy_GHG Emission '!$D$5)</f>
        <v>562395.62501199299</v>
      </c>
      <c r="L15" s="227">
        <f>L11+(L12*'Industrial Energy_GHG Emission '!$D$4)+(L13*'Industrial Energy_GHG Emission '!$D$5)</f>
        <v>338285.06266388897</v>
      </c>
      <c r="M15" s="227">
        <f>M11+(M12*'Industrial Energy_GHG Emission '!$D$4)+(M13*'Industrial Energy_GHG Emission '!$D$5)</f>
        <v>86483.214888888979</v>
      </c>
      <c r="N15" s="227">
        <f>N11+(N12*'Industrial Energy_GHG Emission '!$D$4)+(N13*'Industrial Energy_GHG Emission '!$D$5)</f>
        <v>19356.894811111135</v>
      </c>
      <c r="O15" s="227">
        <f>O11+(O12*'Industrial Energy_GHG Emission '!$D$4)+(O13*'Industrial Energy_GHG Emission '!$D$5)</f>
        <v>3961.2485680555565</v>
      </c>
      <c r="P15" s="227">
        <f>P11+(P12*'Industrial Energy_GHG Emission '!$D$4)+(P13*'Industrial Energy_GHG Emission '!$D$5)</f>
        <v>0</v>
      </c>
      <c r="Q15" s="227">
        <f>Q11+(Q12*'Industrial Energy_GHG Emission '!$D$4)+(Q13*'Industrial Energy_GHG Emission '!$D$5)</f>
        <v>5795.7586466035646</v>
      </c>
      <c r="R15" s="227">
        <f>R11+(R12*'Industrial Energy_GHG Emission '!$D$4)+(R13*'Industrial Energy_GHG Emission '!$D$5)</f>
        <v>5754.2722250651332</v>
      </c>
      <c r="S15" s="227">
        <f>S11+(S12*'Industrial Energy_GHG Emission '!$D$4)+(S13*'Industrial Energy_GHG Emission '!$D$5)</f>
        <v>1274.1175587324265</v>
      </c>
      <c r="T15" s="227">
        <f>T11+(T12*'Industrial Energy_GHG Emission '!$D$4)+(T13*'Industrial Energy_GHG Emission '!$D$5)</f>
        <v>1523.3701139169175</v>
      </c>
      <c r="U15" s="227">
        <f>U11+(U12*'Industrial Energy_GHG Emission '!$D$4)+(U13*'Industrial Energy_GHG Emission '!$D$5)</f>
        <v>1567.6312206719617</v>
      </c>
      <c r="V15" s="227">
        <f>V11+(V12*'Industrial Energy_GHG Emission '!$D$4)+(V13*'Industrial Energy_GHG Emission '!$D$5)</f>
        <v>1090.6345816920036</v>
      </c>
      <c r="W15" s="5"/>
      <c r="X15" s="5"/>
      <c r="Y15" s="5"/>
      <c r="Z15" s="316"/>
    </row>
    <row r="16" spans="1:26" ht="21" customHeight="1" thickBot="1">
      <c r="A16" s="5"/>
      <c r="B16" s="498" t="s">
        <v>94</v>
      </c>
      <c r="C16" s="499" t="s">
        <v>29</v>
      </c>
      <c r="D16" s="500">
        <f>D11+(D12*'Industrial Energy_GHG Emission '!$E$4)+(D13*'Industrial Energy_GHG Emission '!$E$5)</f>
        <v>1075670.3092409999</v>
      </c>
      <c r="E16" s="500">
        <f>E11+(E12*'Industrial Energy_GHG Emission '!$E$4)+(E13*'Industrial Energy_GHG Emission '!$E$5)</f>
        <v>823862.21495489974</v>
      </c>
      <c r="F16" s="500">
        <f>F11+(F12*'Industrial Energy_GHG Emission '!$E$4)+(F13*'Industrial Energy_GHG Emission '!$E$5)</f>
        <v>494649.1650177</v>
      </c>
      <c r="G16" s="500">
        <f>G11+(G12*'Industrial Energy_GHG Emission '!$E$4)+(G13*'Industrial Energy_GHG Emission '!$E$5)</f>
        <v>831066.87690674991</v>
      </c>
      <c r="H16" s="500">
        <f>H11+(H12*'Industrial Energy_GHG Emission '!$E$4)+(H13*'Industrial Energy_GHG Emission '!$E$5)</f>
        <v>875789.35254360014</v>
      </c>
      <c r="I16" s="500">
        <f>I11+(I12*'Industrial Energy_GHG Emission '!$E$4)+(I13*'Industrial Energy_GHG Emission '!$E$5)</f>
        <v>722966.25338615698</v>
      </c>
      <c r="J16" s="500">
        <f>J11+(J12*'Industrial Energy_GHG Emission '!$E$4)+(J13*'Industrial Energy_GHG Emission '!$E$5)</f>
        <v>542483.53486742254</v>
      </c>
      <c r="K16" s="500">
        <f>K11+(K12*'Industrial Energy_GHG Emission '!$E$4)+(K13*'Industrial Energy_GHG Emission '!$E$5)</f>
        <v>561703.0268287845</v>
      </c>
      <c r="L16" s="500">
        <f>L11+(L12*'Industrial Energy_GHG Emission '!$E$4)+(L13*'Industrial Energy_GHG Emission '!$E$5)</f>
        <v>337868.45981460006</v>
      </c>
      <c r="M16" s="500">
        <f>M11+(M12*'Industrial Energy_GHG Emission '!$E$4)+(M13*'Industrial Energy_GHG Emission '!$E$5)</f>
        <v>86376.709584000084</v>
      </c>
      <c r="N16" s="500">
        <f>N11+(N12*'Industrial Energy_GHG Emission '!$E$4)+(N13*'Industrial Energy_GHG Emission '!$E$5)</f>
        <v>19333.056520800026</v>
      </c>
      <c r="O16" s="500">
        <f>O11+(O12*'Industrial Energy_GHG Emission '!$E$4)+(O13*'Industrial Energy_GHG Emission '!$E$5)</f>
        <v>3956.3702343000009</v>
      </c>
      <c r="P16" s="500">
        <f>P11+(P12*'Industrial Energy_GHG Emission '!$E$4)+(P13*'Industrial Energy_GHG Emission '!$E$5)</f>
        <v>0</v>
      </c>
      <c r="Q16" s="500">
        <f>Q11+(Q12*'Industrial Energy_GHG Emission '!$E$4)+(Q13*'Industrial Energy_GHG Emission '!$E$5)</f>
        <v>5788.621087685201</v>
      </c>
      <c r="R16" s="500">
        <f>R11+(R12*'Industrial Energy_GHG Emission '!$E$4)+(R13*'Industrial Energy_GHG Emission '!$E$5)</f>
        <v>5747.1857572628951</v>
      </c>
      <c r="S16" s="500">
        <f>S11+(S12*'Industrial Energy_GHG Emission '!$E$4)+(S13*'Industrial Energy_GHG Emission '!$E$5)</f>
        <v>1272.5484649003872</v>
      </c>
      <c r="T16" s="500">
        <f>T11+(T12*'Industrial Energy_GHG Emission '!$E$4)+(T13*'Industrial Energy_GHG Emission '!$E$5)</f>
        <v>1521.4940620304353</v>
      </c>
      <c r="U16" s="500">
        <f>U11+(U12*'Industrial Energy_GHG Emission '!$E$4)+(U13*'Industrial Energy_GHG Emission '!$E$5)</f>
        <v>1565.7006606051846</v>
      </c>
      <c r="V16" s="500">
        <f>V11+(V12*'Industrial Energy_GHG Emission '!$E$4)+(V13*'Industrial Energy_GHG Emission '!$E$5)</f>
        <v>1089.2914497467502</v>
      </c>
      <c r="W16" s="5"/>
      <c r="X16" s="5"/>
      <c r="Y16" s="5"/>
      <c r="Z16" s="316"/>
    </row>
    <row r="17" spans="1:26" ht="21" customHeight="1">
      <c r="A17" s="5"/>
      <c r="B17" s="493" t="s">
        <v>56</v>
      </c>
      <c r="C17" s="494" t="s">
        <v>17</v>
      </c>
      <c r="D17" s="227">
        <f>'Industrial Energy_Final Activit'!D22*'Emission factor_Industrial Ener'!$C$5*'Emission factor_Industrial Ener'!$D$5</f>
        <v>220274.27883269178</v>
      </c>
      <c r="E17" s="227">
        <f>'Industrial Energy_Final Activit'!E22*'Emission factor_Industrial Ener'!$C$5*'Emission factor_Industrial Ener'!$D$5</f>
        <v>229196.24091111787</v>
      </c>
      <c r="F17" s="227">
        <f>'Industrial Energy_Final Activit'!F22*'Emission factor_Industrial Ener'!$C$5*'Emission factor_Industrial Ener'!$D$5</f>
        <v>238479.57703535049</v>
      </c>
      <c r="G17" s="227">
        <f>'Industrial Energy_Final Activit'!G22*'Emission factor_Industrial Ener'!$C$5*'Emission factor_Industrial Ener'!$D$5</f>
        <v>214296.88233452477</v>
      </c>
      <c r="H17" s="227">
        <f>'Industrial Energy_Final Activit'!H22*'Emission factor_Industrial Ener'!$C$5*'Emission factor_Industrial Ener'!$D$5</f>
        <v>261555.71329673551</v>
      </c>
      <c r="I17" s="227">
        <f>'Industrial Energy_Final Activit'!I22*'Emission factor_Industrial Ener'!$C$5*'Emission factor_Industrial Ener'!$D$5</f>
        <v>295174.06374154956</v>
      </c>
      <c r="J17" s="227">
        <f>'Industrial Energy_Final Activit'!J22*'Emission factor_Industrial Ener'!$C$5*'Emission factor_Industrial Ener'!$D$5</f>
        <v>265604.96504817152</v>
      </c>
      <c r="K17" s="227">
        <f>'Industrial Energy_Final Activit'!K22*'Emission factor_Industrial Ener'!$C$5*'Emission factor_Industrial Ener'!$D$5</f>
        <v>196144.9627675103</v>
      </c>
      <c r="L17" s="227">
        <f>'Industrial Energy_Final Activit'!L22*'Emission factor_Industrial Ener'!$C$5*'Emission factor_Industrial Ener'!$D$5</f>
        <v>73829.195747541293</v>
      </c>
      <c r="M17" s="227">
        <f>'Industrial Energy_Final Activit'!M22*'Emission factor_Industrial Ener'!$C$5*'Emission factor_Industrial Ener'!$D$5</f>
        <v>33780.809611921475</v>
      </c>
      <c r="N17" s="227">
        <f>'Industrial Energy_Final Activit'!N22*'Emission factor_Industrial Ener'!$C$5*'Emission factor_Industrial Ener'!$D$5</f>
        <v>213743.62478907028</v>
      </c>
      <c r="O17" s="227">
        <f>'Industrial Energy_Final Activit'!O22*'Emission factor_Industrial Ener'!$C$5*'Emission factor_Industrial Ener'!$D$5</f>
        <v>322872.58017477271</v>
      </c>
      <c r="P17" s="227">
        <f>'Industrial Energy_Final Activit'!P22*'Emission factor_Industrial Ener'!$C$5*'Emission factor_Industrial Ener'!$D$5</f>
        <v>353416.40331137774</v>
      </c>
      <c r="Q17" s="227">
        <f>'Industrial Energy_Final Activit'!Q22*'Emission factor_Industrial Ener'!$C$5*'Emission factor_Industrial Ener'!$D$5</f>
        <v>369089.69399191753</v>
      </c>
      <c r="R17" s="227">
        <f>'Industrial Energy_Final Activit'!R22*'Emission factor_Industrial Ener'!$C$5*'Emission factor_Industrial Ener'!$D$5</f>
        <v>384039.25719459628</v>
      </c>
      <c r="S17" s="227">
        <f>'Industrial Energy_Final Activit'!S22*'Emission factor_Industrial Ener'!$C$5*'Emission factor_Industrial Ener'!$D$5</f>
        <v>399594.33565166657</v>
      </c>
      <c r="T17" s="227">
        <f>'Industrial Energy_Final Activit'!T22*'Emission factor_Industrial Ener'!$C$5*'Emission factor_Industrial Ener'!$D$5</f>
        <v>415779.4550779158</v>
      </c>
      <c r="U17" s="227">
        <f>'Industrial Energy_Final Activit'!U22*'Emission factor_Industrial Ener'!$C$5*'Emission factor_Industrial Ener'!$D$5</f>
        <v>432620.13457464188</v>
      </c>
      <c r="V17" s="227">
        <f>'Industrial Energy_Final Activit'!V22*'Emission factor_Industrial Ener'!$C$5*'Emission factor_Industrial Ener'!$D$5</f>
        <v>450142.92686565756</v>
      </c>
      <c r="W17" s="5"/>
      <c r="X17" s="5"/>
      <c r="Y17" s="5"/>
      <c r="Z17" s="316"/>
    </row>
    <row r="18" spans="1:26" ht="21" customHeight="1">
      <c r="A18" s="5"/>
      <c r="B18" s="445" t="s">
        <v>56</v>
      </c>
      <c r="C18" s="495" t="s">
        <v>25</v>
      </c>
      <c r="D18" s="227">
        <f>'Industrial Energy_Final Activit'!D22*'Emission factor_Industrial Ener'!$C$5*('Emission factor_Industrial Ener'!$E$5/1000)</f>
        <v>8.917986997274971</v>
      </c>
      <c r="E18" s="227">
        <f>'Industrial Energy_Final Activit'!E22*'Emission factor_Industrial Ener'!$C$5*('Emission factor_Industrial Ener'!$E$5/1000)</f>
        <v>9.2792000368873637</v>
      </c>
      <c r="F18" s="227">
        <f>'Industrial Energy_Final Activit'!F22*'Emission factor_Industrial Ener'!$C$5*('Emission factor_Industrial Ener'!$E$5/1000)</f>
        <v>9.6550436046700607</v>
      </c>
      <c r="G18" s="227">
        <f>'Industrial Energy_Final Activit'!G22*'Emission factor_Industrial Ener'!$C$5*('Emission factor_Industrial Ener'!$E$5/1000)</f>
        <v>8.6759871390495871</v>
      </c>
      <c r="H18" s="227">
        <f>'Industrial Energy_Final Activit'!H22*'Emission factor_Industrial Ener'!$C$5*('Emission factor_Industrial Ener'!$E$5/1000)</f>
        <v>10.589300133471076</v>
      </c>
      <c r="I18" s="227">
        <f>'Industrial Energy_Final Activit'!I22*'Emission factor_Industrial Ener'!$C$5*('Emission factor_Industrial Ener'!$E$5/1000)</f>
        <v>11.950366953099174</v>
      </c>
      <c r="J18" s="227">
        <f>'Industrial Energy_Final Activit'!J22*'Emission factor_Industrial Ener'!$C$5*('Emission factor_Industrial Ener'!$E$5/1000)</f>
        <v>10.753237451342978</v>
      </c>
      <c r="K18" s="227">
        <f>'Industrial Energy_Final Activit'!K22*'Emission factor_Industrial Ener'!$C$5*('Emission factor_Industrial Ener'!$E$5/1000)</f>
        <v>7.9410916100206599</v>
      </c>
      <c r="L18" s="227">
        <f>'Industrial Energy_Final Activit'!L22*'Emission factor_Industrial Ener'!$C$5*('Emission factor_Industrial Ener'!$E$5/1000)</f>
        <v>2.9890362650826439</v>
      </c>
      <c r="M18" s="227">
        <f>'Industrial Energy_Final Activit'!M22*'Emission factor_Industrial Ener'!$C$5*('Emission factor_Industrial Ener'!$E$5/1000)</f>
        <v>1.3676441138429749</v>
      </c>
      <c r="N18" s="227">
        <f>'Industrial Energy_Final Activit'!N22*'Emission factor_Industrial Ener'!$C$5*('Emission factor_Industrial Ener'!$E$5/1000)</f>
        <v>8.6535880481404988</v>
      </c>
      <c r="O18" s="227">
        <f>'Industrial Energy_Final Activit'!O22*'Emission factor_Industrial Ener'!$C$5*('Emission factor_Industrial Ener'!$E$5/1000)</f>
        <v>13.071764379545455</v>
      </c>
      <c r="P18" s="227">
        <f>'Industrial Energy_Final Activit'!P22*'Emission factor_Industrial Ener'!$C$5*('Emission factor_Industrial Ener'!$E$5/1000)</f>
        <v>14.308356409367521</v>
      </c>
      <c r="Q18" s="227">
        <f>'Industrial Energy_Final Activit'!Q22*'Emission factor_Industrial Ener'!$C$5*('Emission factor_Industrial Ener'!$E$5/1000)</f>
        <v>14.942902590765893</v>
      </c>
      <c r="R18" s="227">
        <f>'Industrial Energy_Final Activit'!R22*'Emission factor_Industrial Ener'!$C$5*('Emission factor_Industrial Ener'!$E$5/1000)</f>
        <v>15.548148064558555</v>
      </c>
      <c r="S18" s="227">
        <f>'Industrial Energy_Final Activit'!S22*'Emission factor_Industrial Ener'!$C$5*('Emission factor_Industrial Ener'!$E$5/1000)</f>
        <v>16.177908325978404</v>
      </c>
      <c r="T18" s="227">
        <f>'Industrial Energy_Final Activit'!T22*'Emission factor_Industrial Ener'!$C$5*('Emission factor_Industrial Ener'!$E$5/1000)</f>
        <v>16.833176318943963</v>
      </c>
      <c r="U18" s="227">
        <f>'Industrial Energy_Final Activit'!U22*'Emission factor_Industrial Ener'!$C$5*('Emission factor_Industrial Ener'!$E$5/1000)</f>
        <v>17.51498520545109</v>
      </c>
      <c r="V18" s="227">
        <f>'Industrial Energy_Final Activit'!V22*'Emission factor_Industrial Ener'!$C$5*('Emission factor_Industrial Ener'!$E$5/1000)</f>
        <v>18.224409994561036</v>
      </c>
      <c r="W18" s="5"/>
      <c r="X18" s="5"/>
      <c r="Y18" s="5"/>
      <c r="Z18" s="316"/>
    </row>
    <row r="19" spans="1:26" ht="21" customHeight="1">
      <c r="A19" s="5"/>
      <c r="B19" s="445" t="s">
        <v>56</v>
      </c>
      <c r="C19" s="495" t="s">
        <v>26</v>
      </c>
      <c r="D19" s="227">
        <f>'Industrial Energy_Final Activit'!D22*'Emission factor_Industrial Ener'!$C$5*('Emission factor_Industrial Ener'!$F$5/1000)</f>
        <v>1.7835973994549941</v>
      </c>
      <c r="E19" s="227">
        <f>'Industrial Energy_Final Activit'!E22*'Emission factor_Industrial Ener'!$C$5*('Emission factor_Industrial Ener'!$F$5/1000)</f>
        <v>1.8558400073774726</v>
      </c>
      <c r="F19" s="227">
        <f>'Industrial Energy_Final Activit'!F22*'Emission factor_Industrial Ener'!$C$5*('Emission factor_Industrial Ener'!$F$5/1000)</f>
        <v>1.9310087209340119</v>
      </c>
      <c r="G19" s="227">
        <f>'Industrial Energy_Final Activit'!G22*'Emission factor_Industrial Ener'!$C$5*('Emission factor_Industrial Ener'!$F$5/1000)</f>
        <v>1.7351974278099171</v>
      </c>
      <c r="H19" s="227">
        <f>'Industrial Energy_Final Activit'!H22*'Emission factor_Industrial Ener'!$C$5*('Emission factor_Industrial Ener'!$F$5/1000)</f>
        <v>2.1178600266942147</v>
      </c>
      <c r="I19" s="227">
        <f>'Industrial Energy_Final Activit'!I22*'Emission factor_Industrial Ener'!$C$5*('Emission factor_Industrial Ener'!$F$5/1000)</f>
        <v>2.3900733906198348</v>
      </c>
      <c r="J19" s="227">
        <f>'Industrial Energy_Final Activit'!J22*'Emission factor_Industrial Ener'!$C$5*('Emission factor_Industrial Ener'!$F$5/1000)</f>
        <v>2.1506474902685953</v>
      </c>
      <c r="K19" s="227">
        <f>'Industrial Energy_Final Activit'!K22*'Emission factor_Industrial Ener'!$C$5*('Emission factor_Industrial Ener'!$F$5/1000)</f>
        <v>1.5882183220041319</v>
      </c>
      <c r="L19" s="227">
        <f>'Industrial Energy_Final Activit'!L22*'Emission factor_Industrial Ener'!$C$5*('Emission factor_Industrial Ener'!$F$5/1000)</f>
        <v>0.59780725301652871</v>
      </c>
      <c r="M19" s="227">
        <f>'Industrial Energy_Final Activit'!M22*'Emission factor_Industrial Ener'!$C$5*('Emission factor_Industrial Ener'!$F$5/1000)</f>
        <v>0.27352882276859497</v>
      </c>
      <c r="N19" s="227">
        <f>'Industrial Energy_Final Activit'!N22*'Emission factor_Industrial Ener'!$C$5*('Emission factor_Industrial Ener'!$F$5/1000)</f>
        <v>1.7307176096280994</v>
      </c>
      <c r="O19" s="227">
        <f>'Industrial Energy_Final Activit'!O22*'Emission factor_Industrial Ener'!$C$5*('Emission factor_Industrial Ener'!$F$5/1000)</f>
        <v>2.6143528759090908</v>
      </c>
      <c r="P19" s="227">
        <f>'Industrial Energy_Final Activit'!P22*'Emission factor_Industrial Ener'!$C$5*('Emission factor_Industrial Ener'!$F$5/1000)</f>
        <v>2.8616712818735039</v>
      </c>
      <c r="Q19" s="227">
        <f>'Industrial Energy_Final Activit'!Q22*'Emission factor_Industrial Ener'!$C$5*('Emission factor_Industrial Ener'!$F$5/1000)</f>
        <v>2.9885805181531784</v>
      </c>
      <c r="R19" s="227">
        <f>'Industrial Energy_Final Activit'!R22*'Emission factor_Industrial Ener'!$C$5*('Emission factor_Industrial Ener'!$F$5/1000)</f>
        <v>3.1096296129117107</v>
      </c>
      <c r="S19" s="227">
        <f>'Industrial Energy_Final Activit'!S22*'Emission factor_Industrial Ener'!$C$5*('Emission factor_Industrial Ener'!$F$5/1000)</f>
        <v>3.2355816651956806</v>
      </c>
      <c r="T19" s="227">
        <f>'Industrial Energy_Final Activit'!T22*'Emission factor_Industrial Ener'!$C$5*('Emission factor_Industrial Ener'!$F$5/1000)</f>
        <v>3.3666352637887922</v>
      </c>
      <c r="U19" s="227">
        <f>'Industrial Energy_Final Activit'!U22*'Emission factor_Industrial Ener'!$C$5*('Emission factor_Industrial Ener'!$F$5/1000)</f>
        <v>3.5029970410902176</v>
      </c>
      <c r="V19" s="227">
        <f>'Industrial Energy_Final Activit'!V22*'Emission factor_Industrial Ener'!$C$5*('Emission factor_Industrial Ener'!$F$5/1000)</f>
        <v>3.644881998912207</v>
      </c>
      <c r="W19" s="5"/>
      <c r="X19" s="5"/>
      <c r="Y19" s="5"/>
      <c r="Z19" s="316"/>
    </row>
    <row r="20" spans="1:26" ht="21" customHeight="1">
      <c r="A20" s="5"/>
      <c r="B20" s="445" t="s">
        <v>56</v>
      </c>
      <c r="C20" s="495" t="s">
        <v>27</v>
      </c>
      <c r="D20" s="228">
        <f>D17+(D18*'Industrial Energy_GHG Emission '!$C$4)+(D19*'Industrial Energy_GHG Emission '!$C$5)</f>
        <v>221014.47175346559</v>
      </c>
      <c r="E20" s="228">
        <f>E17+(E18*'Industrial Energy_GHG Emission '!$C$4)+(E19*'Industrial Energy_GHG Emission '!$C$5)</f>
        <v>229966.41451417955</v>
      </c>
      <c r="F20" s="228">
        <f>F17+(F18*'Industrial Energy_GHG Emission '!$C$4)+(F19*'Industrial Energy_GHG Emission '!$C$5)</f>
        <v>239280.94565453811</v>
      </c>
      <c r="G20" s="228">
        <f>G17+(G18*'Industrial Energy_GHG Emission '!$C$4)+(G19*'Industrial Energy_GHG Emission '!$C$5)</f>
        <v>215016.98926706586</v>
      </c>
      <c r="H20" s="228">
        <f>H17+(H18*'Industrial Energy_GHG Emission '!$C$4)+(H19*'Industrial Energy_GHG Emission '!$C$5)</f>
        <v>262434.62520781363</v>
      </c>
      <c r="I20" s="228">
        <f>I17+(I18*'Industrial Energy_GHG Emission '!$C$4)+(I19*'Industrial Energy_GHG Emission '!$C$5)</f>
        <v>296165.94419865683</v>
      </c>
      <c r="J20" s="228">
        <f>J17+(J18*'Industrial Energy_GHG Emission '!$C$4)+(J19*'Industrial Energy_GHG Emission '!$C$5)</f>
        <v>266497.48375663301</v>
      </c>
      <c r="K20" s="228">
        <f>K17+(K18*'Industrial Energy_GHG Emission '!$C$4)+(K19*'Industrial Energy_GHG Emission '!$C$5)</f>
        <v>196804.073371142</v>
      </c>
      <c r="L20" s="228">
        <f>L17+(L18*'Industrial Energy_GHG Emission '!$C$4)+(L19*'Industrial Energy_GHG Emission '!$C$5)</f>
        <v>74077.285757543155</v>
      </c>
      <c r="M20" s="228">
        <f>M17+(M18*'Industrial Energy_GHG Emission '!$C$4)+(M19*'Industrial Energy_GHG Emission '!$C$5)</f>
        <v>33894.324073370444</v>
      </c>
      <c r="N20" s="228">
        <f>N17+(N18*'Industrial Energy_GHG Emission '!$C$4)+(N19*'Industrial Energy_GHG Emission '!$C$5)</f>
        <v>214461.87259706596</v>
      </c>
      <c r="O20" s="228">
        <f>O17+(O18*'Industrial Energy_GHG Emission '!$C$4)+(O19*'Industrial Energy_GHG Emission '!$C$5)</f>
        <v>323957.53661827499</v>
      </c>
      <c r="P20" s="228">
        <f>P17+(P18*'Industrial Energy_GHG Emission '!$C$4)+(P19*'Industrial Energy_GHG Emission '!$C$5)</f>
        <v>354603.99689335527</v>
      </c>
      <c r="Q20" s="228">
        <f>Q17+(Q18*'Industrial Energy_GHG Emission '!$C$4)+(Q19*'Industrial Energy_GHG Emission '!$C$5)</f>
        <v>370329.95490695111</v>
      </c>
      <c r="R20" s="228">
        <f>R17+(R18*'Industrial Energy_GHG Emission '!$C$4)+(R19*'Industrial Energy_GHG Emission '!$C$5)</f>
        <v>385329.75348395464</v>
      </c>
      <c r="S20" s="228">
        <f>S17+(S18*'Industrial Energy_GHG Emission '!$C$4)+(S19*'Industrial Energy_GHG Emission '!$C$5)</f>
        <v>400937.10204272275</v>
      </c>
      <c r="T20" s="228">
        <f>T17+(T18*'Industrial Energy_GHG Emission '!$C$4)+(T19*'Industrial Energy_GHG Emission '!$C$5)</f>
        <v>417176.60871238814</v>
      </c>
      <c r="U20" s="228">
        <f>U17+(U18*'Industrial Energy_GHG Emission '!$C$4)+(U19*'Industrial Energy_GHG Emission '!$C$5)</f>
        <v>434073.87834669428</v>
      </c>
      <c r="V20" s="228">
        <f>V17+(V18*'Industrial Energy_GHG Emission '!$C$4)+(V19*'Industrial Energy_GHG Emission '!$C$5)</f>
        <v>451655.55289520614</v>
      </c>
      <c r="W20" s="497">
        <f>V20/V54</f>
        <v>0.23893895697646375</v>
      </c>
      <c r="X20" s="5"/>
      <c r="Y20" s="5"/>
      <c r="Z20" s="316"/>
    </row>
    <row r="21" spans="1:26" ht="21" customHeight="1">
      <c r="A21" s="5"/>
      <c r="B21" s="445" t="s">
        <v>56</v>
      </c>
      <c r="C21" s="495" t="s">
        <v>28</v>
      </c>
      <c r="D21" s="227">
        <f>D17+(D18*'Industrial Energy_GHG Emission '!$D$4)+(D19*'Industrial Energy_GHG Emission '!$D$5)</f>
        <v>221010.01275996695</v>
      </c>
      <c r="E21" s="227">
        <f>E17+(E18*'Industrial Energy_GHG Emission '!$D$4)+(E19*'Industrial Energy_GHG Emission '!$D$5)</f>
        <v>229961.7749141611</v>
      </c>
      <c r="F21" s="227">
        <f>F17+(F18*'Industrial Energy_GHG Emission '!$D$4)+(F19*'Industrial Energy_GHG Emission '!$D$5)</f>
        <v>239276.11813273578</v>
      </c>
      <c r="G21" s="227">
        <f>G17+(G18*'Industrial Energy_GHG Emission '!$D$4)+(G19*'Industrial Energy_GHG Emission '!$D$5)</f>
        <v>215012.65127349633</v>
      </c>
      <c r="H21" s="227">
        <f>H17+(H18*'Industrial Energy_GHG Emission '!$D$4)+(H19*'Industrial Energy_GHG Emission '!$D$5)</f>
        <v>262429.33055774687</v>
      </c>
      <c r="I21" s="227">
        <f>I17+(I18*'Industrial Energy_GHG Emission '!$D$4)+(I19*'Industrial Energy_GHG Emission '!$D$5)</f>
        <v>296159.96901518025</v>
      </c>
      <c r="J21" s="227">
        <f>J17+(J18*'Industrial Energy_GHG Emission '!$D$4)+(J19*'Industrial Energy_GHG Emission '!$D$5)</f>
        <v>266492.1071379073</v>
      </c>
      <c r="K21" s="227">
        <f>K17+(K18*'Industrial Energy_GHG Emission '!$D$4)+(K19*'Industrial Energy_GHG Emission '!$D$5)</f>
        <v>196800.102825337</v>
      </c>
      <c r="L21" s="227">
        <f>L17+(L18*'Industrial Energy_GHG Emission '!$D$4)+(L19*'Industrial Energy_GHG Emission '!$D$5)</f>
        <v>74075.79123941061</v>
      </c>
      <c r="M21" s="227">
        <f>M17+(M18*'Industrial Energy_GHG Emission '!$D$4)+(M19*'Industrial Energy_GHG Emission '!$D$5)</f>
        <v>33893.640251313518</v>
      </c>
      <c r="N21" s="227">
        <f>N17+(N18*'Industrial Energy_GHG Emission '!$D$4)+(N19*'Industrial Energy_GHG Emission '!$D$5)</f>
        <v>214457.54580304187</v>
      </c>
      <c r="O21" s="227">
        <f>O17+(O18*'Industrial Energy_GHG Emission '!$D$4)+(O19*'Industrial Energy_GHG Emission '!$D$5)</f>
        <v>323951.00073608523</v>
      </c>
      <c r="P21" s="227">
        <f>P17+(P18*'Industrial Energy_GHG Emission '!$D$4)+(P19*'Industrial Energy_GHG Emission '!$D$5)</f>
        <v>354596.84271515056</v>
      </c>
      <c r="Q21" s="227">
        <f>Q17+(Q18*'Industrial Energy_GHG Emission '!$D$4)+(Q19*'Industrial Energy_GHG Emission '!$D$5)</f>
        <v>370322.48345565569</v>
      </c>
      <c r="R21" s="227">
        <f>R17+(R18*'Industrial Energy_GHG Emission '!$D$4)+(R19*'Industrial Energy_GHG Emission '!$D$5)</f>
        <v>385321.97940992238</v>
      </c>
      <c r="S21" s="227">
        <f>S17+(S18*'Industrial Energy_GHG Emission '!$D$4)+(S19*'Industrial Energy_GHG Emission '!$D$5)</f>
        <v>400929.01308855979</v>
      </c>
      <c r="T21" s="227">
        <f>T17+(T18*'Industrial Energy_GHG Emission '!$D$4)+(T19*'Industrial Energy_GHG Emission '!$D$5)</f>
        <v>417168.19212422869</v>
      </c>
      <c r="U21" s="227">
        <f>U17+(U18*'Industrial Energy_GHG Emission '!$D$4)+(U19*'Industrial Energy_GHG Emission '!$D$5)</f>
        <v>434065.1208540916</v>
      </c>
      <c r="V21" s="227">
        <f>V17+(V18*'Industrial Energy_GHG Emission '!$D$4)+(V19*'Industrial Energy_GHG Emission '!$D$5)</f>
        <v>451646.44069020887</v>
      </c>
      <c r="W21" s="5"/>
      <c r="X21" s="5"/>
      <c r="Y21" s="5"/>
      <c r="Z21" s="316"/>
    </row>
    <row r="22" spans="1:26" ht="21" customHeight="1" thickBot="1">
      <c r="A22" s="5"/>
      <c r="B22" s="498" t="s">
        <v>56</v>
      </c>
      <c r="C22" s="499" t="s">
        <v>29</v>
      </c>
      <c r="D22" s="500">
        <f>D17+(D18*'Industrial Energy_GHG Emission '!$E$4)+(D19*'Industrial Energy_GHG Emission '!$E$5)</f>
        <v>220737.83579681013</v>
      </c>
      <c r="E22" s="500">
        <f>E17+(E18*'Industrial Energy_GHG Emission '!$E$4)+(E19*'Industrial Energy_GHG Emission '!$E$5)</f>
        <v>229678.57372903527</v>
      </c>
      <c r="F22" s="500">
        <f>F17+(F18*'Industrial Energy_GHG Emission '!$E$4)+(F19*'Industrial Energy_GHG Emission '!$E$5)</f>
        <v>238981.44620192124</v>
      </c>
      <c r="G22" s="500">
        <f>G17+(G18*'Industrial Energy_GHG Emission '!$E$4)+(G19*'Industrial Energy_GHG Emission '!$E$5)</f>
        <v>214747.86014601254</v>
      </c>
      <c r="H22" s="500">
        <f>H17+(H18*'Industrial Energy_GHG Emission '!$E$4)+(H19*'Industrial Energy_GHG Emission '!$E$5)</f>
        <v>262106.14511767332</v>
      </c>
      <c r="I22" s="500">
        <f>I17+(I18*'Industrial Energy_GHG Emission '!$E$4)+(I19*'Industrial Energy_GHG Emission '!$E$5)</f>
        <v>295795.24381577165</v>
      </c>
      <c r="J22" s="500">
        <f>J17+(J18*'Industrial Energy_GHG Emission '!$E$4)+(J19*'Industrial Energy_GHG Emission '!$E$5)</f>
        <v>266163.91833089234</v>
      </c>
      <c r="K22" s="500">
        <f>K17+(K18*'Industrial Energy_GHG Emission '!$E$4)+(K19*'Industrial Energy_GHG Emission '!$E$5)</f>
        <v>196557.74070939916</v>
      </c>
      <c r="L22" s="500">
        <f>L17+(L18*'Industrial Energy_GHG Emission '!$E$4)+(L19*'Industrial Energy_GHG Emission '!$E$5)</f>
        <v>73984.565852600295</v>
      </c>
      <c r="M22" s="500">
        <f>M17+(M18*'Industrial Energy_GHG Emission '!$E$4)+(M19*'Industrial Energy_GHG Emission '!$E$5)</f>
        <v>33851.899752959034</v>
      </c>
      <c r="N22" s="500">
        <f>N17+(N18*'Industrial Energy_GHG Emission '!$E$4)+(N19*'Industrial Energy_GHG Emission '!$E$5)</f>
        <v>214193.43829581264</v>
      </c>
      <c r="O22" s="500">
        <f>O17+(O18*'Industrial Energy_GHG Emission '!$E$4)+(O19*'Industrial Energy_GHG Emission '!$E$5)</f>
        <v>323552.05048722145</v>
      </c>
      <c r="P22" s="500">
        <f>P17+(P18*'Industrial Energy_GHG Emission '!$E$4)+(P19*'Industrial Energy_GHG Emission '!$E$5)</f>
        <v>354160.15167753666</v>
      </c>
      <c r="Q22" s="500">
        <f>Q17+(Q18*'Industrial Energy_GHG Emission '!$E$4)+(Q19*'Industrial Energy_GHG Emission '!$E$5)</f>
        <v>369866.42606858554</v>
      </c>
      <c r="R22" s="500">
        <f>R17+(R18*'Industrial Energy_GHG Emission '!$E$4)+(R19*'Industrial Energy_GHG Emission '!$E$5)</f>
        <v>384847.44993099204</v>
      </c>
      <c r="S22" s="500">
        <f>S17+(S18*'Industrial Energy_GHG Emission '!$E$4)+(S19*'Industrial Energy_GHG Emission '!$E$5)</f>
        <v>400435.26332645089</v>
      </c>
      <c r="T22" s="500">
        <f>T17+(T18*'Industrial Energy_GHG Emission '!$E$4)+(T19*'Industrial Energy_GHG Emission '!$E$5)</f>
        <v>416654.44358297449</v>
      </c>
      <c r="U22" s="500">
        <f>U17+(U18*'Industrial Energy_GHG Emission '!$E$4)+(U19*'Industrial Energy_GHG Emission '!$E$5)</f>
        <v>433530.56350562122</v>
      </c>
      <c r="V22" s="500">
        <f>V17+(V18*'Industrial Energy_GHG Emission '!$E$4)+(V19*'Industrial Energy_GHG Emission '!$E$5)</f>
        <v>451090.23169717484</v>
      </c>
      <c r="W22" s="5"/>
      <c r="X22" s="5"/>
      <c r="Y22" s="5"/>
      <c r="Z22" s="316"/>
    </row>
    <row r="23" spans="1:26" ht="21" customHeight="1">
      <c r="A23" s="5"/>
      <c r="B23" s="493" t="s">
        <v>20</v>
      </c>
      <c r="C23" s="494" t="s">
        <v>17</v>
      </c>
      <c r="D23" s="227">
        <f>'Industrial Energy_Final Activit'!D23*'Emission factor_Industrial Ener'!$C$5*'Emission factor_Industrial Ener'!$D$5</f>
        <v>4978.8774715854215</v>
      </c>
      <c r="E23" s="227">
        <f>'Industrial Energy_Final Activit'!E23*'Emission factor_Industrial Ener'!$C$5*'Emission factor_Industrial Ener'!$D$5</f>
        <v>3159.3611100859239</v>
      </c>
      <c r="F23" s="227">
        <f>'Industrial Energy_Final Activit'!F23*'Emission factor_Industrial Ener'!$C$5*'Emission factor_Industrial Ener'!$D$5</f>
        <v>2004.7817366240463</v>
      </c>
      <c r="G23" s="227">
        <f>'Industrial Energy_Final Activit'!G23*'Emission factor_Industrial Ener'!$C$5*'Emission factor_Industrial Ener'!$D$5</f>
        <v>5121.9772499999999</v>
      </c>
      <c r="H23" s="227">
        <f>'Industrial Energy_Final Activit'!H23*'Emission factor_Industrial Ener'!$C$5*'Emission factor_Industrial Ener'!$D$5</f>
        <v>4811.3130000000001</v>
      </c>
      <c r="I23" s="227">
        <f>'Industrial Energy_Final Activit'!I23*'Emission factor_Industrial Ener'!$C$5*'Emission factor_Industrial Ener'!$D$5</f>
        <v>2278.2045000000003</v>
      </c>
      <c r="J23" s="227">
        <f>'Industrial Energy_Final Activit'!J23*'Emission factor_Industrial Ener'!$C$5*'Emission factor_Industrial Ener'!$D$5</f>
        <v>637.25999999999988</v>
      </c>
      <c r="K23" s="227">
        <f>'Industrial Energy_Final Activit'!K23*'Emission factor_Industrial Ener'!$C$5*'Emission factor_Industrial Ener'!$D$5</f>
        <v>318.62999999999994</v>
      </c>
      <c r="L23" s="227">
        <f>'Industrial Energy_Final Activit'!L23*'Emission factor_Industrial Ener'!$C$5*'Emission factor_Industrial Ener'!$D$5</f>
        <v>318.62999999999994</v>
      </c>
      <c r="M23" s="227">
        <f>'Industrial Energy_Final Activit'!M23*'Emission factor_Industrial Ener'!$C$5*'Emission factor_Industrial Ener'!$D$5</f>
        <v>318.62999999999994</v>
      </c>
      <c r="N23" s="227">
        <f>'Industrial Energy_Final Activit'!N23*'Emission factor_Industrial Ener'!$C$5*'Emission factor_Industrial Ener'!$D$5</f>
        <v>318.62999999999994</v>
      </c>
      <c r="O23" s="227">
        <f>'Industrial Energy_Final Activit'!O23*'Emission factor_Industrial Ener'!$C$5*'Emission factor_Industrial Ener'!$D$5</f>
        <v>796.57499999999982</v>
      </c>
      <c r="P23" s="227">
        <f>'Industrial Energy_Final Activit'!P23*'Emission factor_Industrial Ener'!$C$5*'Emission factor_Industrial Ener'!$D$5</f>
        <v>2150.7525000000001</v>
      </c>
      <c r="Q23" s="227">
        <f>'Industrial Energy_Final Activit'!Q23*'Emission factor_Industrial Ener'!$C$5*'Emission factor_Industrial Ener'!$D$5</f>
        <v>1850.3855323133616</v>
      </c>
      <c r="R23" s="227">
        <f>'Industrial Energy_Final Activit'!R23*'Emission factor_Industrial Ener'!$C$5*'Emission factor_Industrial Ener'!$D$5</f>
        <v>1174.1674951472392</v>
      </c>
      <c r="S23" s="227">
        <f>'Industrial Energy_Final Activit'!S23*'Emission factor_Industrial Ener'!$C$5*'Emission factor_Industrial Ener'!$D$5</f>
        <v>745.07138246845386</v>
      </c>
      <c r="T23" s="227">
        <f>'Industrial Energy_Final Activit'!T23*'Emission factor_Industrial Ener'!$C$5*'Emission factor_Industrial Ener'!$D$5</f>
        <v>472.78720222436425</v>
      </c>
      <c r="U23" s="227">
        <f>'Industrial Energy_Final Activit'!U23*'Emission factor_Industrial Ener'!$C$5*'Emission factor_Industrial Ener'!$D$5</f>
        <v>300.00848757146576</v>
      </c>
      <c r="V23" s="227">
        <f>'Industrial Energy_Final Activit'!V23*'Emission factor_Industrial Ener'!$C$5*'Emission factor_Industrial Ener'!$D$5</f>
        <v>190.37125411065128</v>
      </c>
      <c r="W23" s="5"/>
      <c r="X23" s="5"/>
      <c r="Y23" s="5"/>
      <c r="Z23" s="316"/>
    </row>
    <row r="24" spans="1:26" ht="21" customHeight="1">
      <c r="A24" s="5"/>
      <c r="B24" s="445" t="s">
        <v>20</v>
      </c>
      <c r="C24" s="495" t="s">
        <v>25</v>
      </c>
      <c r="D24" s="227">
        <f>'Industrial Energy_Final Activit'!D23*'Emission factor_Industrial Ener'!$C$5*('Emission factor_Industrial Ener'!$E$5/1000)</f>
        <v>0.20157398670386326</v>
      </c>
      <c r="E24" s="227">
        <f>'Industrial Energy_Final Activit'!E23*'Emission factor_Industrial Ener'!$C$5*('Emission factor_Industrial Ener'!$E$5/1000)</f>
        <v>0.12790935668364067</v>
      </c>
      <c r="F24" s="227">
        <f>'Industrial Energy_Final Activit'!F23*'Emission factor_Industrial Ener'!$C$5*('Emission factor_Industrial Ener'!$E$5/1000)</f>
        <v>8.1165252494900669E-2</v>
      </c>
      <c r="G24" s="227">
        <f>'Industrial Energy_Final Activit'!G23*'Emission factor_Industrial Ener'!$C$5*('Emission factor_Industrial Ener'!$E$5/1000)</f>
        <v>0.20736750000000001</v>
      </c>
      <c r="H24" s="227">
        <f>'Industrial Energy_Final Activit'!H23*'Emission factor_Industrial Ener'!$C$5*('Emission factor_Industrial Ener'!$E$5/1000)</f>
        <v>0.19479000000000002</v>
      </c>
      <c r="I24" s="227">
        <f>'Industrial Energy_Final Activit'!I23*'Emission factor_Industrial Ener'!$C$5*('Emission factor_Industrial Ener'!$E$5/1000)</f>
        <v>9.2235000000000011E-2</v>
      </c>
      <c r="J24" s="227">
        <f>'Industrial Energy_Final Activit'!J23*'Emission factor_Industrial Ener'!$C$5*('Emission factor_Industrial Ener'!$E$5/1000)</f>
        <v>2.58E-2</v>
      </c>
      <c r="K24" s="227">
        <f>'Industrial Energy_Final Activit'!K23*'Emission factor_Industrial Ener'!$C$5*('Emission factor_Industrial Ener'!$E$5/1000)</f>
        <v>1.29E-2</v>
      </c>
      <c r="L24" s="227">
        <f>'Industrial Energy_Final Activit'!L23*'Emission factor_Industrial Ener'!$C$5*('Emission factor_Industrial Ener'!$E$5/1000)</f>
        <v>1.29E-2</v>
      </c>
      <c r="M24" s="227">
        <f>'Industrial Energy_Final Activit'!M23*'Emission factor_Industrial Ener'!$C$5*('Emission factor_Industrial Ener'!$E$5/1000)</f>
        <v>1.29E-2</v>
      </c>
      <c r="N24" s="227">
        <f>'Industrial Energy_Final Activit'!N23*'Emission factor_Industrial Ener'!$C$5*('Emission factor_Industrial Ener'!$E$5/1000)</f>
        <v>1.29E-2</v>
      </c>
      <c r="O24" s="227">
        <f>'Industrial Energy_Final Activit'!O23*'Emission factor_Industrial Ener'!$C$5*('Emission factor_Industrial Ener'!$E$5/1000)</f>
        <v>3.2249999999999994E-2</v>
      </c>
      <c r="P24" s="227">
        <f>'Industrial Energy_Final Activit'!P23*'Emission factor_Industrial Ener'!$C$5*('Emission factor_Industrial Ener'!$E$5/1000)</f>
        <v>8.7075000000000014E-2</v>
      </c>
      <c r="Q24" s="227">
        <f>'Industrial Energy_Final Activit'!Q23*'Emission factor_Industrial Ener'!$C$5*('Emission factor_Industrial Ener'!$E$5/1000)</f>
        <v>7.491439402078387E-2</v>
      </c>
      <c r="R24" s="227">
        <f>'Industrial Energy_Final Activit'!R23*'Emission factor_Industrial Ener'!$C$5*('Emission factor_Industrial Ener'!$E$5/1000)</f>
        <v>4.7537145552519811E-2</v>
      </c>
      <c r="S24" s="227">
        <f>'Industrial Energy_Final Activit'!S23*'Emission factor_Industrial Ener'!$C$5*('Emission factor_Industrial Ener'!$E$5/1000)</f>
        <v>3.0164833298317973E-2</v>
      </c>
      <c r="T24" s="227">
        <f>'Industrial Energy_Final Activit'!T23*'Emission factor_Industrial Ener'!$C$5*('Emission factor_Industrial Ener'!$E$5/1000)</f>
        <v>1.9141182276290053E-2</v>
      </c>
      <c r="U24" s="227">
        <f>'Industrial Energy_Final Activit'!U23*'Emission factor_Industrial Ener'!$C$5*('Emission factor_Industrial Ener'!$E$5/1000)</f>
        <v>1.2146092614229385E-2</v>
      </c>
      <c r="V24" s="227">
        <f>'Industrial Energy_Final Activit'!V23*'Emission factor_Industrial Ener'!$C$5*('Emission factor_Industrial Ener'!$E$5/1000)</f>
        <v>7.7073382231032913E-3</v>
      </c>
      <c r="W24" s="5"/>
      <c r="X24" s="5"/>
      <c r="Y24" s="5"/>
      <c r="Z24" s="316"/>
    </row>
    <row r="25" spans="1:26" ht="21" customHeight="1">
      <c r="A25" s="5"/>
      <c r="B25" s="445" t="s">
        <v>20</v>
      </c>
      <c r="C25" s="495" t="s">
        <v>26</v>
      </c>
      <c r="D25" s="227">
        <f>'Industrial Energy_Final Activit'!D23*'Emission factor_Industrial Ener'!$C$5*('Emission factor_Industrial Ener'!$F$5/1000)</f>
        <v>4.0314797340772646E-2</v>
      </c>
      <c r="E25" s="227">
        <f>'Industrial Energy_Final Activit'!E23*'Emission factor_Industrial Ener'!$C$5*('Emission factor_Industrial Ener'!$F$5/1000)</f>
        <v>2.5581871336728131E-2</v>
      </c>
      <c r="F25" s="227">
        <f>'Industrial Energy_Final Activit'!F23*'Emission factor_Industrial Ener'!$C$5*('Emission factor_Industrial Ener'!$F$5/1000)</f>
        <v>1.623305049898013E-2</v>
      </c>
      <c r="G25" s="227">
        <f>'Industrial Energy_Final Activit'!G23*'Emission factor_Industrial Ener'!$C$5*('Emission factor_Industrial Ener'!$F$5/1000)</f>
        <v>4.1473499999999996E-2</v>
      </c>
      <c r="H25" s="227">
        <f>'Industrial Energy_Final Activit'!H23*'Emission factor_Industrial Ener'!$C$5*('Emission factor_Industrial Ener'!$F$5/1000)</f>
        <v>3.8958E-2</v>
      </c>
      <c r="I25" s="227">
        <f>'Industrial Energy_Final Activit'!I23*'Emission factor_Industrial Ener'!$C$5*('Emission factor_Industrial Ener'!$F$5/1000)</f>
        <v>1.8447000000000002E-2</v>
      </c>
      <c r="J25" s="227">
        <f>'Industrial Energy_Final Activit'!J23*'Emission factor_Industrial Ener'!$C$5*('Emission factor_Industrial Ener'!$F$5/1000)</f>
        <v>5.1599999999999997E-3</v>
      </c>
      <c r="K25" s="227">
        <f>'Industrial Energy_Final Activit'!K23*'Emission factor_Industrial Ener'!$C$5*('Emission factor_Industrial Ener'!$F$5/1000)</f>
        <v>2.5799999999999998E-3</v>
      </c>
      <c r="L25" s="227">
        <f>'Industrial Energy_Final Activit'!L23*'Emission factor_Industrial Ener'!$C$5*('Emission factor_Industrial Ener'!$F$5/1000)</f>
        <v>2.5799999999999998E-3</v>
      </c>
      <c r="M25" s="227">
        <f>'Industrial Energy_Final Activit'!M23*'Emission factor_Industrial Ener'!$C$5*('Emission factor_Industrial Ener'!$F$5/1000)</f>
        <v>2.5799999999999998E-3</v>
      </c>
      <c r="N25" s="227">
        <f>'Industrial Energy_Final Activit'!N23*'Emission factor_Industrial Ener'!$C$5*('Emission factor_Industrial Ener'!$F$5/1000)</f>
        <v>2.5799999999999998E-3</v>
      </c>
      <c r="O25" s="227">
        <f>'Industrial Energy_Final Activit'!O23*'Emission factor_Industrial Ener'!$C$5*('Emission factor_Industrial Ener'!$F$5/1000)</f>
        <v>6.4499999999999983E-3</v>
      </c>
      <c r="P25" s="227">
        <f>'Industrial Energy_Final Activit'!P23*'Emission factor_Industrial Ener'!$C$5*('Emission factor_Industrial Ener'!$F$5/1000)</f>
        <v>1.7415E-2</v>
      </c>
      <c r="Q25" s="227">
        <f>'Industrial Energy_Final Activit'!Q23*'Emission factor_Industrial Ener'!$C$5*('Emission factor_Industrial Ener'!$F$5/1000)</f>
        <v>1.4982878804156774E-2</v>
      </c>
      <c r="R25" s="227">
        <f>'Industrial Energy_Final Activit'!R23*'Emission factor_Industrial Ener'!$C$5*('Emission factor_Industrial Ener'!$F$5/1000)</f>
        <v>9.5074291105039597E-3</v>
      </c>
      <c r="S25" s="227">
        <f>'Industrial Energy_Final Activit'!S23*'Emission factor_Industrial Ener'!$C$5*('Emission factor_Industrial Ener'!$F$5/1000)</f>
        <v>6.0329666596635944E-3</v>
      </c>
      <c r="T25" s="227">
        <f>'Industrial Energy_Final Activit'!T23*'Emission factor_Industrial Ener'!$C$5*('Emission factor_Industrial Ener'!$F$5/1000)</f>
        <v>3.8282364552580102E-3</v>
      </c>
      <c r="U25" s="227">
        <f>'Industrial Energy_Final Activit'!U23*'Emission factor_Industrial Ener'!$C$5*('Emission factor_Industrial Ener'!$F$5/1000)</f>
        <v>2.4292185228458768E-3</v>
      </c>
      <c r="V25" s="227">
        <f>'Industrial Energy_Final Activit'!V23*'Emission factor_Industrial Ener'!$C$5*('Emission factor_Industrial Ener'!$F$5/1000)</f>
        <v>1.541467644620658E-3</v>
      </c>
      <c r="W25" s="5"/>
      <c r="X25" s="5"/>
      <c r="Y25" s="5"/>
      <c r="Z25" s="316"/>
    </row>
    <row r="26" spans="1:26" ht="21" customHeight="1">
      <c r="A26" s="5"/>
      <c r="B26" s="445" t="s">
        <v>20</v>
      </c>
      <c r="C26" s="495" t="s">
        <v>27</v>
      </c>
      <c r="D26" s="464">
        <f>D23+(D24*'Industrial Energy_GHG Emission '!$C$4)+(D25*'Industrial Energy_GHG Emission '!$C$5)</f>
        <v>4995.608112481842</v>
      </c>
      <c r="E26" s="464">
        <f>E23+(E24*'Industrial Energy_GHG Emission '!$C$4)+(E25*'Industrial Energy_GHG Emission '!$C$5)</f>
        <v>3169.9775866906657</v>
      </c>
      <c r="F26" s="464">
        <f>F23+(F24*'Industrial Energy_GHG Emission '!$C$4)+(F25*'Industrial Energy_GHG Emission '!$C$5)</f>
        <v>2011.5184525811233</v>
      </c>
      <c r="G26" s="464">
        <f>G23+(G24*'Industrial Energy_GHG Emission '!$C$4)+(G25*'Industrial Energy_GHG Emission '!$C$5)</f>
        <v>5139.1887525000002</v>
      </c>
      <c r="H26" s="464">
        <f>H23+(H24*'Industrial Energy_GHG Emission '!$C$4)+(H25*'Industrial Energy_GHG Emission '!$C$5)</f>
        <v>4827.4805699999997</v>
      </c>
      <c r="I26" s="464">
        <f>I23+(I24*'Industrial Energy_GHG Emission '!$C$4)+(I25*'Industrial Energy_GHG Emission '!$C$5)</f>
        <v>2285.8600050000005</v>
      </c>
      <c r="J26" s="464">
        <f>J23+(J24*'Industrial Energy_GHG Emission '!$C$4)+(J25*'Industrial Energy_GHG Emission '!$C$5)</f>
        <v>639.40139999999985</v>
      </c>
      <c r="K26" s="464">
        <f>K23+(K24*'Industrial Energy_GHG Emission '!$C$4)+(K25*'Industrial Energy_GHG Emission '!$C$5)</f>
        <v>319.70069999999993</v>
      </c>
      <c r="L26" s="464">
        <f>L23+(L24*'Industrial Energy_GHG Emission '!$C$4)+(L25*'Industrial Energy_GHG Emission '!$C$5)</f>
        <v>319.70069999999993</v>
      </c>
      <c r="M26" s="464">
        <f>M23+(M24*'Industrial Energy_GHG Emission '!$C$4)+(M25*'Industrial Energy_GHG Emission '!$C$5)</f>
        <v>319.70069999999993</v>
      </c>
      <c r="N26" s="464">
        <f>N23+(N24*'Industrial Energy_GHG Emission '!$C$4)+(N25*'Industrial Energy_GHG Emission '!$C$5)</f>
        <v>319.70069999999993</v>
      </c>
      <c r="O26" s="464">
        <f>O23+(O24*'Industrial Energy_GHG Emission '!$C$4)+(O25*'Industrial Energy_GHG Emission '!$C$5)</f>
        <v>799.25174999999979</v>
      </c>
      <c r="P26" s="464">
        <f>P23+(P24*'Industrial Energy_GHG Emission '!$C$4)+(P25*'Industrial Energy_GHG Emission '!$C$5)</f>
        <v>2157.9797250000001</v>
      </c>
      <c r="Q26" s="464">
        <f>Q23+(Q24*'Industrial Energy_GHG Emission '!$C$4)+(Q25*'Industrial Energy_GHG Emission '!$C$5)</f>
        <v>1856.6034270170867</v>
      </c>
      <c r="R26" s="464">
        <f>R23+(R24*'Industrial Energy_GHG Emission '!$C$4)+(R25*'Industrial Energy_GHG Emission '!$C$5)</f>
        <v>1178.1130782280982</v>
      </c>
      <c r="S26" s="464">
        <f>S23+(S24*'Industrial Energy_GHG Emission '!$C$4)+(S25*'Industrial Energy_GHG Emission '!$C$5)</f>
        <v>747.57506363221421</v>
      </c>
      <c r="T26" s="464">
        <f>T23+(T24*'Industrial Energy_GHG Emission '!$C$4)+(T25*'Industrial Energy_GHG Emission '!$C$5)</f>
        <v>474.37592035329635</v>
      </c>
      <c r="U26" s="464">
        <f>U23+(U24*'Industrial Energy_GHG Emission '!$C$4)+(U25*'Industrial Energy_GHG Emission '!$C$5)</f>
        <v>301.0166132584468</v>
      </c>
      <c r="V26" s="464">
        <f>V23+(V24*'Industrial Energy_GHG Emission '!$C$4)+(V25*'Industrial Energy_GHG Emission '!$C$5)</f>
        <v>191.01096318316885</v>
      </c>
      <c r="W26" s="497">
        <f>V26/V54</f>
        <v>1.0105036907327815E-4</v>
      </c>
      <c r="X26" s="5"/>
      <c r="Y26" s="5"/>
      <c r="Z26" s="316"/>
    </row>
    <row r="27" spans="1:26" ht="21" customHeight="1">
      <c r="A27" s="5"/>
      <c r="B27" s="445" t="s">
        <v>20</v>
      </c>
      <c r="C27" s="495" t="s">
        <v>28</v>
      </c>
      <c r="D27" s="227">
        <f>D23+(D24*'Industrial Energy_GHG Emission '!$D$4)+(D25*'Industrial Energy_GHG Emission '!$D$5)</f>
        <v>4995.5073254884901</v>
      </c>
      <c r="E27" s="227">
        <f>E23+(E24*'Industrial Energy_GHG Emission '!$D$4)+(E25*'Industrial Energy_GHG Emission '!$D$5)</f>
        <v>3169.9136320123243</v>
      </c>
      <c r="F27" s="227">
        <f>F23+(F24*'Industrial Energy_GHG Emission '!$D$4)+(F25*'Industrial Energy_GHG Emission '!$D$5)</f>
        <v>2011.4778699548756</v>
      </c>
      <c r="G27" s="227">
        <f>G23+(G24*'Industrial Energy_GHG Emission '!$D$4)+(G25*'Industrial Energy_GHG Emission '!$D$5)</f>
        <v>5139.0850687499997</v>
      </c>
      <c r="H27" s="227">
        <f>H23+(H24*'Industrial Energy_GHG Emission '!$D$4)+(H25*'Industrial Energy_GHG Emission '!$D$5)</f>
        <v>4827.3831749999999</v>
      </c>
      <c r="I27" s="227">
        <f>I23+(I24*'Industrial Energy_GHG Emission '!$D$4)+(I25*'Industrial Energy_GHG Emission '!$D$5)</f>
        <v>2285.8138875000004</v>
      </c>
      <c r="J27" s="227">
        <f>J23+(J24*'Industrial Energy_GHG Emission '!$D$4)+(J25*'Industrial Energy_GHG Emission '!$D$5)</f>
        <v>639.38849999999991</v>
      </c>
      <c r="K27" s="227">
        <f>K23+(K24*'Industrial Energy_GHG Emission '!$D$4)+(K25*'Industrial Energy_GHG Emission '!$D$5)</f>
        <v>319.69424999999995</v>
      </c>
      <c r="L27" s="227">
        <f>L23+(L24*'Industrial Energy_GHG Emission '!$D$4)+(L25*'Industrial Energy_GHG Emission '!$D$5)</f>
        <v>319.69424999999995</v>
      </c>
      <c r="M27" s="227">
        <f>M23+(M24*'Industrial Energy_GHG Emission '!$D$4)+(M25*'Industrial Energy_GHG Emission '!$D$5)</f>
        <v>319.69424999999995</v>
      </c>
      <c r="N27" s="227">
        <f>N23+(N24*'Industrial Energy_GHG Emission '!$D$4)+(N25*'Industrial Energy_GHG Emission '!$D$5)</f>
        <v>319.69424999999995</v>
      </c>
      <c r="O27" s="227">
        <f>O23+(O24*'Industrial Energy_GHG Emission '!$D$4)+(O25*'Industrial Energy_GHG Emission '!$D$5)</f>
        <v>799.2356249999998</v>
      </c>
      <c r="P27" s="227">
        <f>P23+(P24*'Industrial Energy_GHG Emission '!$D$4)+(P25*'Industrial Energy_GHG Emission '!$D$5)</f>
        <v>2157.9361875000004</v>
      </c>
      <c r="Q27" s="227">
        <f>Q23+(Q24*'Industrial Energy_GHG Emission '!$D$4)+(Q25*'Industrial Energy_GHG Emission '!$D$5)</f>
        <v>1856.5659698200764</v>
      </c>
      <c r="R27" s="227">
        <f>R23+(R24*'Industrial Energy_GHG Emission '!$D$4)+(R25*'Industrial Energy_GHG Emission '!$D$5)</f>
        <v>1178.089309655322</v>
      </c>
      <c r="S27" s="227">
        <f>S23+(S24*'Industrial Energy_GHG Emission '!$D$4)+(S25*'Industrial Energy_GHG Emission '!$D$5)</f>
        <v>747.55998121556513</v>
      </c>
      <c r="T27" s="227">
        <f>T23+(T24*'Industrial Energy_GHG Emission '!$D$4)+(T25*'Industrial Energy_GHG Emission '!$D$5)</f>
        <v>474.36634976215822</v>
      </c>
      <c r="U27" s="227">
        <f>U23+(U24*'Industrial Energy_GHG Emission '!$D$4)+(U25*'Industrial Energy_GHG Emission '!$D$5)</f>
        <v>301.01054021213969</v>
      </c>
      <c r="V27" s="227">
        <f>V23+(V24*'Industrial Energy_GHG Emission '!$D$4)+(V25*'Industrial Energy_GHG Emission '!$D$5)</f>
        <v>191.00710951405728</v>
      </c>
      <c r="W27" s="5"/>
      <c r="X27" s="5"/>
      <c r="Y27" s="5"/>
      <c r="Z27" s="316"/>
    </row>
    <row r="28" spans="1:26" ht="21" customHeight="1" thickBot="1">
      <c r="A28" s="5"/>
      <c r="B28" s="498" t="s">
        <v>20</v>
      </c>
      <c r="C28" s="499" t="s">
        <v>29</v>
      </c>
      <c r="D28" s="500">
        <f>D23+(D24*'Industrial Energy_GHG Emission '!$E$4)+(D25*'Industrial Energy_GHG Emission '!$E$5)</f>
        <v>4989.3552874142888</v>
      </c>
      <c r="E28" s="500">
        <f>E23+(E24*'Industrial Energy_GHG Emission '!$E$4)+(E25*'Industrial Energy_GHG Emission '!$E$5)</f>
        <v>3166.0098384463395</v>
      </c>
      <c r="F28" s="500">
        <f>F23+(F24*'Industrial Energy_GHG Emission '!$E$4)+(F25*'Industrial Energy_GHG Emission '!$E$5)</f>
        <v>2009.0007064487311</v>
      </c>
      <c r="G28" s="500">
        <f>G23+(G24*'Industrial Energy_GHG Emission '!$E$4)+(G25*'Industrial Energy_GHG Emission '!$E$5)</f>
        <v>5132.7562126499997</v>
      </c>
      <c r="H28" s="500">
        <f>H23+(H24*'Industrial Energy_GHG Emission '!$E$4)+(H25*'Industrial Energy_GHG Emission '!$E$5)</f>
        <v>4821.4381842000003</v>
      </c>
      <c r="I28" s="500">
        <f>I23+(I24*'Industrial Energy_GHG Emission '!$E$4)+(I25*'Industrial Energy_GHG Emission '!$E$5)</f>
        <v>2282.9988753000002</v>
      </c>
      <c r="J28" s="500">
        <f>J23+(J24*'Industrial Energy_GHG Emission '!$E$4)+(J25*'Industrial Energy_GHG Emission '!$E$5)</f>
        <v>638.6010839999999</v>
      </c>
      <c r="K28" s="500">
        <f>K23+(K24*'Industrial Energy_GHG Emission '!$E$4)+(K25*'Industrial Energy_GHG Emission '!$E$5)</f>
        <v>319.30054199999995</v>
      </c>
      <c r="L28" s="500">
        <f>L23+(L24*'Industrial Energy_GHG Emission '!$E$4)+(L25*'Industrial Energy_GHG Emission '!$E$5)</f>
        <v>319.30054199999995</v>
      </c>
      <c r="M28" s="500">
        <f>M23+(M24*'Industrial Energy_GHG Emission '!$E$4)+(M25*'Industrial Energy_GHG Emission '!$E$5)</f>
        <v>319.30054199999995</v>
      </c>
      <c r="N28" s="500">
        <f>N23+(N24*'Industrial Energy_GHG Emission '!$E$4)+(N25*'Industrial Energy_GHG Emission '!$E$5)</f>
        <v>319.30054199999995</v>
      </c>
      <c r="O28" s="500">
        <f>O23+(O24*'Industrial Energy_GHG Emission '!$E$4)+(O25*'Industrial Energy_GHG Emission '!$E$5)</f>
        <v>798.25135499999976</v>
      </c>
      <c r="P28" s="500">
        <f>P23+(P24*'Industrial Energy_GHG Emission '!$E$4)+(P25*'Industrial Energy_GHG Emission '!$E$5)</f>
        <v>2155.2786584999999</v>
      </c>
      <c r="Q28" s="500">
        <f>Q23+(Q24*'Industrial Energy_GHG Emission '!$E$4)+(Q25*'Industrial Energy_GHG Emission '!$E$5)</f>
        <v>1854.279582514562</v>
      </c>
      <c r="R28" s="500">
        <f>R23+(R24*'Industrial Energy_GHG Emission '!$E$4)+(R25*'Industrial Energy_GHG Emission '!$E$5)</f>
        <v>1176.6384759730593</v>
      </c>
      <c r="S28" s="500">
        <f>S23+(S24*'Industrial Energy_GHG Emission '!$E$4)+(S25*'Industrial Energy_GHG Emission '!$E$5)</f>
        <v>746.63935050330042</v>
      </c>
      <c r="T28" s="500">
        <f>T23+(T24*'Industrial Energy_GHG Emission '!$E$4)+(T25*'Industrial Energy_GHG Emission '!$E$5)</f>
        <v>473.78216087908578</v>
      </c>
      <c r="U28" s="500">
        <f>U23+(U24*'Industrial Energy_GHG Emission '!$E$4)+(U25*'Industrial Energy_GHG Emission '!$E$5)</f>
        <v>300.63984146555339</v>
      </c>
      <c r="V28" s="500">
        <f>V23+(V24*'Industrial Energy_GHG Emission '!$E$4)+(V25*'Industrial Energy_GHG Emission '!$E$5)</f>
        <v>190.77188155148818</v>
      </c>
      <c r="W28" s="5"/>
      <c r="X28" s="5"/>
      <c r="Y28" s="5"/>
      <c r="Z28" s="316"/>
    </row>
    <row r="29" spans="1:26" ht="21" customHeight="1">
      <c r="A29" s="5"/>
      <c r="B29" s="493" t="s">
        <v>95</v>
      </c>
      <c r="C29" s="494" t="s">
        <v>17</v>
      </c>
      <c r="D29" s="227">
        <f>'Industrial Energy_Final Activit'!D24*'Emission factor_Industrial Ener'!$C$6*'Emission factor_Industrial Ener'!$D$6</f>
        <v>805891.6099093043</v>
      </c>
      <c r="E29" s="227">
        <f>'Industrial Energy_Final Activit'!E24*'Emission factor_Industrial Ener'!$C$6*'Emission factor_Industrial Ener'!$D$6</f>
        <v>802123.38810021617</v>
      </c>
      <c r="F29" s="227">
        <f>'Industrial Energy_Final Activit'!F24*'Emission factor_Industrial Ener'!$C$6*'Emission factor_Industrial Ener'!$D$6</f>
        <v>798372.78590079735</v>
      </c>
      <c r="G29" s="227">
        <f>'Industrial Energy_Final Activit'!G24*'Emission factor_Industrial Ener'!$C$6*'Emission factor_Industrial Ener'!$D$6</f>
        <v>810408.19966231764</v>
      </c>
      <c r="H29" s="227">
        <f>'Industrial Energy_Final Activit'!H24*'Emission factor_Industrial Ener'!$C$6*'Emission factor_Industrial Ener'!$D$6</f>
        <v>892992.34117574838</v>
      </c>
      <c r="I29" s="227">
        <f>'Industrial Energy_Final Activit'!I24*'Emission factor_Industrial Ener'!$C$6*'Emission factor_Industrial Ener'!$D$6</f>
        <v>896067.37516116654</v>
      </c>
      <c r="J29" s="227">
        <f>'Industrial Energy_Final Activit'!J24*'Emission factor_Industrial Ener'!$C$6*'Emission factor_Industrial Ener'!$D$6</f>
        <v>903772.628768611</v>
      </c>
      <c r="K29" s="227">
        <f>'Industrial Energy_Final Activit'!K24*'Emission factor_Industrial Ener'!$C$6*'Emission factor_Industrial Ener'!$D$6</f>
        <v>1019489.6472720646</v>
      </c>
      <c r="L29" s="227">
        <f>'Industrial Energy_Final Activit'!L24*'Emission factor_Industrial Ener'!$C$6*'Emission factor_Industrial Ener'!$D$6</f>
        <v>778941.84476362239</v>
      </c>
      <c r="M29" s="227">
        <f>'Industrial Energy_Final Activit'!M24*'Emission factor_Industrial Ener'!$C$6*'Emission factor_Industrial Ener'!$D$6</f>
        <v>680645.47919263237</v>
      </c>
      <c r="N29" s="227">
        <f>'Industrial Energy_Final Activit'!N24*'Emission factor_Industrial Ener'!$C$6*'Emission factor_Industrial Ener'!$D$6</f>
        <v>856730.94430544891</v>
      </c>
      <c r="O29" s="227">
        <f>'Industrial Energy_Final Activit'!O24*'Emission factor_Industrial Ener'!$C$6*'Emission factor_Industrial Ener'!$D$6</f>
        <v>947434.92260629311</v>
      </c>
      <c r="P29" s="227">
        <f>'Industrial Energy_Final Activit'!P24*'Emission factor_Industrial Ener'!$C$6*'Emission factor_Industrial Ener'!$D$6</f>
        <v>810165.36830007657</v>
      </c>
      <c r="Q29" s="227">
        <f>'Industrial Energy_Final Activit'!Q24*'Emission factor_Industrial Ener'!$C$6*'Emission factor_Industrial Ener'!$D$6</f>
        <v>758255.76653640182</v>
      </c>
      <c r="R29" s="227">
        <f>'Industrial Energy_Final Activit'!R24*'Emission factor_Industrial Ener'!$C$6*'Emission factor_Industrial Ener'!$D$6</f>
        <v>754710.28240280843</v>
      </c>
      <c r="S29" s="227">
        <f>'Industrial Energy_Final Activit'!S24*'Emission factor_Industrial Ener'!$C$6*'Emission factor_Industrial Ener'!$D$6</f>
        <v>751181.37639271433</v>
      </c>
      <c r="T29" s="227">
        <f>'Industrial Energy_Final Activit'!T24*'Emission factor_Industrial Ener'!$C$6*'Emission factor_Industrial Ener'!$D$6</f>
        <v>747668.97098943393</v>
      </c>
      <c r="U29" s="227">
        <f>'Industrial Energy_Final Activit'!U24*'Emission factor_Industrial Ener'!$C$6*'Emission factor_Industrial Ener'!$D$6</f>
        <v>744172.98903873703</v>
      </c>
      <c r="V29" s="227">
        <f>'Industrial Energy_Final Activit'!V24*'Emission factor_Industrial Ener'!$C$6*'Emission factor_Industrial Ener'!$D$6</f>
        <v>740693.35374715517</v>
      </c>
      <c r="W29" s="5"/>
      <c r="X29" s="5"/>
      <c r="Y29" s="5"/>
      <c r="Z29" s="316"/>
    </row>
    <row r="30" spans="1:26" ht="21" customHeight="1">
      <c r="A30" s="5"/>
      <c r="B30" s="445" t="s">
        <v>95</v>
      </c>
      <c r="C30" s="495" t="s">
        <v>25</v>
      </c>
      <c r="D30" s="227">
        <f>'Industrial Energy_Final Activit'!D24*'Emission factor_Industrial Ener'!$C$6*('Emission factor_Industrial Ener'!$E$6/1000)</f>
        <v>31.236108911213343</v>
      </c>
      <c r="E30" s="227">
        <f>'Industrial Energy_Final Activit'!E24*'Emission factor_Industrial Ener'!$C$6*('Emission factor_Industrial Ener'!$E$6/1000)</f>
        <v>31.090053802333955</v>
      </c>
      <c r="F30" s="227">
        <f>'Industrial Energy_Final Activit'!F24*'Emission factor_Industrial Ener'!$C$6*('Emission factor_Industrial Ener'!$E$6/1000)</f>
        <v>30.944681624061907</v>
      </c>
      <c r="G30" s="227">
        <f>'Industrial Energy_Final Activit'!G24*'Emission factor_Industrial Ener'!$C$6*('Emission factor_Industrial Ener'!$E$6/1000)</f>
        <v>31.411170529547196</v>
      </c>
      <c r="H30" s="227">
        <f>'Industrial Energy_Final Activit'!H24*'Emission factor_Industrial Ener'!$C$6*('Emission factor_Industrial Ener'!$E$6/1000)</f>
        <v>34.612106247122028</v>
      </c>
      <c r="I30" s="227">
        <f>'Industrial Energy_Final Activit'!I24*'Emission factor_Industrial Ener'!$C$6*('Emission factor_Industrial Ener'!$E$6/1000)</f>
        <v>34.731293610897929</v>
      </c>
      <c r="J30" s="227">
        <f>'Industrial Energy_Final Activit'!J24*'Emission factor_Industrial Ener'!$C$6*('Emission factor_Industrial Ener'!$E$6/1000)</f>
        <v>35.029946851496547</v>
      </c>
      <c r="K30" s="227">
        <f>'Industrial Energy_Final Activit'!K24*'Emission factor_Industrial Ener'!$C$6*('Emission factor_Industrial Ener'!$E$6/1000)</f>
        <v>39.515102607444362</v>
      </c>
      <c r="L30" s="227">
        <f>'Industrial Energy_Final Activit'!L24*'Emission factor_Industrial Ener'!$C$6*('Emission factor_Industrial Ener'!$E$6/1000)</f>
        <v>30.191544370683037</v>
      </c>
      <c r="M30" s="227">
        <f>'Industrial Energy_Final Activit'!M24*'Emission factor_Industrial Ener'!$C$6*('Emission factor_Industrial Ener'!$E$6/1000)</f>
        <v>26.381607720644666</v>
      </c>
      <c r="N30" s="227">
        <f>'Industrial Energy_Final Activit'!N24*'Emission factor_Industrial Ener'!$C$6*('Emission factor_Industrial Ener'!$E$6/1000)</f>
        <v>33.206625748273211</v>
      </c>
      <c r="O30" s="227">
        <f>'Industrial Energy_Final Activit'!O24*'Emission factor_Industrial Ener'!$C$6*('Emission factor_Industrial Ener'!$E$6/1000)</f>
        <v>36.722283821949347</v>
      </c>
      <c r="P30" s="227">
        <f>'Industrial Energy_Final Activit'!P24*'Emission factor_Industrial Ener'!$C$6*('Emission factor_Industrial Ener'!$E$6/1000)</f>
        <v>31.401758461243276</v>
      </c>
      <c r="Q30" s="227">
        <f>'Industrial Energy_Final Activit'!Q24*'Emission factor_Industrial Ener'!$C$6*('Emission factor_Industrial Ener'!$E$6/1000)</f>
        <v>29.389758392883788</v>
      </c>
      <c r="R30" s="227">
        <f>'Industrial Energy_Final Activit'!R24*'Emission factor_Industrial Ener'!$C$6*('Emission factor_Industrial Ener'!$E$6/1000)</f>
        <v>29.252336527240637</v>
      </c>
      <c r="S30" s="227">
        <f>'Industrial Energy_Final Activit'!S24*'Emission factor_Industrial Ener'!$C$6*('Emission factor_Industrial Ener'!$E$6/1000)</f>
        <v>29.115557224523808</v>
      </c>
      <c r="T30" s="227">
        <f>'Industrial Energy_Final Activit'!T24*'Emission factor_Industrial Ener'!$C$6*('Emission factor_Industrial Ener'!$E$6/1000)</f>
        <v>28.979417480210618</v>
      </c>
      <c r="U30" s="227">
        <f>'Industrial Energy_Final Activit'!U24*'Emission factor_Industrial Ener'!$C$6*('Emission factor_Industrial Ener'!$E$6/1000)</f>
        <v>28.843914303827017</v>
      </c>
      <c r="V30" s="227">
        <f>'Industrial Energy_Final Activit'!V24*'Emission factor_Industrial Ener'!$C$6*('Emission factor_Industrial Ener'!$E$6/1000)</f>
        <v>28.709044718881984</v>
      </c>
      <c r="W30" s="5"/>
      <c r="X30" s="5"/>
      <c r="Y30" s="5"/>
      <c r="Z30" s="316"/>
    </row>
    <row r="31" spans="1:26" ht="21" customHeight="1">
      <c r="A31" s="5"/>
      <c r="B31" s="445" t="s">
        <v>95</v>
      </c>
      <c r="C31" s="495" t="s">
        <v>26</v>
      </c>
      <c r="D31" s="227">
        <f>'Industrial Energy_Final Activit'!D24*'Emission factor_Industrial Ener'!$C$6*('Emission factor_Industrial Ener'!$F$6/1000)</f>
        <v>6.2472217822426677</v>
      </c>
      <c r="E31" s="227">
        <f>'Industrial Energy_Final Activit'!E24*'Emission factor_Industrial Ener'!$C$6*('Emission factor_Industrial Ener'!$F$6/1000)</f>
        <v>6.2180107604667905</v>
      </c>
      <c r="F31" s="227">
        <f>'Industrial Energy_Final Activit'!F24*'Emission factor_Industrial Ener'!$C$6*('Emission factor_Industrial Ener'!$F$6/1000)</f>
        <v>6.1889363248123814</v>
      </c>
      <c r="G31" s="227">
        <f>'Industrial Energy_Final Activit'!G24*'Emission factor_Industrial Ener'!$C$6*('Emission factor_Industrial Ener'!$F$6/1000)</f>
        <v>6.2822341059094384</v>
      </c>
      <c r="H31" s="227">
        <f>'Industrial Energy_Final Activit'!H24*'Emission factor_Industrial Ener'!$C$6*('Emission factor_Industrial Ener'!$F$6/1000)</f>
        <v>6.9224212494244046</v>
      </c>
      <c r="I31" s="227">
        <f>'Industrial Energy_Final Activit'!I24*'Emission factor_Industrial Ener'!$C$6*('Emission factor_Industrial Ener'!$F$6/1000)</f>
        <v>6.9462587221795848</v>
      </c>
      <c r="J31" s="227">
        <f>'Industrial Energy_Final Activit'!J24*'Emission factor_Industrial Ener'!$C$6*('Emission factor_Industrial Ener'!$F$6/1000)</f>
        <v>7.005989370299309</v>
      </c>
      <c r="K31" s="227">
        <f>'Industrial Energy_Final Activit'!K24*'Emission factor_Industrial Ener'!$C$6*('Emission factor_Industrial Ener'!$F$6/1000)</f>
        <v>7.9030205214888714</v>
      </c>
      <c r="L31" s="227">
        <f>'Industrial Energy_Final Activit'!L24*'Emission factor_Industrial Ener'!$C$6*('Emission factor_Industrial Ener'!$F$6/1000)</f>
        <v>6.0383088741366073</v>
      </c>
      <c r="M31" s="227">
        <f>'Industrial Energy_Final Activit'!M24*'Emission factor_Industrial Ener'!$C$6*('Emission factor_Industrial Ener'!$F$6/1000)</f>
        <v>5.2763215441289324</v>
      </c>
      <c r="N31" s="227">
        <f>'Industrial Energy_Final Activit'!N24*'Emission factor_Industrial Ener'!$C$6*('Emission factor_Industrial Ener'!$F$6/1000)</f>
        <v>6.6413251496546417</v>
      </c>
      <c r="O31" s="227">
        <f>'Industrial Energy_Final Activit'!O24*'Emission factor_Industrial Ener'!$C$6*('Emission factor_Industrial Ener'!$F$6/1000)</f>
        <v>7.3444567643898679</v>
      </c>
      <c r="P31" s="227">
        <f>'Industrial Energy_Final Activit'!P24*'Emission factor_Industrial Ener'!$C$6*('Emission factor_Industrial Ener'!$F$6/1000)</f>
        <v>6.2803516922486544</v>
      </c>
      <c r="Q31" s="227">
        <f>'Industrial Energy_Final Activit'!Q24*'Emission factor_Industrial Ener'!$C$6*('Emission factor_Industrial Ener'!$F$6/1000)</f>
        <v>5.8779516785767569</v>
      </c>
      <c r="R31" s="227">
        <f>'Industrial Energy_Final Activit'!R24*'Emission factor_Industrial Ener'!$C$6*('Emission factor_Industrial Ener'!$F$6/1000)</f>
        <v>5.8504673054481264</v>
      </c>
      <c r="S31" s="227">
        <f>'Industrial Energy_Final Activit'!S24*'Emission factor_Industrial Ener'!$C$6*('Emission factor_Industrial Ener'!$F$6/1000)</f>
        <v>5.823111444904761</v>
      </c>
      <c r="T31" s="227">
        <f>'Industrial Energy_Final Activit'!T24*'Emission factor_Industrial Ener'!$C$6*('Emission factor_Industrial Ener'!$F$6/1000)</f>
        <v>5.7958834960421228</v>
      </c>
      <c r="U31" s="227">
        <f>'Industrial Energy_Final Activit'!U24*'Emission factor_Industrial Ener'!$C$6*('Emission factor_Industrial Ener'!$F$6/1000)</f>
        <v>5.7687828607654028</v>
      </c>
      <c r="V31" s="227">
        <f>'Industrial Energy_Final Activit'!V24*'Emission factor_Industrial Ener'!$C$6*('Emission factor_Industrial Ener'!$F$6/1000)</f>
        <v>5.7418089437763955</v>
      </c>
      <c r="W31" s="5"/>
      <c r="X31" s="5"/>
      <c r="Y31" s="5"/>
      <c r="Z31" s="316"/>
    </row>
    <row r="32" spans="1:26" ht="21" customHeight="1">
      <c r="A32" s="5"/>
      <c r="B32" s="445" t="s">
        <v>95</v>
      </c>
      <c r="C32" s="495" t="s">
        <v>27</v>
      </c>
      <c r="D32" s="228">
        <f>D29+(D30*'Industrial Energy_GHG Emission '!$C$4)+(D31*'Industrial Energy_GHG Emission '!$C$5)</f>
        <v>808484.20694893494</v>
      </c>
      <c r="E32" s="228">
        <f>E29+(E30*'Industrial Energy_GHG Emission '!$C$4)+(E31*'Industrial Energy_GHG Emission '!$C$5)</f>
        <v>804703.86256580986</v>
      </c>
      <c r="F32" s="228">
        <f>F29+(F30*'Industrial Energy_GHG Emission '!$C$4)+(F31*'Industrial Energy_GHG Emission '!$C$5)</f>
        <v>800941.19447559444</v>
      </c>
      <c r="G32" s="228">
        <f>G29+(G30*'Industrial Energy_GHG Emission '!$C$4)+(G31*'Industrial Energy_GHG Emission '!$C$5)</f>
        <v>813015.32681627001</v>
      </c>
      <c r="H32" s="228">
        <f>H29+(H30*'Industrial Energy_GHG Emission '!$C$4)+(H31*'Industrial Energy_GHG Emission '!$C$5)</f>
        <v>895865.14599425951</v>
      </c>
      <c r="I32" s="228">
        <f>I29+(I30*'Industrial Energy_GHG Emission '!$C$4)+(I31*'Industrial Energy_GHG Emission '!$C$5)</f>
        <v>898950.07253087102</v>
      </c>
      <c r="J32" s="228">
        <f>J29+(J30*'Industrial Energy_GHG Emission '!$C$4)+(J31*'Industrial Energy_GHG Emission '!$C$5)</f>
        <v>906680.1143572852</v>
      </c>
      <c r="K32" s="228">
        <f>K29+(K30*'Industrial Energy_GHG Emission '!$C$4)+(K31*'Industrial Energy_GHG Emission '!$C$5)</f>
        <v>1022769.4007884824</v>
      </c>
      <c r="L32" s="228">
        <f>L29+(L30*'Industrial Energy_GHG Emission '!$C$4)+(L31*'Industrial Energy_GHG Emission '!$C$5)</f>
        <v>781447.74294638901</v>
      </c>
      <c r="M32" s="228">
        <f>M29+(M30*'Industrial Energy_GHG Emission '!$C$4)+(M31*'Industrial Energy_GHG Emission '!$C$5)</f>
        <v>682835.15263344592</v>
      </c>
      <c r="N32" s="228">
        <f>N29+(N30*'Industrial Energy_GHG Emission '!$C$4)+(N31*'Industrial Energy_GHG Emission '!$C$5)</f>
        <v>859487.09424255555</v>
      </c>
      <c r="O32" s="228">
        <f>O29+(O30*'Industrial Energy_GHG Emission '!$C$4)+(O31*'Industrial Energy_GHG Emission '!$C$5)</f>
        <v>950482.87216351484</v>
      </c>
      <c r="P32" s="228">
        <f>P29+(P30*'Industrial Energy_GHG Emission '!$C$4)+(P31*'Industrial Energy_GHG Emission '!$C$5)</f>
        <v>812771.7142523597</v>
      </c>
      <c r="Q32" s="228">
        <f>Q29+(Q30*'Industrial Energy_GHG Emission '!$C$4)+(Q31*'Industrial Energy_GHG Emission '!$C$5)</f>
        <v>760695.11648301117</v>
      </c>
      <c r="R32" s="228">
        <f>R29+(R30*'Industrial Energy_GHG Emission '!$C$4)+(R31*'Industrial Energy_GHG Emission '!$C$5)</f>
        <v>757138.22633456951</v>
      </c>
      <c r="S32" s="228">
        <f>S29+(S30*'Industrial Energy_GHG Emission '!$C$4)+(S31*'Industrial Energy_GHG Emission '!$C$5)</f>
        <v>753597.96764234977</v>
      </c>
      <c r="T32" s="228">
        <f>T29+(T30*'Industrial Energy_GHG Emission '!$C$4)+(T31*'Industrial Energy_GHG Emission '!$C$5)</f>
        <v>750074.26264029148</v>
      </c>
      <c r="U32" s="228">
        <f>U29+(U30*'Industrial Energy_GHG Emission '!$C$4)+(U31*'Industrial Energy_GHG Emission '!$C$5)</f>
        <v>746567.03392595472</v>
      </c>
      <c r="V32" s="228">
        <f>V29+(V30*'Industrial Energy_GHG Emission '!$C$4)+(V31*'Industrial Energy_GHG Emission '!$C$5)</f>
        <v>743076.20445882238</v>
      </c>
      <c r="W32" s="497">
        <f>V32/V54</f>
        <v>0.39310897897587888</v>
      </c>
      <c r="X32" s="5"/>
      <c r="Y32" s="5"/>
      <c r="Z32" s="316"/>
    </row>
    <row r="33" spans="1:26" ht="21" customHeight="1">
      <c r="A33" s="5"/>
      <c r="B33" s="445" t="s">
        <v>95</v>
      </c>
      <c r="C33" s="495" t="s">
        <v>28</v>
      </c>
      <c r="D33" s="227">
        <f>D29+(D30*'Industrial Energy_GHG Emission '!$D$4)+(D31*'Industrial Energy_GHG Emission '!$D$5)</f>
        <v>808468.58889447944</v>
      </c>
      <c r="E33" s="227">
        <f>E29+(E30*'Industrial Energy_GHG Emission '!$D$4)+(E31*'Industrial Energy_GHG Emission '!$D$5)</f>
        <v>804688.31753890868</v>
      </c>
      <c r="F33" s="227">
        <f>F29+(F30*'Industrial Energy_GHG Emission '!$D$4)+(F31*'Industrial Energy_GHG Emission '!$D$5)</f>
        <v>800925.72213478247</v>
      </c>
      <c r="G33" s="227">
        <f>G29+(G30*'Industrial Energy_GHG Emission '!$D$4)+(G31*'Industrial Energy_GHG Emission '!$D$5)</f>
        <v>812999.62123100518</v>
      </c>
      <c r="H33" s="227">
        <f>H29+(H30*'Industrial Energy_GHG Emission '!$D$4)+(H31*'Industrial Energy_GHG Emission '!$D$5)</f>
        <v>895847.83994113596</v>
      </c>
      <c r="I33" s="227">
        <f>I29+(I30*'Industrial Energy_GHG Emission '!$D$4)+(I31*'Industrial Energy_GHG Emission '!$D$5)</f>
        <v>898932.70688406564</v>
      </c>
      <c r="J33" s="227">
        <f>J29+(J30*'Industrial Energy_GHG Emission '!$D$4)+(J31*'Industrial Energy_GHG Emission '!$D$5)</f>
        <v>906662.59938385943</v>
      </c>
      <c r="K33" s="227">
        <f>K29+(K30*'Industrial Energy_GHG Emission '!$D$4)+(K31*'Industrial Energy_GHG Emission '!$D$5)</f>
        <v>1022749.6432371788</v>
      </c>
      <c r="L33" s="227">
        <f>L29+(L30*'Industrial Energy_GHG Emission '!$D$4)+(L31*'Industrial Energy_GHG Emission '!$D$5)</f>
        <v>781432.64717420377</v>
      </c>
      <c r="M33" s="227">
        <f>M29+(M30*'Industrial Energy_GHG Emission '!$D$4)+(M31*'Industrial Energy_GHG Emission '!$D$5)</f>
        <v>682821.96182958561</v>
      </c>
      <c r="N33" s="227">
        <f>N29+(N30*'Industrial Energy_GHG Emission '!$D$4)+(N31*'Industrial Energy_GHG Emission '!$D$5)</f>
        <v>859470.49092968134</v>
      </c>
      <c r="O33" s="227">
        <f>O29+(O30*'Industrial Energy_GHG Emission '!$D$4)+(O31*'Industrial Energy_GHG Emission '!$D$5)</f>
        <v>950464.51102160383</v>
      </c>
      <c r="P33" s="227">
        <f>P29+(P30*'Industrial Energy_GHG Emission '!$D$4)+(P31*'Industrial Energy_GHG Emission '!$D$5)</f>
        <v>812756.01337312919</v>
      </c>
      <c r="Q33" s="227">
        <f>Q29+(Q30*'Industrial Energy_GHG Emission '!$D$4)+(Q31*'Industrial Energy_GHG Emission '!$D$5)</f>
        <v>760680.42160381482</v>
      </c>
      <c r="R33" s="227">
        <f>R29+(R30*'Industrial Energy_GHG Emission '!$D$4)+(R31*'Industrial Energy_GHG Emission '!$D$5)</f>
        <v>757123.60016630578</v>
      </c>
      <c r="S33" s="227">
        <f>S29+(S30*'Industrial Energy_GHG Emission '!$D$4)+(S31*'Industrial Energy_GHG Emission '!$D$5)</f>
        <v>753583.40986373753</v>
      </c>
      <c r="T33" s="227">
        <f>T29+(T30*'Industrial Energy_GHG Emission '!$D$4)+(T31*'Industrial Energy_GHG Emission '!$D$5)</f>
        <v>750059.77293155133</v>
      </c>
      <c r="U33" s="227">
        <f>U29+(U30*'Industrial Energy_GHG Emission '!$D$4)+(U31*'Industrial Energy_GHG Emission '!$D$5)</f>
        <v>746552.61196880275</v>
      </c>
      <c r="V33" s="227">
        <f>V29+(V30*'Industrial Energy_GHG Emission '!$D$4)+(V31*'Industrial Energy_GHG Emission '!$D$5)</f>
        <v>743061.84993646294</v>
      </c>
      <c r="W33" s="5"/>
      <c r="X33" s="5"/>
      <c r="Y33" s="5"/>
      <c r="Z33" s="316"/>
    </row>
    <row r="34" spans="1:26" ht="21" customHeight="1" thickBot="1">
      <c r="A34" s="5"/>
      <c r="B34" s="498" t="s">
        <v>95</v>
      </c>
      <c r="C34" s="499" t="s">
        <v>29</v>
      </c>
      <c r="D34" s="500">
        <f>D29+(D30*'Industrial Energy_GHG Emission '!$E$4)+(D31*'Industrial Energy_GHG Emission '!$E$5)</f>
        <v>807515.26285050914</v>
      </c>
      <c r="E34" s="500">
        <f>E29+(E30*'Industrial Energy_GHG Emission '!$E$4)+(E31*'Industrial Energy_GHG Emission '!$E$5)</f>
        <v>803739.44909686153</v>
      </c>
      <c r="F34" s="500">
        <f>F29+(F30*'Industrial Energy_GHG Emission '!$E$4)+(F31*'Industrial Energy_GHG Emission '!$E$5)</f>
        <v>799981.29045161617</v>
      </c>
      <c r="G34" s="500">
        <f>G29+(G30*'Industrial Energy_GHG Emission '!$E$4)+(G31*'Industrial Energy_GHG Emission '!$E$5)</f>
        <v>812040.95230644348</v>
      </c>
      <c r="H34" s="500">
        <f>H29+(H30*'Industrial Energy_GHG Emission '!$E$4)+(H31*'Industrial Energy_GHG Emission '!$E$5)</f>
        <v>894791.47845847381</v>
      </c>
      <c r="I34" s="500">
        <f>I29+(I30*'Industrial Energy_GHG Emission '!$E$4)+(I31*'Industrial Energy_GHG Emission '!$E$5)</f>
        <v>897872.707803061</v>
      </c>
      <c r="J34" s="500">
        <f>J29+(J30*'Industrial Energy_GHG Emission '!$E$4)+(J31*'Industrial Energy_GHG Emission '!$E$5)</f>
        <v>905593.48540595185</v>
      </c>
      <c r="K34" s="500">
        <f>K29+(K30*'Industrial Energy_GHG Emission '!$E$4)+(K31*'Industrial Energy_GHG Emission '!$E$5)</f>
        <v>1021543.6423055995</v>
      </c>
      <c r="L34" s="500">
        <f>L29+(L30*'Industrial Energy_GHG Emission '!$E$4)+(L31*'Industrial Energy_GHG Emission '!$E$5)</f>
        <v>780511.20124001056</v>
      </c>
      <c r="M34" s="500">
        <f>M29+(M30*'Industrial Energy_GHG Emission '!$E$4)+(M31*'Industrial Energy_GHG Emission '!$E$5)</f>
        <v>682016.79516195157</v>
      </c>
      <c r="N34" s="500">
        <f>N29+(N30*'Industrial Energy_GHG Emission '!$E$4)+(N31*'Industrial Energy_GHG Emission '!$E$5)</f>
        <v>858457.02471184416</v>
      </c>
      <c r="O34" s="500">
        <f>O29+(O30*'Industrial Energy_GHG Emission '!$E$4)+(O31*'Industrial Energy_GHG Emission '!$E$5)</f>
        <v>949343.74691935803</v>
      </c>
      <c r="P34" s="500">
        <f>P29+(P30*'Industrial Energy_GHG Emission '!$E$4)+(P31*'Industrial Energy_GHG Emission '!$E$5)</f>
        <v>811797.63170489203</v>
      </c>
      <c r="Q34" s="500">
        <f>Q29+(Q30*'Industrial Energy_GHG Emission '!$E$4)+(Q31*'Industrial Energy_GHG Emission '!$E$5)</f>
        <v>759783.44617766386</v>
      </c>
      <c r="R34" s="500">
        <f>R29+(R30*'Industrial Energy_GHG Emission '!$E$4)+(R31*'Industrial Energy_GHG Emission '!$E$5)</f>
        <v>756230.81885549438</v>
      </c>
      <c r="S34" s="500">
        <f>S29+(S30*'Industrial Energy_GHG Emission '!$E$4)+(S31*'Industrial Energy_GHG Emission '!$E$5)</f>
        <v>752694.80305724498</v>
      </c>
      <c r="T34" s="500">
        <f>T29+(T30*'Industrial Energy_GHG Emission '!$E$4)+(T31*'Industrial Energy_GHG Emission '!$E$5)</f>
        <v>749175.32111005532</v>
      </c>
      <c r="U34" s="500">
        <f>U29+(U30*'Industrial Energy_GHG Emission '!$E$4)+(U31*'Industrial Energy_GHG Emission '!$E$5)</f>
        <v>745672.29570424999</v>
      </c>
      <c r="V34" s="500">
        <f>V29+(V30*'Industrial Energy_GHG Emission '!$E$4)+(V31*'Industrial Energy_GHG Emission '!$E$5)</f>
        <v>742185.64989164262</v>
      </c>
      <c r="W34" s="5"/>
      <c r="X34" s="5"/>
      <c r="Y34" s="5"/>
      <c r="Z34" s="316"/>
    </row>
    <row r="35" spans="1:26" ht="21" customHeight="1">
      <c r="A35" s="5"/>
      <c r="B35" s="493" t="s">
        <v>36</v>
      </c>
      <c r="C35" s="494" t="s">
        <v>17</v>
      </c>
      <c r="D35" s="227">
        <f>'Industrial Energy_Final Activit'!D25*'Emission factor_Industrial Ener'!$C$7*'Emission factor_Industrial Ener'!$D$7</f>
        <v>0</v>
      </c>
      <c r="E35" s="227">
        <f>'Industrial Energy_Final Activit'!E25*'Emission factor_Industrial Ener'!$C$7*'Emission factor_Industrial Ener'!$D$7</f>
        <v>0</v>
      </c>
      <c r="F35" s="227">
        <f>'Industrial Energy_Final Activit'!F25*'Emission factor_Industrial Ener'!$C$7*'Emission factor_Industrial Ener'!$D$7</f>
        <v>0</v>
      </c>
      <c r="G35" s="227">
        <f>'Industrial Energy_Final Activit'!G25*'Emission factor_Industrial Ener'!$C$7*'Emission factor_Industrial Ener'!$D$7</f>
        <v>0</v>
      </c>
      <c r="H35" s="227">
        <f>'Industrial Energy_Final Activit'!H25*'Emission factor_Industrial Ener'!$C$7*'Emission factor_Industrial Ener'!$D$7</f>
        <v>0</v>
      </c>
      <c r="I35" s="227">
        <f>'Industrial Energy_Final Activit'!I25*'Emission factor_Industrial Ener'!$C$7*'Emission factor_Industrial Ener'!$D$7</f>
        <v>0</v>
      </c>
      <c r="J35" s="227">
        <f>'Industrial Energy_Final Activit'!J25*'Emission factor_Industrial Ener'!$C$7*'Emission factor_Industrial Ener'!$D$7</f>
        <v>0</v>
      </c>
      <c r="K35" s="227">
        <f>'Industrial Energy_Final Activit'!K25*'Emission factor_Industrial Ener'!$C$7*'Emission factor_Industrial Ener'!$D$7</f>
        <v>0</v>
      </c>
      <c r="L35" s="227">
        <f>'Industrial Energy_Final Activit'!L25*'Emission factor_Industrial Ener'!$C$7*'Emission factor_Industrial Ener'!$D$7</f>
        <v>201.96000000000004</v>
      </c>
      <c r="M35" s="227">
        <f>'Industrial Energy_Final Activit'!M25*'Emission factor_Industrial Ener'!$C$7*'Emission factor_Industrial Ener'!$D$7</f>
        <v>269.28000000000003</v>
      </c>
      <c r="N35" s="227">
        <f>'Industrial Energy_Final Activit'!N25*'Emission factor_Industrial Ener'!$C$7*'Emission factor_Industrial Ener'!$D$7</f>
        <v>471.24</v>
      </c>
      <c r="O35" s="227">
        <f>'Industrial Energy_Final Activit'!O25*'Emission factor_Industrial Ener'!$C$7*'Emission factor_Industrial Ener'!$D$7</f>
        <v>462915.19533600006</v>
      </c>
      <c r="P35" s="227">
        <f>'Industrial Energy_Final Activit'!P25*'Emission factor_Industrial Ener'!$C$7*'Emission factor_Industrial Ener'!$D$7</f>
        <v>624253.07134080003</v>
      </c>
      <c r="Q35" s="227">
        <f>'Industrial Energy_Final Activit'!Q25*'Emission factor_Industrial Ener'!$C$7*'Emission factor_Industrial Ener'!$D$7</f>
        <v>623051.01619200013</v>
      </c>
      <c r="R35" s="227">
        <f>'Industrial Energy_Final Activit'!R25*'Emission factor_Industrial Ener'!$C$7*'Emission factor_Industrial Ener'!$D$7</f>
        <v>621848.96104320011</v>
      </c>
      <c r="S35" s="227">
        <f>'Industrial Energy_Final Activit'!S25*'Emission factor_Industrial Ener'!$C$7*'Emission factor_Industrial Ener'!$D$7</f>
        <v>621848.96104320011</v>
      </c>
      <c r="T35" s="227">
        <f>'Industrial Energy_Final Activit'!T25*'Emission factor_Industrial Ener'!$C$7*'Emission factor_Industrial Ener'!$D$7</f>
        <v>621848.96104320011</v>
      </c>
      <c r="U35" s="227">
        <f>'Industrial Energy_Final Activit'!U25*'Emission factor_Industrial Ener'!$C$7*'Emission factor_Industrial Ener'!$D$7</f>
        <v>621848.96104320011</v>
      </c>
      <c r="V35" s="227">
        <f>'Industrial Energy_Final Activit'!V25*'Emission factor_Industrial Ener'!$C$7*'Emission factor_Industrial Ener'!$D$7</f>
        <v>621848.96104320011</v>
      </c>
      <c r="W35" s="5"/>
      <c r="X35" s="5"/>
      <c r="Y35" s="5"/>
      <c r="Z35" s="316"/>
    </row>
    <row r="36" spans="1:26" ht="21" customHeight="1">
      <c r="A36" s="5"/>
      <c r="B36" s="445" t="s">
        <v>36</v>
      </c>
      <c r="C36" s="495" t="s">
        <v>25</v>
      </c>
      <c r="D36" s="227">
        <f>'Industrial Energy_Final Activit'!D25*'Emission factor_Industrial Ener'!$C$7*('Emission factor_Industrial Ener'!$E$7/1000)</f>
        <v>0</v>
      </c>
      <c r="E36" s="227">
        <f>'Industrial Energy_Final Activit'!E25*'Emission factor_Industrial Ener'!$C$7*('Emission factor_Industrial Ener'!$E$7/1000)</f>
        <v>0</v>
      </c>
      <c r="F36" s="227">
        <f>'Industrial Energy_Final Activit'!F25*'Emission factor_Industrial Ener'!$C$7*('Emission factor_Industrial Ener'!$E$7/1000)</f>
        <v>0</v>
      </c>
      <c r="G36" s="227">
        <f>'Industrial Energy_Final Activit'!G25*'Emission factor_Industrial Ener'!$C$7*('Emission factor_Industrial Ener'!$E$7/1000)</f>
        <v>0</v>
      </c>
      <c r="H36" s="227">
        <f>'Industrial Energy_Final Activit'!H25*'Emission factor_Industrial Ener'!$C$7*('Emission factor_Industrial Ener'!$E$7/1000)</f>
        <v>0</v>
      </c>
      <c r="I36" s="227">
        <f>'Industrial Energy_Final Activit'!I25*'Emission factor_Industrial Ener'!$C$7*('Emission factor_Industrial Ener'!$E$7/1000)</f>
        <v>0</v>
      </c>
      <c r="J36" s="227">
        <f>'Industrial Energy_Final Activit'!J25*'Emission factor_Industrial Ener'!$C$7*('Emission factor_Industrial Ener'!$E$7/1000)</f>
        <v>0</v>
      </c>
      <c r="K36" s="227">
        <f>'Industrial Energy_Final Activit'!K25*'Emission factor_Industrial Ener'!$C$7*('Emission factor_Industrial Ener'!$E$7/1000)</f>
        <v>0</v>
      </c>
      <c r="L36" s="227">
        <f>'Industrial Energy_Final Activit'!L25*'Emission factor_Industrial Ener'!$C$7*('Emission factor_Industrial Ener'!$E$7/1000)</f>
        <v>3.6000000000000008E-3</v>
      </c>
      <c r="M36" s="227">
        <f>'Industrial Energy_Final Activit'!M25*'Emission factor_Industrial Ener'!$C$7*('Emission factor_Industrial Ener'!$E$7/1000)</f>
        <v>4.8000000000000004E-3</v>
      </c>
      <c r="N36" s="227">
        <f>'Industrial Energy_Final Activit'!N25*'Emission factor_Industrial Ener'!$C$7*('Emission factor_Industrial Ener'!$E$7/1000)</f>
        <v>8.4000000000000012E-3</v>
      </c>
      <c r="O36" s="227">
        <f>'Industrial Energy_Final Activit'!O25*'Emission factor_Industrial Ener'!$C$7*('Emission factor_Industrial Ener'!$E$7/1000)</f>
        <v>8.2516077600000006</v>
      </c>
      <c r="P36" s="227">
        <f>'Industrial Energy_Final Activit'!P25*'Emission factor_Industrial Ener'!$C$7*('Emission factor_Industrial Ener'!$E$7/1000)</f>
        <v>11.127505728000001</v>
      </c>
      <c r="Q36" s="227">
        <f>'Industrial Energy_Final Activit'!Q25*'Emission factor_Industrial Ener'!$C$7*('Emission factor_Industrial Ener'!$E$7/1000)</f>
        <v>11.106078720000001</v>
      </c>
      <c r="R36" s="227">
        <f>'Industrial Energy_Final Activit'!R25*'Emission factor_Industrial Ener'!$C$7*('Emission factor_Industrial Ener'!$E$7/1000)</f>
        <v>11.084651712000001</v>
      </c>
      <c r="S36" s="227">
        <f>'Industrial Energy_Final Activit'!S25*'Emission factor_Industrial Ener'!$C$7*('Emission factor_Industrial Ener'!$E$7/1000)</f>
        <v>11.084651712000001</v>
      </c>
      <c r="T36" s="227">
        <f>'Industrial Energy_Final Activit'!T25*'Emission factor_Industrial Ener'!$C$7*('Emission factor_Industrial Ener'!$E$7/1000)</f>
        <v>11.084651712000001</v>
      </c>
      <c r="U36" s="227">
        <f>'Industrial Energy_Final Activit'!U25*'Emission factor_Industrial Ener'!$C$7*('Emission factor_Industrial Ener'!$E$7/1000)</f>
        <v>11.084651712000001</v>
      </c>
      <c r="V36" s="227">
        <f>'Industrial Energy_Final Activit'!V25*'Emission factor_Industrial Ener'!$C$7*('Emission factor_Industrial Ener'!$E$7/1000)</f>
        <v>11.084651712000001</v>
      </c>
      <c r="W36" s="5"/>
      <c r="X36" s="5"/>
      <c r="Y36" s="5"/>
      <c r="Z36" s="316"/>
    </row>
    <row r="37" spans="1:26" ht="21" customHeight="1">
      <c r="A37" s="5"/>
      <c r="B37" s="445" t="s">
        <v>36</v>
      </c>
      <c r="C37" s="495" t="s">
        <v>26</v>
      </c>
      <c r="D37" s="227">
        <f>'Industrial Energy_Final Activit'!D25*'Emission factor_Industrial Ener'!$C$7*('Emission factor_Industrial Ener'!$F$7/1000)</f>
        <v>0</v>
      </c>
      <c r="E37" s="227">
        <f>'Industrial Energy_Final Activit'!E25*'Emission factor_Industrial Ener'!$C$7*('Emission factor_Industrial Ener'!$F$7/1000)</f>
        <v>0</v>
      </c>
      <c r="F37" s="227">
        <f>'Industrial Energy_Final Activit'!F25*'Emission factor_Industrial Ener'!$C$7*('Emission factor_Industrial Ener'!$F$7/1000)</f>
        <v>0</v>
      </c>
      <c r="G37" s="227">
        <f>'Industrial Energy_Final Activit'!G25*'Emission factor_Industrial Ener'!$C$7*('Emission factor_Industrial Ener'!$F$7/1000)</f>
        <v>0</v>
      </c>
      <c r="H37" s="227">
        <f>'Industrial Energy_Final Activit'!H25*'Emission factor_Industrial Ener'!$C$7*('Emission factor_Industrial Ener'!$F$7/1000)</f>
        <v>0</v>
      </c>
      <c r="I37" s="227">
        <f>'Industrial Energy_Final Activit'!I25*'Emission factor_Industrial Ener'!$C$7*('Emission factor_Industrial Ener'!$F$7/1000)</f>
        <v>0</v>
      </c>
      <c r="J37" s="227">
        <f>'Industrial Energy_Final Activit'!J25*'Emission factor_Industrial Ener'!$C$7*('Emission factor_Industrial Ener'!$F$7/1000)</f>
        <v>0</v>
      </c>
      <c r="K37" s="227">
        <f>'Industrial Energy_Final Activit'!K25*'Emission factor_Industrial Ener'!$C$7*('Emission factor_Industrial Ener'!$F$7/1000)</f>
        <v>0</v>
      </c>
      <c r="L37" s="227">
        <f>'Industrial Energy_Final Activit'!L25*'Emission factor_Industrial Ener'!$C$7*('Emission factor_Industrial Ener'!$F$7/1000)</f>
        <v>3.6000000000000008E-4</v>
      </c>
      <c r="M37" s="227">
        <f>'Industrial Energy_Final Activit'!M25*'Emission factor_Industrial Ener'!$C$7*('Emission factor_Industrial Ener'!$F$7/1000)</f>
        <v>4.8000000000000012E-4</v>
      </c>
      <c r="N37" s="227">
        <f>'Industrial Energy_Final Activit'!N25*'Emission factor_Industrial Ener'!$C$7*('Emission factor_Industrial Ener'!$F$7/1000)</f>
        <v>8.4000000000000003E-4</v>
      </c>
      <c r="O37" s="227">
        <f>'Industrial Energy_Final Activit'!O25*'Emission factor_Industrial Ener'!$C$7*('Emission factor_Industrial Ener'!$F$7/1000)</f>
        <v>0.82516077600000015</v>
      </c>
      <c r="P37" s="227">
        <f>'Industrial Energy_Final Activit'!P25*'Emission factor_Industrial Ener'!$C$7*('Emission factor_Industrial Ener'!$F$7/1000)</f>
        <v>1.1127505728</v>
      </c>
      <c r="Q37" s="227">
        <f>'Industrial Energy_Final Activit'!Q25*'Emission factor_Industrial Ener'!$C$7*('Emission factor_Industrial Ener'!$F$7/1000)</f>
        <v>1.1106078720000001</v>
      </c>
      <c r="R37" s="227">
        <f>'Industrial Energy_Final Activit'!R25*'Emission factor_Industrial Ener'!$C$7*('Emission factor_Industrial Ener'!$F$7/1000)</f>
        <v>1.1084651712000002</v>
      </c>
      <c r="S37" s="227">
        <f>'Industrial Energy_Final Activit'!S25*'Emission factor_Industrial Ener'!$C$7*('Emission factor_Industrial Ener'!$F$7/1000)</f>
        <v>1.1084651712000002</v>
      </c>
      <c r="T37" s="227">
        <f>'Industrial Energy_Final Activit'!T25*'Emission factor_Industrial Ener'!$C$7*('Emission factor_Industrial Ener'!$F$7/1000)</f>
        <v>1.1084651712000002</v>
      </c>
      <c r="U37" s="227">
        <f>'Industrial Energy_Final Activit'!U25*'Emission factor_Industrial Ener'!$C$7*('Emission factor_Industrial Ener'!$F$7/1000)</f>
        <v>1.1084651712000002</v>
      </c>
      <c r="V37" s="227">
        <f>'Industrial Energy_Final Activit'!V25*'Emission factor_Industrial Ener'!$C$7*('Emission factor_Industrial Ener'!$F$7/1000)</f>
        <v>1.1084651712000002</v>
      </c>
      <c r="W37" s="5"/>
      <c r="X37" s="5"/>
      <c r="Y37" s="5"/>
      <c r="Z37" s="316"/>
    </row>
    <row r="38" spans="1:26" ht="21" customHeight="1">
      <c r="A38" s="5"/>
      <c r="B38" s="445" t="s">
        <v>36</v>
      </c>
      <c r="C38" s="495" t="s">
        <v>27</v>
      </c>
      <c r="D38" s="464">
        <f>D35+(D36*'Industrial Energy_GHG Emission '!$C$4)+(D37*'Industrial Energy_GHG Emission '!$C$5)</f>
        <v>0</v>
      </c>
      <c r="E38" s="464">
        <f>E35+(E36*'Industrial Energy_GHG Emission '!$C$4)+(E37*'Industrial Energy_GHG Emission '!$C$5)</f>
        <v>0</v>
      </c>
      <c r="F38" s="464">
        <f>F35+(F36*'Industrial Energy_GHG Emission '!$C$4)+(F37*'Industrial Energy_GHG Emission '!$C$5)</f>
        <v>0</v>
      </c>
      <c r="G38" s="464">
        <f>G35+(G36*'Industrial Energy_GHG Emission '!$C$4)+(G37*'Industrial Energy_GHG Emission '!$C$5)</f>
        <v>0</v>
      </c>
      <c r="H38" s="464">
        <f>H35+(H36*'Industrial Energy_GHG Emission '!$C$4)+(H37*'Industrial Energy_GHG Emission '!$C$5)</f>
        <v>0</v>
      </c>
      <c r="I38" s="464">
        <f>I35+(I36*'Industrial Energy_GHG Emission '!$C$4)+(I37*'Industrial Energy_GHG Emission '!$C$5)</f>
        <v>0</v>
      </c>
      <c r="J38" s="464">
        <f>J35+(J36*'Industrial Energy_GHG Emission '!$C$4)+(J37*'Industrial Energy_GHG Emission '!$C$5)</f>
        <v>0</v>
      </c>
      <c r="K38" s="464">
        <f>K35+(K36*'Industrial Energy_GHG Emission '!$C$4)+(K37*'Industrial Energy_GHG Emission '!$C$5)</f>
        <v>0</v>
      </c>
      <c r="L38" s="464">
        <f>L35+(L36*'Industrial Energy_GHG Emission '!$C$4)+(L37*'Industrial Energy_GHG Emission '!$C$5)</f>
        <v>202.14720000000005</v>
      </c>
      <c r="M38" s="464">
        <f>M35+(M36*'Industrial Energy_GHG Emission '!$C$4)+(M37*'Industrial Energy_GHG Emission '!$C$5)</f>
        <v>269.52960000000002</v>
      </c>
      <c r="N38" s="464">
        <f>N35+(N36*'Industrial Energy_GHG Emission '!$C$4)+(N37*'Industrial Energy_GHG Emission '!$C$5)</f>
        <v>471.67680000000001</v>
      </c>
      <c r="O38" s="464">
        <f>O35+(O36*'Industrial Energy_GHG Emission '!$C$4)+(O37*'Industrial Energy_GHG Emission '!$C$5)</f>
        <v>463344.27893952007</v>
      </c>
      <c r="P38" s="464">
        <f>P35+(P36*'Industrial Energy_GHG Emission '!$C$4)+(P37*'Industrial Energy_GHG Emission '!$C$5)</f>
        <v>624831.70163865597</v>
      </c>
      <c r="Q38" s="464">
        <f>Q35+(Q36*'Industrial Energy_GHG Emission '!$C$4)+(Q37*'Industrial Energy_GHG Emission '!$C$5)</f>
        <v>623628.53228544001</v>
      </c>
      <c r="R38" s="464">
        <f>R35+(R36*'Industrial Energy_GHG Emission '!$C$4)+(R37*'Industrial Energy_GHG Emission '!$C$5)</f>
        <v>622425.36293222418</v>
      </c>
      <c r="S38" s="464">
        <f>S35+(S36*'Industrial Energy_GHG Emission '!$C$4)+(S37*'Industrial Energy_GHG Emission '!$C$5)</f>
        <v>622425.36293222418</v>
      </c>
      <c r="T38" s="464">
        <f>T35+(T36*'Industrial Energy_GHG Emission '!$C$4)+(T37*'Industrial Energy_GHG Emission '!$C$5)</f>
        <v>622425.36293222418</v>
      </c>
      <c r="U38" s="464">
        <f>U35+(U36*'Industrial Energy_GHG Emission '!$C$4)+(U37*'Industrial Energy_GHG Emission '!$C$5)</f>
        <v>622425.36293222418</v>
      </c>
      <c r="V38" s="464">
        <f>V35+(V36*'Industrial Energy_GHG Emission '!$C$4)+(V37*'Industrial Energy_GHG Emission '!$C$5)</f>
        <v>622425.36293222418</v>
      </c>
      <c r="W38" s="497">
        <f>V38/V54</f>
        <v>0.32928116583840428</v>
      </c>
      <c r="X38" s="5"/>
      <c r="Y38" s="5"/>
      <c r="Z38" s="316"/>
    </row>
    <row r="39" spans="1:26" ht="21" customHeight="1">
      <c r="A39" s="5"/>
      <c r="B39" s="445" t="s">
        <v>36</v>
      </c>
      <c r="C39" s="495" t="s">
        <v>28</v>
      </c>
      <c r="D39" s="227">
        <f>D35+(D36*'Industrial Energy_GHG Emission '!$D$4)+(D37*'Industrial Energy_GHG Emission '!$D$5)</f>
        <v>0</v>
      </c>
      <c r="E39" s="227">
        <f>E35+(E36*'Industrial Energy_GHG Emission '!$D$4)+(E37*'Industrial Energy_GHG Emission '!$D$5)</f>
        <v>0</v>
      </c>
      <c r="F39" s="227">
        <f>F35+(F36*'Industrial Energy_GHG Emission '!$D$4)+(F37*'Industrial Energy_GHG Emission '!$D$5)</f>
        <v>0</v>
      </c>
      <c r="G39" s="227">
        <f>G35+(G36*'Industrial Energy_GHG Emission '!$D$4)+(G37*'Industrial Energy_GHG Emission '!$D$5)</f>
        <v>0</v>
      </c>
      <c r="H39" s="227">
        <f>H35+(H36*'Industrial Energy_GHG Emission '!$D$4)+(H37*'Industrial Energy_GHG Emission '!$D$5)</f>
        <v>0</v>
      </c>
      <c r="I39" s="227">
        <f>I35+(I36*'Industrial Energy_GHG Emission '!$D$4)+(I37*'Industrial Energy_GHG Emission '!$D$5)</f>
        <v>0</v>
      </c>
      <c r="J39" s="227">
        <f>J35+(J36*'Industrial Energy_GHG Emission '!$D$4)+(J37*'Industrial Energy_GHG Emission '!$D$5)</f>
        <v>0</v>
      </c>
      <c r="K39" s="227">
        <f>K35+(K36*'Industrial Energy_GHG Emission '!$D$4)+(K37*'Industrial Energy_GHG Emission '!$D$5)</f>
        <v>0</v>
      </c>
      <c r="L39" s="227">
        <f>L35+(L36*'Industrial Energy_GHG Emission '!$D$4)+(L37*'Industrial Energy_GHG Emission '!$D$5)</f>
        <v>202.15872000000002</v>
      </c>
      <c r="M39" s="227">
        <f>M35+(M36*'Industrial Energy_GHG Emission '!$D$4)+(M37*'Industrial Energy_GHG Emission '!$D$5)</f>
        <v>269.54496</v>
      </c>
      <c r="N39" s="227">
        <f>N35+(N36*'Industrial Energy_GHG Emission '!$D$4)+(N37*'Industrial Energy_GHG Emission '!$D$5)</f>
        <v>471.70367999999996</v>
      </c>
      <c r="O39" s="227">
        <f>O35+(O36*'Industrial Energy_GHG Emission '!$D$4)+(O37*'Industrial Energy_GHG Emission '!$D$5)</f>
        <v>463370.68408435205</v>
      </c>
      <c r="P39" s="227">
        <f>P35+(P36*'Industrial Energy_GHG Emission '!$D$4)+(P37*'Industrial Energy_GHG Emission '!$D$5)</f>
        <v>624867.30965698569</v>
      </c>
      <c r="Q39" s="227">
        <f>Q35+(Q36*'Industrial Energy_GHG Emission '!$D$4)+(Q37*'Industrial Energy_GHG Emission '!$D$5)</f>
        <v>623664.07173734403</v>
      </c>
      <c r="R39" s="227">
        <f>R35+(R36*'Industrial Energy_GHG Emission '!$D$4)+(R37*'Industrial Energy_GHG Emission '!$D$5)</f>
        <v>622460.83381770249</v>
      </c>
      <c r="S39" s="227">
        <f>S35+(S36*'Industrial Energy_GHG Emission '!$D$4)+(S37*'Industrial Energy_GHG Emission '!$D$5)</f>
        <v>622460.83381770249</v>
      </c>
      <c r="T39" s="227">
        <f>T35+(T36*'Industrial Energy_GHG Emission '!$D$4)+(T37*'Industrial Energy_GHG Emission '!$D$5)</f>
        <v>622460.83381770249</v>
      </c>
      <c r="U39" s="227">
        <f>U35+(U36*'Industrial Energy_GHG Emission '!$D$4)+(U37*'Industrial Energy_GHG Emission '!$D$5)</f>
        <v>622460.83381770249</v>
      </c>
      <c r="V39" s="227">
        <f>V35+(V36*'Industrial Energy_GHG Emission '!$D$4)+(V37*'Industrial Energy_GHG Emission '!$D$5)</f>
        <v>622460.83381770249</v>
      </c>
      <c r="W39" s="5"/>
      <c r="X39" s="5"/>
      <c r="Y39" s="5"/>
      <c r="Z39" s="316"/>
    </row>
    <row r="40" spans="1:26" ht="21" customHeight="1" thickBot="1">
      <c r="A40" s="5"/>
      <c r="B40" s="498" t="s">
        <v>36</v>
      </c>
      <c r="C40" s="499" t="s">
        <v>29</v>
      </c>
      <c r="D40" s="500">
        <f>D35+(D36*'Industrial Energy_GHG Emission '!$E$4)+(D37*'Industrial Energy_GHG Emission '!$E$5)</f>
        <v>0</v>
      </c>
      <c r="E40" s="500">
        <f>E35+(E36*'Industrial Energy_GHG Emission '!$E$4)+(E37*'Industrial Energy_GHG Emission '!$E$5)</f>
        <v>0</v>
      </c>
      <c r="F40" s="500">
        <f>F35+(F36*'Industrial Energy_GHG Emission '!$E$4)+(F37*'Industrial Energy_GHG Emission '!$E$5)</f>
        <v>0</v>
      </c>
      <c r="G40" s="500">
        <f>G35+(G36*'Industrial Energy_GHG Emission '!$E$4)+(G37*'Industrial Energy_GHG Emission '!$E$5)</f>
        <v>0</v>
      </c>
      <c r="H40" s="500">
        <f>H35+(H36*'Industrial Energy_GHG Emission '!$E$4)+(H37*'Industrial Energy_GHG Emission '!$E$5)</f>
        <v>0</v>
      </c>
      <c r="I40" s="500">
        <f>I35+(I36*'Industrial Energy_GHG Emission '!$E$4)+(I37*'Industrial Energy_GHG Emission '!$E$5)</f>
        <v>0</v>
      </c>
      <c r="J40" s="500">
        <f>J35+(J36*'Industrial Energy_GHG Emission '!$E$4)+(J37*'Industrial Energy_GHG Emission '!$E$5)</f>
        <v>0</v>
      </c>
      <c r="K40" s="500">
        <f>K35+(K36*'Industrial Energy_GHG Emission '!$E$4)+(K37*'Industrial Energy_GHG Emission '!$E$5)</f>
        <v>0</v>
      </c>
      <c r="L40" s="500">
        <f>L35+(L36*'Industrial Energy_GHG Emission '!$E$4)+(L37*'Industrial Energy_GHG Emission '!$E$5)</f>
        <v>202.06324800000002</v>
      </c>
      <c r="M40" s="500">
        <f>M35+(M36*'Industrial Energy_GHG Emission '!$E$4)+(M37*'Industrial Energy_GHG Emission '!$E$5)</f>
        <v>269.417664</v>
      </c>
      <c r="N40" s="500">
        <f>N35+(N36*'Industrial Energy_GHG Emission '!$E$4)+(N37*'Industrial Energy_GHG Emission '!$E$5)</f>
        <v>471.48091199999999</v>
      </c>
      <c r="O40" s="500">
        <f>O35+(O36*'Industrial Energy_GHG Emission '!$E$4)+(O37*'Industrial Energy_GHG Emission '!$E$5)</f>
        <v>463151.85144655686</v>
      </c>
      <c r="P40" s="500">
        <f>P35+(P36*'Industrial Energy_GHG Emission '!$E$4)+(P37*'Industrial Energy_GHG Emission '!$E$5)</f>
        <v>624572.20820507908</v>
      </c>
      <c r="Q40" s="500">
        <f>Q35+(Q36*'Industrial Energy_GHG Emission '!$E$4)+(Q37*'Industrial Energy_GHG Emission '!$E$5)</f>
        <v>623369.53852968977</v>
      </c>
      <c r="R40" s="500">
        <f>R35+(R36*'Industrial Energy_GHG Emission '!$E$4)+(R37*'Industrial Energy_GHG Emission '!$E$5)</f>
        <v>622166.86885430035</v>
      </c>
      <c r="S40" s="500">
        <f>S35+(S36*'Industrial Energy_GHG Emission '!$E$4)+(S37*'Industrial Energy_GHG Emission '!$E$5)</f>
        <v>622166.86885430035</v>
      </c>
      <c r="T40" s="500">
        <f>T35+(T36*'Industrial Energy_GHG Emission '!$E$4)+(T37*'Industrial Energy_GHG Emission '!$E$5)</f>
        <v>622166.86885430035</v>
      </c>
      <c r="U40" s="500">
        <f>U35+(U36*'Industrial Energy_GHG Emission '!$E$4)+(U37*'Industrial Energy_GHG Emission '!$E$5)</f>
        <v>622166.86885430035</v>
      </c>
      <c r="V40" s="500">
        <f>V35+(V36*'Industrial Energy_GHG Emission '!$E$4)+(V37*'Industrial Energy_GHG Emission '!$E$5)</f>
        <v>622166.86885430035</v>
      </c>
      <c r="W40" s="5"/>
      <c r="X40" s="5"/>
      <c r="Y40" s="5"/>
      <c r="Z40" s="316"/>
    </row>
    <row r="41" spans="1:26" ht="21" customHeight="1">
      <c r="A41" s="5"/>
      <c r="B41" s="493" t="s">
        <v>452</v>
      </c>
      <c r="C41" s="494" t="s">
        <v>17</v>
      </c>
      <c r="D41" s="227">
        <f>'Industrial Energy_Final Activit'!D26*'Emission factor_Industrial Ener'!$C$8*'Emission factor_Industrial Ener'!$D$8</f>
        <v>0</v>
      </c>
      <c r="E41" s="227">
        <f>'Industrial Energy_Final Activit'!E26*'Emission factor_Industrial Ener'!$C$8*'Emission factor_Industrial Ener'!$D$8</f>
        <v>0</v>
      </c>
      <c r="F41" s="227">
        <f>'Industrial Energy_Final Activit'!F26*'Emission factor_Industrial Ener'!$C$8*'Emission factor_Industrial Ener'!$D$8</f>
        <v>0</v>
      </c>
      <c r="G41" s="227">
        <f>'Industrial Energy_Final Activit'!G26*'Emission factor_Industrial Ener'!$C$8*'Emission factor_Industrial Ener'!$D$8</f>
        <v>0</v>
      </c>
      <c r="H41" s="227">
        <f>'Industrial Energy_Final Activit'!H26*'Emission factor_Industrial Ener'!$C$8*'Emission factor_Industrial Ener'!$D$8</f>
        <v>0</v>
      </c>
      <c r="I41" s="227">
        <f>'Industrial Energy_Final Activit'!I26*'Emission factor_Industrial Ener'!$C$8*'Emission factor_Industrial Ener'!$D$8</f>
        <v>0</v>
      </c>
      <c r="J41" s="227">
        <f>'Industrial Energy_Final Activit'!J26*'Emission factor_Industrial Ener'!$C$8*'Emission factor_Industrial Ener'!$D$8</f>
        <v>0</v>
      </c>
      <c r="K41" s="227">
        <f>'Industrial Energy_Final Activit'!K26*'Emission factor_Industrial Ener'!$C$8*'Emission factor_Industrial Ener'!$D$8</f>
        <v>0</v>
      </c>
      <c r="L41" s="227">
        <f>'Industrial Energy_Final Activit'!L26*'Emission factor_Industrial Ener'!$C$8*'Emission factor_Industrial Ener'!$D$8</f>
        <v>0</v>
      </c>
      <c r="M41" s="227">
        <f>'Industrial Energy_Final Activit'!M26*'Emission factor_Industrial Ener'!$C$8*'Emission factor_Industrial Ener'!$D$8</f>
        <v>0</v>
      </c>
      <c r="N41" s="227">
        <f>'Industrial Energy_Final Activit'!N26*'Emission factor_Industrial Ener'!$C$8*'Emission factor_Industrial Ener'!$D$8</f>
        <v>14356.875</v>
      </c>
      <c r="O41" s="227">
        <f>'Industrial Energy_Final Activit'!O26*'Emission factor_Industrial Ener'!$C$8*'Emission factor_Industrial Ener'!$D$8</f>
        <v>22744.312499999996</v>
      </c>
      <c r="P41" s="227">
        <f>'Industrial Energy_Final Activit'!P26*'Emission factor_Industrial Ener'!$C$8*'Emission factor_Industrial Ener'!$D$8</f>
        <v>72086.624999999985</v>
      </c>
      <c r="Q41" s="227">
        <f>'Industrial Energy_Final Activit'!Q26*'Emission factor_Industrial Ener'!$C$8*'Emission factor_Industrial Ener'!$D$8</f>
        <v>55160.625</v>
      </c>
      <c r="R41" s="227">
        <f>'Industrial Energy_Final Activit'!R26*'Emission factor_Industrial Ener'!$C$8*'Emission factor_Industrial Ener'!$D$8</f>
        <v>45790.875000000007</v>
      </c>
      <c r="S41" s="227">
        <f>'Industrial Energy_Final Activit'!S26*'Emission factor_Industrial Ener'!$C$8*'Emission factor_Industrial Ener'!$D$8</f>
        <v>72086.624999999985</v>
      </c>
      <c r="T41" s="227">
        <f>'Industrial Energy_Final Activit'!T26*'Emission factor_Industrial Ener'!$C$8*'Emission factor_Industrial Ener'!$D$8</f>
        <v>54858.375000000007</v>
      </c>
      <c r="U41" s="227">
        <f>'Industrial Energy_Final Activit'!U26*'Emission factor_Industrial Ener'!$C$8*'Emission factor_Industrial Ener'!$D$8</f>
        <v>58485.374999999993</v>
      </c>
      <c r="V41" s="227">
        <f>'Industrial Energy_Final Activit'!V26*'Emission factor_Industrial Ener'!$C$8*'Emission factor_Industrial Ener'!$D$8</f>
        <v>71633.25</v>
      </c>
      <c r="W41" s="5"/>
      <c r="X41" s="5"/>
      <c r="Y41" s="5"/>
      <c r="Z41" s="316"/>
    </row>
    <row r="42" spans="1:26" ht="21" customHeight="1">
      <c r="A42" s="5"/>
      <c r="B42" s="445" t="s">
        <v>452</v>
      </c>
      <c r="C42" s="495" t="s">
        <v>25</v>
      </c>
      <c r="D42" s="227">
        <f>'Industrial Energy_Final Activit'!D26*'Emission factor_Industrial Ener'!$C$8*('Emission factor_Industrial Ener'!$E$8/1000)</f>
        <v>0</v>
      </c>
      <c r="E42" s="227">
        <f>'Industrial Energy_Final Activit'!E26*'Emission factor_Industrial Ener'!$C$8*('Emission factor_Industrial Ener'!$E$8/1000)</f>
        <v>0</v>
      </c>
      <c r="F42" s="227">
        <f>'Industrial Energy_Final Activit'!F26*'Emission factor_Industrial Ener'!$C$8*('Emission factor_Industrial Ener'!$E$8/1000)</f>
        <v>0</v>
      </c>
      <c r="G42" s="227">
        <f>'Industrial Energy_Final Activit'!G26*'Emission factor_Industrial Ener'!$C$8*('Emission factor_Industrial Ener'!$E$8/1000)</f>
        <v>0</v>
      </c>
      <c r="H42" s="227">
        <f>'Industrial Energy_Final Activit'!H26*'Emission factor_Industrial Ener'!$C$8*('Emission factor_Industrial Ener'!$E$8/1000)</f>
        <v>0</v>
      </c>
      <c r="I42" s="227">
        <f>'Industrial Energy_Final Activit'!I26*'Emission factor_Industrial Ener'!$C$8*('Emission factor_Industrial Ener'!$E$8/1000)</f>
        <v>0</v>
      </c>
      <c r="J42" s="227">
        <f>'Industrial Energy_Final Activit'!J26*'Emission factor_Industrial Ener'!$C$8*('Emission factor_Industrial Ener'!$E$8/1000)</f>
        <v>0</v>
      </c>
      <c r="K42" s="227">
        <f>'Industrial Energy_Final Activit'!K26*'Emission factor_Industrial Ener'!$C$8*('Emission factor_Industrial Ener'!$E$8/1000)</f>
        <v>0</v>
      </c>
      <c r="L42" s="227">
        <f>'Industrial Energy_Final Activit'!L26*'Emission factor_Industrial Ener'!$C$8*('Emission factor_Industrial Ener'!$E$8/1000)</f>
        <v>0</v>
      </c>
      <c r="M42" s="227">
        <f>'Industrial Energy_Final Activit'!M26*'Emission factor_Industrial Ener'!$C$8*('Emission factor_Industrial Ener'!$E$8/1000)</f>
        <v>0</v>
      </c>
      <c r="N42" s="227">
        <f>'Industrial Energy_Final Activit'!N26*'Emission factor_Industrial Ener'!$C$8*('Emission factor_Industrial Ener'!$E$8/1000)</f>
        <v>0.44175000000000003</v>
      </c>
      <c r="O42" s="227">
        <f>'Industrial Energy_Final Activit'!O26*'Emission factor_Industrial Ener'!$C$8*('Emission factor_Industrial Ener'!$E$8/1000)</f>
        <v>0.69982499999999992</v>
      </c>
      <c r="P42" s="227">
        <f>'Industrial Energy_Final Activit'!P26*'Emission factor_Industrial Ener'!$C$8*('Emission factor_Industrial Ener'!$E$8/1000)</f>
        <v>2.2180499999999999</v>
      </c>
      <c r="Q42" s="227">
        <f>'Industrial Energy_Final Activit'!Q26*'Emission factor_Industrial Ener'!$C$8*('Emission factor_Industrial Ener'!$E$8/1000)</f>
        <v>1.6972499999999999</v>
      </c>
      <c r="R42" s="227">
        <f>'Industrial Energy_Final Activit'!R26*'Emission factor_Industrial Ener'!$C$8*('Emission factor_Industrial Ener'!$E$8/1000)</f>
        <v>1.4089500000000004</v>
      </c>
      <c r="S42" s="227">
        <f>'Industrial Energy_Final Activit'!S26*'Emission factor_Industrial Ener'!$C$8*('Emission factor_Industrial Ener'!$E$8/1000)</f>
        <v>2.2180499999999999</v>
      </c>
      <c r="T42" s="227">
        <f>'Industrial Energy_Final Activit'!T26*'Emission factor_Industrial Ener'!$C$8*('Emission factor_Industrial Ener'!$E$8/1000)</f>
        <v>1.6879500000000003</v>
      </c>
      <c r="U42" s="227">
        <f>'Industrial Energy_Final Activit'!U26*'Emission factor_Industrial Ener'!$C$8*('Emission factor_Industrial Ener'!$E$8/1000)</f>
        <v>1.7995499999999998</v>
      </c>
      <c r="V42" s="227">
        <f>'Industrial Energy_Final Activit'!V26*'Emission factor_Industrial Ener'!$C$8*('Emission factor_Industrial Ener'!$E$8/1000)</f>
        <v>2.2040999999999999</v>
      </c>
      <c r="W42" s="5"/>
      <c r="X42" s="5"/>
      <c r="Y42" s="5"/>
      <c r="Z42" s="316"/>
    </row>
    <row r="43" spans="1:26" ht="21" customHeight="1">
      <c r="A43" s="5"/>
      <c r="B43" s="445" t="s">
        <v>452</v>
      </c>
      <c r="C43" s="495" t="s">
        <v>26</v>
      </c>
      <c r="D43" s="227">
        <f>'Industrial Energy_Final Activit'!D26*'Emission factor_Industrial Ener'!$C$8*('Emission factor_Industrial Ener'!$F$8/1000)</f>
        <v>0</v>
      </c>
      <c r="E43" s="227">
        <f>'Industrial Energy_Final Activit'!E26*'Emission factor_Industrial Ener'!$C$8*('Emission factor_Industrial Ener'!$F$8/1000)</f>
        <v>0</v>
      </c>
      <c r="F43" s="227">
        <f>'Industrial Energy_Final Activit'!F26*'Emission factor_Industrial Ener'!$C$8*('Emission factor_Industrial Ener'!$F$8/1000)</f>
        <v>0</v>
      </c>
      <c r="G43" s="227">
        <f>'Industrial Energy_Final Activit'!G26*'Emission factor_Industrial Ener'!$C$8*('Emission factor_Industrial Ener'!$F$8/1000)</f>
        <v>0</v>
      </c>
      <c r="H43" s="227">
        <f>'Industrial Energy_Final Activit'!H26*'Emission factor_Industrial Ener'!$C$8*('Emission factor_Industrial Ener'!$F$8/1000)</f>
        <v>0</v>
      </c>
      <c r="I43" s="227">
        <f>'Industrial Energy_Final Activit'!I26*'Emission factor_Industrial Ener'!$C$8*('Emission factor_Industrial Ener'!$F$8/1000)</f>
        <v>0</v>
      </c>
      <c r="J43" s="227">
        <f>'Industrial Energy_Final Activit'!J26*'Emission factor_Industrial Ener'!$C$8*('Emission factor_Industrial Ener'!$F$8/1000)</f>
        <v>0</v>
      </c>
      <c r="K43" s="227">
        <f>'Industrial Energy_Final Activit'!K26*'Emission factor_Industrial Ener'!$C$8*('Emission factor_Industrial Ener'!$F$8/1000)</f>
        <v>0</v>
      </c>
      <c r="L43" s="227">
        <f>'Industrial Energy_Final Activit'!L26*'Emission factor_Industrial Ener'!$C$8*('Emission factor_Industrial Ener'!$F$8/1000)</f>
        <v>0</v>
      </c>
      <c r="M43" s="227">
        <f>'Industrial Energy_Final Activit'!M26*'Emission factor_Industrial Ener'!$C$8*('Emission factor_Industrial Ener'!$F$8/1000)</f>
        <v>0</v>
      </c>
      <c r="N43" s="227">
        <f>'Industrial Energy_Final Activit'!N26*'Emission factor_Industrial Ener'!$C$8*('Emission factor_Industrial Ener'!$F$8/1000)</f>
        <v>8.8349999999999998E-2</v>
      </c>
      <c r="O43" s="227">
        <f>'Industrial Energy_Final Activit'!O26*'Emission factor_Industrial Ener'!$C$8*('Emission factor_Industrial Ener'!$F$8/1000)</f>
        <v>0.13996499999999998</v>
      </c>
      <c r="P43" s="227">
        <f>'Industrial Energy_Final Activit'!P26*'Emission factor_Industrial Ener'!$C$8*('Emission factor_Industrial Ener'!$F$8/1000)</f>
        <v>0.44360999999999989</v>
      </c>
      <c r="Q43" s="227">
        <f>'Industrial Energy_Final Activit'!Q26*'Emission factor_Industrial Ener'!$C$8*('Emission factor_Industrial Ener'!$F$8/1000)</f>
        <v>0.33944999999999997</v>
      </c>
      <c r="R43" s="227">
        <f>'Industrial Energy_Final Activit'!R26*'Emission factor_Industrial Ener'!$C$8*('Emission factor_Industrial Ener'!$F$8/1000)</f>
        <v>0.28179000000000004</v>
      </c>
      <c r="S43" s="227">
        <f>'Industrial Energy_Final Activit'!S26*'Emission factor_Industrial Ener'!$C$8*('Emission factor_Industrial Ener'!$F$8/1000)</f>
        <v>0.44360999999999989</v>
      </c>
      <c r="T43" s="227">
        <f>'Industrial Energy_Final Activit'!T26*'Emission factor_Industrial Ener'!$C$8*('Emission factor_Industrial Ener'!$F$8/1000)</f>
        <v>0.33759</v>
      </c>
      <c r="U43" s="227">
        <f>'Industrial Energy_Final Activit'!U26*'Emission factor_Industrial Ener'!$C$8*('Emission factor_Industrial Ener'!$F$8/1000)</f>
        <v>0.3599099999999999</v>
      </c>
      <c r="V43" s="227">
        <f>'Industrial Energy_Final Activit'!V26*'Emission factor_Industrial Ener'!$C$8*('Emission factor_Industrial Ener'!$F$8/1000)</f>
        <v>0.44081999999999993</v>
      </c>
      <c r="W43" s="5"/>
      <c r="X43" s="5"/>
      <c r="Y43" s="5"/>
      <c r="Z43" s="316"/>
    </row>
    <row r="44" spans="1:26" ht="21" customHeight="1">
      <c r="A44" s="5"/>
      <c r="B44" s="445" t="s">
        <v>452</v>
      </c>
      <c r="C44" s="495" t="s">
        <v>27</v>
      </c>
      <c r="D44" s="464">
        <f>D41+(D42*'Industrial Energy_GHG Emission '!$C$4)+(D43*'Industrial Energy_GHG Emission '!$C$5)</f>
        <v>0</v>
      </c>
      <c r="E44" s="464">
        <f>E41+(E42*'Industrial Energy_GHG Emission '!$C$4)+(E43*'Industrial Energy_GHG Emission '!$C$5)</f>
        <v>0</v>
      </c>
      <c r="F44" s="464">
        <f>F41+(F42*'Industrial Energy_GHG Emission '!$C$4)+(F43*'Industrial Energy_GHG Emission '!$C$5)</f>
        <v>0</v>
      </c>
      <c r="G44" s="464">
        <f>G41+(G42*'Industrial Energy_GHG Emission '!$C$4)+(G43*'Industrial Energy_GHG Emission '!$C$5)</f>
        <v>0</v>
      </c>
      <c r="H44" s="464">
        <f>H41+(H42*'Industrial Energy_GHG Emission '!$C$4)+(H43*'Industrial Energy_GHG Emission '!$C$5)</f>
        <v>0</v>
      </c>
      <c r="I44" s="464">
        <f>I41+(I42*'Industrial Energy_GHG Emission '!$C$4)+(I43*'Industrial Energy_GHG Emission '!$C$5)</f>
        <v>0</v>
      </c>
      <c r="J44" s="464">
        <f>J41+(J42*'Industrial Energy_GHG Emission '!$C$4)+(J43*'Industrial Energy_GHG Emission '!$C$5)</f>
        <v>0</v>
      </c>
      <c r="K44" s="464">
        <f>K41+(K42*'Industrial Energy_GHG Emission '!$C$4)+(K43*'Industrial Energy_GHG Emission '!$C$5)</f>
        <v>0</v>
      </c>
      <c r="L44" s="464">
        <f>L41+(L42*'Industrial Energy_GHG Emission '!$C$4)+(L43*'Industrial Energy_GHG Emission '!$C$5)</f>
        <v>0</v>
      </c>
      <c r="M44" s="464">
        <f>M41+(M42*'Industrial Energy_GHG Emission '!$C$4)+(M43*'Industrial Energy_GHG Emission '!$C$5)</f>
        <v>0</v>
      </c>
      <c r="N44" s="464">
        <f>N41+(N42*'Industrial Energy_GHG Emission '!$C$4)+(N43*'Industrial Energy_GHG Emission '!$C$5)</f>
        <v>14393.54025</v>
      </c>
      <c r="O44" s="464">
        <f>O41+(O42*'Industrial Energy_GHG Emission '!$C$4)+(O43*'Industrial Energy_GHG Emission '!$C$5)</f>
        <v>22802.397974999996</v>
      </c>
      <c r="P44" s="464">
        <f>P41+(P42*'Industrial Energy_GHG Emission '!$C$4)+(P43*'Industrial Energy_GHG Emission '!$C$5)</f>
        <v>72270.723149999991</v>
      </c>
      <c r="Q44" s="464">
        <f>Q41+(Q42*'Industrial Energy_GHG Emission '!$C$4)+(Q43*'Industrial Energy_GHG Emission '!$C$5)</f>
        <v>55301.496749999998</v>
      </c>
      <c r="R44" s="464">
        <f>R41+(R42*'Industrial Energy_GHG Emission '!$C$4)+(R43*'Industrial Energy_GHG Emission '!$C$5)</f>
        <v>45907.817850000007</v>
      </c>
      <c r="S44" s="464">
        <f>S41+(S42*'Industrial Energy_GHG Emission '!$C$4)+(S43*'Industrial Energy_GHG Emission '!$C$5)</f>
        <v>72270.723149999991</v>
      </c>
      <c r="T44" s="464">
        <f>T41+(T42*'Industrial Energy_GHG Emission '!$C$4)+(T43*'Industrial Energy_GHG Emission '!$C$5)</f>
        <v>54998.474850000006</v>
      </c>
      <c r="U44" s="464">
        <f>U41+(U42*'Industrial Energy_GHG Emission '!$C$4)+(U43*'Industrial Energy_GHG Emission '!$C$5)</f>
        <v>58634.737649999988</v>
      </c>
      <c r="V44" s="464">
        <f>V41+(V42*'Industrial Energy_GHG Emission '!$C$4)+(V43*'Industrial Energy_GHG Emission '!$C$5)</f>
        <v>71816.190300000002</v>
      </c>
      <c r="W44" s="497">
        <f>V44/V54</f>
        <v>3.7992858704621421E-2</v>
      </c>
      <c r="X44" s="5"/>
      <c r="Y44" s="5"/>
      <c r="Z44" s="316"/>
    </row>
    <row r="45" spans="1:26" ht="21" customHeight="1">
      <c r="A45" s="5"/>
      <c r="B45" s="445" t="s">
        <v>452</v>
      </c>
      <c r="C45" s="495" t="s">
        <v>28</v>
      </c>
      <c r="D45" s="227">
        <f>D41+(D42*'Industrial Energy_GHG Emission '!$D$4)+(D43*'Industrial Energy_GHG Emission '!$D$5)</f>
        <v>0</v>
      </c>
      <c r="E45" s="227">
        <f>E41+(E42*'Industrial Energy_GHG Emission '!$D$4)+(E43*'Industrial Energy_GHG Emission '!$D$5)</f>
        <v>0</v>
      </c>
      <c r="F45" s="227">
        <f>F41+(F42*'Industrial Energy_GHG Emission '!$D$4)+(F43*'Industrial Energy_GHG Emission '!$D$5)</f>
        <v>0</v>
      </c>
      <c r="G45" s="227">
        <f>G41+(G42*'Industrial Energy_GHG Emission '!$D$4)+(G43*'Industrial Energy_GHG Emission '!$D$5)</f>
        <v>0</v>
      </c>
      <c r="H45" s="227">
        <f>H41+(H42*'Industrial Energy_GHG Emission '!$D$4)+(H43*'Industrial Energy_GHG Emission '!$D$5)</f>
        <v>0</v>
      </c>
      <c r="I45" s="227">
        <f>I41+(I42*'Industrial Energy_GHG Emission '!$D$4)+(I43*'Industrial Energy_GHG Emission '!$D$5)</f>
        <v>0</v>
      </c>
      <c r="J45" s="227">
        <f>J41+(J42*'Industrial Energy_GHG Emission '!$D$4)+(J43*'Industrial Energy_GHG Emission '!$D$5)</f>
        <v>0</v>
      </c>
      <c r="K45" s="227">
        <f>K41+(K42*'Industrial Energy_GHG Emission '!$D$4)+(K43*'Industrial Energy_GHG Emission '!$D$5)</f>
        <v>0</v>
      </c>
      <c r="L45" s="227">
        <f>L41+(L42*'Industrial Energy_GHG Emission '!$D$4)+(L43*'Industrial Energy_GHG Emission '!$D$5)</f>
        <v>0</v>
      </c>
      <c r="M45" s="227">
        <f>M41+(M42*'Industrial Energy_GHG Emission '!$D$4)+(M43*'Industrial Energy_GHG Emission '!$D$5)</f>
        <v>0</v>
      </c>
      <c r="N45" s="227">
        <f>N41+(N42*'Industrial Energy_GHG Emission '!$D$4)+(N43*'Industrial Energy_GHG Emission '!$D$5)</f>
        <v>14393.319374999999</v>
      </c>
      <c r="O45" s="227">
        <f>O41+(O42*'Industrial Energy_GHG Emission '!$D$4)+(O43*'Industrial Energy_GHG Emission '!$D$5)</f>
        <v>22802.048062499998</v>
      </c>
      <c r="P45" s="227">
        <f>P41+(P42*'Industrial Energy_GHG Emission '!$D$4)+(P43*'Industrial Energy_GHG Emission '!$D$5)</f>
        <v>72269.614124999993</v>
      </c>
      <c r="Q45" s="227">
        <f>Q41+(Q42*'Industrial Energy_GHG Emission '!$D$4)+(Q43*'Industrial Energy_GHG Emission '!$D$5)</f>
        <v>55300.648125</v>
      </c>
      <c r="R45" s="227">
        <f>R41+(R42*'Industrial Energy_GHG Emission '!$D$4)+(R43*'Industrial Energy_GHG Emission '!$D$5)</f>
        <v>45907.113375000008</v>
      </c>
      <c r="S45" s="227">
        <f>S41+(S42*'Industrial Energy_GHG Emission '!$D$4)+(S43*'Industrial Energy_GHG Emission '!$D$5)</f>
        <v>72269.614124999993</v>
      </c>
      <c r="T45" s="227">
        <f>T41+(T42*'Industrial Energy_GHG Emission '!$D$4)+(T43*'Industrial Energy_GHG Emission '!$D$5)</f>
        <v>54997.630875000003</v>
      </c>
      <c r="U45" s="227">
        <f>U41+(U42*'Industrial Energy_GHG Emission '!$D$4)+(U43*'Industrial Energy_GHG Emission '!$D$5)</f>
        <v>58633.83787499999</v>
      </c>
      <c r="V45" s="227">
        <f>V41+(V42*'Industrial Energy_GHG Emission '!$D$4)+(V43*'Industrial Energy_GHG Emission '!$D$5)</f>
        <v>71815.088250000001</v>
      </c>
      <c r="W45" s="5"/>
      <c r="X45" s="5"/>
      <c r="Y45" s="5"/>
      <c r="Z45" s="316"/>
    </row>
    <row r="46" spans="1:26" ht="21" customHeight="1" thickBot="1">
      <c r="A46" s="5"/>
      <c r="B46" s="498" t="s">
        <v>452</v>
      </c>
      <c r="C46" s="499" t="s">
        <v>29</v>
      </c>
      <c r="D46" s="500">
        <f>D41+(D42*'Industrial Energy_GHG Emission '!$E$4)+(D43*'Industrial Energy_GHG Emission '!$E$5)</f>
        <v>0</v>
      </c>
      <c r="E46" s="500">
        <f>E41+(E42*'Industrial Energy_GHG Emission '!$E$4)+(E43*'Industrial Energy_GHG Emission '!$E$5)</f>
        <v>0</v>
      </c>
      <c r="F46" s="500">
        <f>F41+(F42*'Industrial Energy_GHG Emission '!$E$4)+(F43*'Industrial Energy_GHG Emission '!$E$5)</f>
        <v>0</v>
      </c>
      <c r="G46" s="500">
        <f>G41+(G42*'Industrial Energy_GHG Emission '!$E$4)+(G43*'Industrial Energy_GHG Emission '!$E$5)</f>
        <v>0</v>
      </c>
      <c r="H46" s="500">
        <f>H41+(H42*'Industrial Energy_GHG Emission '!$E$4)+(H43*'Industrial Energy_GHG Emission '!$E$5)</f>
        <v>0</v>
      </c>
      <c r="I46" s="500">
        <f>I41+(I42*'Industrial Energy_GHG Emission '!$E$4)+(I43*'Industrial Energy_GHG Emission '!$E$5)</f>
        <v>0</v>
      </c>
      <c r="J46" s="500">
        <f>J41+(J42*'Industrial Energy_GHG Emission '!$E$4)+(J43*'Industrial Energy_GHG Emission '!$E$5)</f>
        <v>0</v>
      </c>
      <c r="K46" s="500">
        <f>K41+(K42*'Industrial Energy_GHG Emission '!$E$4)+(K43*'Industrial Energy_GHG Emission '!$E$5)</f>
        <v>0</v>
      </c>
      <c r="L46" s="500">
        <f>L41+(L42*'Industrial Energy_GHG Emission '!$E$4)+(L43*'Industrial Energy_GHG Emission '!$E$5)</f>
        <v>0</v>
      </c>
      <c r="M46" s="500">
        <f>M41+(M42*'Industrial Energy_GHG Emission '!$E$4)+(M43*'Industrial Energy_GHG Emission '!$E$5)</f>
        <v>0</v>
      </c>
      <c r="N46" s="500">
        <f>N41+(N42*'Industrial Energy_GHG Emission '!$E$4)+(N43*'Industrial Energy_GHG Emission '!$E$5)</f>
        <v>14379.837164999999</v>
      </c>
      <c r="O46" s="500">
        <f>O41+(O42*'Industrial Energy_GHG Emission '!$E$4)+(O43*'Industrial Energy_GHG Emission '!$E$5)</f>
        <v>22780.689403499997</v>
      </c>
      <c r="P46" s="500">
        <f>P41+(P42*'Industrial Energy_GHG Emission '!$E$4)+(P43*'Industrial Energy_GHG Emission '!$E$5)</f>
        <v>72201.919238999995</v>
      </c>
      <c r="Q46" s="500">
        <f>Q41+(Q42*'Industrial Energy_GHG Emission '!$E$4)+(Q43*'Industrial Energy_GHG Emission '!$E$5)</f>
        <v>55248.848054999995</v>
      </c>
      <c r="R46" s="500">
        <f>R41+(R42*'Industrial Energy_GHG Emission '!$E$4)+(R43*'Industrial Energy_GHG Emission '!$E$5)</f>
        <v>45864.11222100001</v>
      </c>
      <c r="S46" s="500">
        <f>S41+(S42*'Industrial Energy_GHG Emission '!$E$4)+(S43*'Industrial Energy_GHG Emission '!$E$5)</f>
        <v>72201.919238999995</v>
      </c>
      <c r="T46" s="500">
        <f>T41+(T42*'Industrial Energy_GHG Emission '!$E$4)+(T43*'Industrial Energy_GHG Emission '!$E$5)</f>
        <v>54946.114641000007</v>
      </c>
      <c r="U46" s="500">
        <f>U41+(U42*'Industrial Energy_GHG Emission '!$E$4)+(U43*'Industrial Energy_GHG Emission '!$E$5)</f>
        <v>58578.915608999989</v>
      </c>
      <c r="V46" s="500">
        <f>V41+(V42*'Industrial Energy_GHG Emission '!$E$4)+(V43*'Industrial Energy_GHG Emission '!$E$5)</f>
        <v>71747.819117999999</v>
      </c>
      <c r="W46" s="5"/>
      <c r="X46" s="5"/>
      <c r="Y46" s="5"/>
      <c r="Z46" s="316"/>
    </row>
    <row r="47" spans="1:26" ht="21" customHeight="1">
      <c r="A47" s="5"/>
      <c r="B47" s="5"/>
      <c r="C47" s="5"/>
      <c r="D47" s="15"/>
      <c r="E47" s="15"/>
      <c r="F47" s="15"/>
      <c r="G47" s="15"/>
      <c r="H47" s="15"/>
      <c r="I47" s="15"/>
      <c r="J47" s="15"/>
      <c r="K47" s="15"/>
      <c r="L47" s="15"/>
      <c r="M47" s="15"/>
      <c r="N47" s="15"/>
      <c r="O47" s="15"/>
      <c r="P47" s="15"/>
      <c r="Q47" s="15"/>
      <c r="R47" s="5"/>
      <c r="S47" s="5"/>
      <c r="T47" s="5"/>
      <c r="U47" s="5"/>
      <c r="V47" s="5"/>
      <c r="W47" s="5"/>
      <c r="X47" s="5"/>
      <c r="Y47" s="5"/>
      <c r="Z47" s="316"/>
    </row>
    <row r="48" spans="1:26" ht="21" customHeight="1">
      <c r="A48" s="5"/>
      <c r="B48" s="5"/>
      <c r="C48" s="5"/>
      <c r="D48" s="15"/>
      <c r="E48" s="15"/>
      <c r="F48" s="15"/>
      <c r="G48" s="15"/>
      <c r="H48" s="15"/>
      <c r="I48" s="15"/>
      <c r="J48" s="15"/>
      <c r="K48" s="15"/>
      <c r="L48" s="15"/>
      <c r="M48" s="15"/>
      <c r="N48" s="15"/>
      <c r="O48" s="15"/>
      <c r="P48" s="15"/>
      <c r="Q48" s="15"/>
      <c r="R48" s="5"/>
      <c r="S48" s="5"/>
      <c r="T48" s="5"/>
      <c r="U48" s="5"/>
      <c r="V48" s="5"/>
      <c r="W48" s="5"/>
      <c r="X48" s="5"/>
      <c r="Y48" s="5"/>
      <c r="Z48" s="316"/>
    </row>
    <row r="49" spans="1:26" ht="21" customHeight="1">
      <c r="A49" s="5"/>
      <c r="B49" s="718" t="s">
        <v>453</v>
      </c>
      <c r="C49" s="675"/>
      <c r="D49" s="15"/>
      <c r="E49" s="15"/>
      <c r="F49" s="15"/>
      <c r="G49" s="15"/>
      <c r="H49" s="15"/>
      <c r="I49" s="15"/>
      <c r="J49" s="15"/>
      <c r="K49" s="15"/>
      <c r="L49" s="15"/>
      <c r="M49" s="15"/>
      <c r="N49" s="15"/>
      <c r="O49" s="15"/>
      <c r="P49" s="15"/>
      <c r="Q49" s="15"/>
      <c r="R49" s="5"/>
      <c r="S49" s="5"/>
      <c r="T49" s="5"/>
      <c r="U49" s="5"/>
      <c r="V49" s="5"/>
      <c r="W49" s="5"/>
      <c r="X49" s="5"/>
      <c r="Y49" s="5"/>
      <c r="Z49" s="316"/>
    </row>
    <row r="50" spans="1:26" ht="21" customHeight="1">
      <c r="A50" s="5"/>
      <c r="B50" s="5"/>
      <c r="C50" s="491" t="s">
        <v>8</v>
      </c>
      <c r="D50" s="492">
        <v>2005</v>
      </c>
      <c r="E50" s="492">
        <v>2006</v>
      </c>
      <c r="F50" s="492">
        <v>2007</v>
      </c>
      <c r="G50" s="492">
        <v>2008</v>
      </c>
      <c r="H50" s="492">
        <v>2009</v>
      </c>
      <c r="I50" s="492">
        <v>2010</v>
      </c>
      <c r="J50" s="492">
        <v>2011</v>
      </c>
      <c r="K50" s="492">
        <v>2012</v>
      </c>
      <c r="L50" s="492">
        <v>2013</v>
      </c>
      <c r="M50" s="492">
        <v>2014</v>
      </c>
      <c r="N50" s="492">
        <v>2015</v>
      </c>
      <c r="O50" s="492">
        <v>2016</v>
      </c>
      <c r="P50" s="492">
        <v>2017</v>
      </c>
      <c r="Q50" s="492">
        <v>2018</v>
      </c>
      <c r="R50" s="492">
        <v>2019</v>
      </c>
      <c r="S50" s="492">
        <v>2020</v>
      </c>
      <c r="T50" s="492">
        <v>2021</v>
      </c>
      <c r="U50" s="492">
        <v>2022</v>
      </c>
      <c r="V50" s="492">
        <v>2023</v>
      </c>
      <c r="W50" s="5"/>
      <c r="X50" s="5"/>
      <c r="Y50" s="5"/>
      <c r="Z50" s="316"/>
    </row>
    <row r="51" spans="1:26" ht="21" customHeight="1">
      <c r="A51" s="5"/>
      <c r="B51" s="5"/>
      <c r="C51" s="494" t="s">
        <v>17</v>
      </c>
      <c r="D51" s="227">
        <f t="shared" ref="D51:V56" si="0">D11+D17+D23+D29+D35+D41</f>
        <v>2104556.1312135817</v>
      </c>
      <c r="E51" s="227">
        <f t="shared" si="0"/>
        <v>1856611.0663991973</v>
      </c>
      <c r="F51" s="227">
        <f t="shared" si="0"/>
        <v>1532467.5296172164</v>
      </c>
      <c r="G51" s="227">
        <f t="shared" si="0"/>
        <v>1859148.6674412871</v>
      </c>
      <c r="H51" s="227">
        <f t="shared" si="0"/>
        <v>2033309.5325835953</v>
      </c>
      <c r="I51" s="227">
        <f t="shared" si="0"/>
        <v>1914967.6430632717</v>
      </c>
      <c r="J51" s="227">
        <f t="shared" si="0"/>
        <v>1711359.1548070603</v>
      </c>
      <c r="K51" s="227">
        <f t="shared" si="0"/>
        <v>1776476.671404297</v>
      </c>
      <c r="L51" s="227">
        <f t="shared" si="0"/>
        <v>1190450.5550667192</v>
      </c>
      <c r="M51" s="227">
        <f t="shared" si="0"/>
        <v>801209.51436010958</v>
      </c>
      <c r="N51" s="227">
        <f t="shared" si="0"/>
        <v>1104913.7705389636</v>
      </c>
      <c r="O51" s="227">
        <f t="shared" si="0"/>
        <v>1760711.6473392881</v>
      </c>
      <c r="P51" s="227">
        <f t="shared" si="0"/>
        <v>1862072.2204522544</v>
      </c>
      <c r="Q51" s="227">
        <f t="shared" si="0"/>
        <v>1813183.9520391196</v>
      </c>
      <c r="R51" s="227">
        <f t="shared" si="0"/>
        <v>1813298.6596074197</v>
      </c>
      <c r="S51" s="227">
        <f t="shared" si="0"/>
        <v>1846726.2455398845</v>
      </c>
      <c r="T51" s="227">
        <f t="shared" si="0"/>
        <v>1842146.8481855169</v>
      </c>
      <c r="U51" s="227">
        <f t="shared" si="0"/>
        <v>1858989.8807801073</v>
      </c>
      <c r="V51" s="227">
        <f t="shared" si="0"/>
        <v>1885595.8668107707</v>
      </c>
      <c r="W51" s="5"/>
      <c r="X51" s="5"/>
      <c r="Y51" s="5"/>
      <c r="Z51" s="316"/>
    </row>
    <row r="52" spans="1:26" ht="21" customHeight="1">
      <c r="A52" s="5"/>
      <c r="B52" s="5"/>
      <c r="C52" s="495" t="s">
        <v>25</v>
      </c>
      <c r="D52" s="227">
        <f t="shared" si="0"/>
        <v>83.813619895192176</v>
      </c>
      <c r="E52" s="227">
        <f t="shared" si="0"/>
        <v>73.781862640349402</v>
      </c>
      <c r="F52" s="227">
        <f t="shared" si="0"/>
        <v>60.665116592337981</v>
      </c>
      <c r="G52" s="227">
        <f t="shared" si="0"/>
        <v>73.870298779707895</v>
      </c>
      <c r="H52" s="227">
        <f t="shared" si="0"/>
        <v>80.778794158370886</v>
      </c>
      <c r="I52" s="227">
        <f t="shared" si="0"/>
        <v>75.982316602885987</v>
      </c>
      <c r="J52" s="227">
        <f t="shared" si="0"/>
        <v>67.725757622283965</v>
      </c>
      <c r="K52" s="227">
        <f t="shared" si="0"/>
        <v>70.162350548020584</v>
      </c>
      <c r="L52" s="227">
        <f t="shared" si="0"/>
        <v>46.847239524654576</v>
      </c>
      <c r="M52" s="227">
        <f t="shared" si="0"/>
        <v>31.256640723376531</v>
      </c>
      <c r="N52" s="227">
        <f t="shared" si="0"/>
        <v>43.104334907524823</v>
      </c>
      <c r="O52" s="227">
        <f t="shared" si="0"/>
        <v>58.937571517050351</v>
      </c>
      <c r="P52" s="227">
        <f t="shared" si="0"/>
        <v>59.142745598610794</v>
      </c>
      <c r="Q52" s="227">
        <f t="shared" si="0"/>
        <v>57.444769068783287</v>
      </c>
      <c r="R52" s="227">
        <f t="shared" si="0"/>
        <v>57.573814399621668</v>
      </c>
      <c r="S52" s="227">
        <f t="shared" si="0"/>
        <v>58.677744082433534</v>
      </c>
      <c r="T52" s="227">
        <f t="shared" si="0"/>
        <v>58.665806283420459</v>
      </c>
      <c r="U52" s="227">
        <f t="shared" si="0"/>
        <v>59.318502886198281</v>
      </c>
      <c r="V52" s="227">
        <f t="shared" si="0"/>
        <v>60.273922018753062</v>
      </c>
      <c r="W52" s="5"/>
      <c r="X52" s="5"/>
      <c r="Y52" s="5"/>
      <c r="Z52" s="316"/>
    </row>
    <row r="53" spans="1:26" ht="21" customHeight="1">
      <c r="A53" s="5"/>
      <c r="B53" s="5"/>
      <c r="C53" s="495" t="s">
        <v>26</v>
      </c>
      <c r="D53" s="227">
        <f t="shared" si="0"/>
        <v>16.762723979038434</v>
      </c>
      <c r="E53" s="227">
        <f t="shared" si="0"/>
        <v>14.756372528069878</v>
      </c>
      <c r="F53" s="227">
        <f t="shared" si="0"/>
        <v>12.133023318467597</v>
      </c>
      <c r="G53" s="227">
        <f t="shared" si="0"/>
        <v>14.774059755941577</v>
      </c>
      <c r="H53" s="227">
        <f t="shared" si="0"/>
        <v>16.155758831674177</v>
      </c>
      <c r="I53" s="227">
        <f t="shared" si="0"/>
        <v>15.196463320577198</v>
      </c>
      <c r="J53" s="227">
        <f t="shared" si="0"/>
        <v>13.545151524456793</v>
      </c>
      <c r="K53" s="227">
        <f t="shared" si="0"/>
        <v>14.032470109604114</v>
      </c>
      <c r="L53" s="227">
        <f t="shared" si="0"/>
        <v>9.3690879049309146</v>
      </c>
      <c r="M53" s="227">
        <f t="shared" si="0"/>
        <v>6.2508481446753059</v>
      </c>
      <c r="N53" s="227">
        <f t="shared" si="0"/>
        <v>8.6200269815049637</v>
      </c>
      <c r="O53" s="227">
        <f t="shared" si="0"/>
        <v>10.96235352741007</v>
      </c>
      <c r="P53" s="227">
        <f t="shared" si="0"/>
        <v>10.715798546922159</v>
      </c>
      <c r="Q53" s="227">
        <f t="shared" si="0"/>
        <v>10.378345941756656</v>
      </c>
      <c r="R53" s="227">
        <f t="shared" si="0"/>
        <v>10.406297708724333</v>
      </c>
      <c r="S53" s="227">
        <f t="shared" si="0"/>
        <v>10.627083645286707</v>
      </c>
      <c r="T53" s="227">
        <f t="shared" si="0"/>
        <v>10.624696085484091</v>
      </c>
      <c r="U53" s="227">
        <f t="shared" si="0"/>
        <v>10.755235406039654</v>
      </c>
      <c r="V53" s="227">
        <f t="shared" si="0"/>
        <v>10.946319232550611</v>
      </c>
      <c r="W53" s="5"/>
      <c r="X53" s="5"/>
      <c r="Y53" s="5"/>
      <c r="Z53" s="316"/>
    </row>
    <row r="54" spans="1:26" ht="21" customHeight="1">
      <c r="A54" s="5"/>
      <c r="B54" s="5"/>
      <c r="C54" s="495" t="s">
        <v>27</v>
      </c>
      <c r="D54" s="227">
        <f t="shared" si="0"/>
        <v>2111512.6616648827</v>
      </c>
      <c r="E54" s="227">
        <f t="shared" si="0"/>
        <v>1862734.9609983463</v>
      </c>
      <c r="F54" s="227">
        <f t="shared" si="0"/>
        <v>1537502.7342943805</v>
      </c>
      <c r="G54" s="227">
        <f t="shared" si="0"/>
        <v>1865279.9022400025</v>
      </c>
      <c r="H54" s="227">
        <f t="shared" si="0"/>
        <v>2040014.1724987398</v>
      </c>
      <c r="I54" s="227">
        <f t="shared" si="0"/>
        <v>1921274.1753413111</v>
      </c>
      <c r="J54" s="227">
        <f t="shared" si="0"/>
        <v>1716980.39268971</v>
      </c>
      <c r="K54" s="227">
        <f t="shared" si="0"/>
        <v>1782300.1464997828</v>
      </c>
      <c r="L54" s="227">
        <f t="shared" si="0"/>
        <v>1194338.7643472655</v>
      </c>
      <c r="M54" s="227">
        <f t="shared" si="0"/>
        <v>803803.66674014973</v>
      </c>
      <c r="N54" s="227">
        <f t="shared" si="0"/>
        <v>1108491.1699362884</v>
      </c>
      <c r="O54" s="227">
        <f t="shared" si="0"/>
        <v>1765347.6659346432</v>
      </c>
      <c r="P54" s="227">
        <f t="shared" si="0"/>
        <v>1866636.1156593708</v>
      </c>
      <c r="Q54" s="227">
        <f t="shared" si="0"/>
        <v>1817607.5794315084</v>
      </c>
      <c r="R54" s="227">
        <f t="shared" si="0"/>
        <v>1817733.6619995169</v>
      </c>
      <c r="S54" s="227">
        <f t="shared" si="0"/>
        <v>1851252.8740956546</v>
      </c>
      <c r="T54" s="227">
        <f t="shared" si="0"/>
        <v>1846672.4859039693</v>
      </c>
      <c r="U54" s="227">
        <f t="shared" si="0"/>
        <v>1863569.6923165899</v>
      </c>
      <c r="V54" s="227">
        <f t="shared" si="0"/>
        <v>1890254.9781352552</v>
      </c>
      <c r="W54" s="5"/>
      <c r="X54" s="5"/>
      <c r="Y54" s="5"/>
      <c r="Z54" s="316"/>
    </row>
    <row r="55" spans="1:26" ht="21" customHeight="1">
      <c r="A55" s="5"/>
      <c r="B55" s="5"/>
      <c r="C55" s="495" t="s">
        <v>28</v>
      </c>
      <c r="D55" s="227">
        <f t="shared" si="0"/>
        <v>2111470.7548549352</v>
      </c>
      <c r="E55" s="227">
        <f t="shared" si="0"/>
        <v>1862698.0700670264</v>
      </c>
      <c r="F55" s="227">
        <f t="shared" si="0"/>
        <v>1537472.4017360844</v>
      </c>
      <c r="G55" s="227">
        <f t="shared" si="0"/>
        <v>1865242.9670906127</v>
      </c>
      <c r="H55" s="227">
        <f t="shared" si="0"/>
        <v>2039973.7831016607</v>
      </c>
      <c r="I55" s="227">
        <f t="shared" si="0"/>
        <v>1921236.1841830097</v>
      </c>
      <c r="J55" s="227">
        <f t="shared" si="0"/>
        <v>1716946.5298108987</v>
      </c>
      <c r="K55" s="227">
        <f t="shared" si="0"/>
        <v>1782265.0653245086</v>
      </c>
      <c r="L55" s="227">
        <f t="shared" si="0"/>
        <v>1194315.3540475033</v>
      </c>
      <c r="M55" s="227">
        <f t="shared" si="0"/>
        <v>803788.05617978808</v>
      </c>
      <c r="N55" s="227">
        <f t="shared" si="0"/>
        <v>1108469.6488488342</v>
      </c>
      <c r="O55" s="227">
        <f t="shared" si="0"/>
        <v>1765348.7280975967</v>
      </c>
      <c r="P55" s="227">
        <f t="shared" si="0"/>
        <v>1866647.7160577655</v>
      </c>
      <c r="Q55" s="227">
        <f t="shared" si="0"/>
        <v>1817619.9495382381</v>
      </c>
      <c r="R55" s="227">
        <f t="shared" si="0"/>
        <v>1817745.888303651</v>
      </c>
      <c r="S55" s="227">
        <f t="shared" si="0"/>
        <v>1851264.5484349479</v>
      </c>
      <c r="T55" s="227">
        <f t="shared" si="0"/>
        <v>1846684.1662121615</v>
      </c>
      <c r="U55" s="227">
        <f t="shared" si="0"/>
        <v>1863581.0462764809</v>
      </c>
      <c r="V55" s="227">
        <f t="shared" si="0"/>
        <v>1890265.8543855804</v>
      </c>
      <c r="W55" s="5"/>
      <c r="X55" s="5"/>
      <c r="Y55" s="5"/>
      <c r="Z55" s="316"/>
    </row>
    <row r="56" spans="1:26" ht="21" customHeight="1">
      <c r="A56" s="5"/>
      <c r="B56" s="5"/>
      <c r="C56" s="501" t="s">
        <v>29</v>
      </c>
      <c r="D56" s="232">
        <f t="shared" si="0"/>
        <v>2108912.7631757334</v>
      </c>
      <c r="E56" s="232">
        <f t="shared" si="0"/>
        <v>1860446.2476192429</v>
      </c>
      <c r="F56" s="232">
        <f t="shared" si="0"/>
        <v>1535620.902377686</v>
      </c>
      <c r="G56" s="232">
        <f t="shared" si="0"/>
        <v>1862988.4455718561</v>
      </c>
      <c r="H56" s="232">
        <f t="shared" si="0"/>
        <v>2037508.4143039472</v>
      </c>
      <c r="I56" s="232">
        <f t="shared" si="0"/>
        <v>1918917.2038802896</v>
      </c>
      <c r="J56" s="232">
        <f t="shared" si="0"/>
        <v>1714879.5396882668</v>
      </c>
      <c r="K56" s="232">
        <f t="shared" si="0"/>
        <v>1780123.7103857831</v>
      </c>
      <c r="L56" s="232">
        <f t="shared" si="0"/>
        <v>1192885.590697211</v>
      </c>
      <c r="M56" s="232">
        <f t="shared" si="0"/>
        <v>802834.12270491058</v>
      </c>
      <c r="N56" s="232">
        <f t="shared" si="0"/>
        <v>1107154.1381474566</v>
      </c>
      <c r="O56" s="232">
        <f t="shared" si="0"/>
        <v>1763582.9598459364</v>
      </c>
      <c r="P56" s="232">
        <f t="shared" si="0"/>
        <v>1864887.1894850079</v>
      </c>
      <c r="Q56" s="232">
        <f t="shared" si="0"/>
        <v>1815911.1595011391</v>
      </c>
      <c r="R56" s="232">
        <f t="shared" si="0"/>
        <v>1816033.0740950229</v>
      </c>
      <c r="S56" s="232">
        <f t="shared" si="0"/>
        <v>1849518.0422923998</v>
      </c>
      <c r="T56" s="232">
        <f t="shared" si="0"/>
        <v>1844938.0244112399</v>
      </c>
      <c r="U56" s="232">
        <f t="shared" si="0"/>
        <v>1861814.9841752423</v>
      </c>
      <c r="V56" s="232">
        <f t="shared" si="0"/>
        <v>1888470.6328924161</v>
      </c>
      <c r="W56" s="5"/>
      <c r="X56" s="5"/>
      <c r="Y56" s="5"/>
      <c r="Z56" s="316"/>
    </row>
    <row r="57" spans="1:26" ht="21" customHeight="1">
      <c r="A57" s="5"/>
      <c r="B57" s="5"/>
      <c r="C57" s="5"/>
      <c r="D57" s="15"/>
      <c r="E57" s="15"/>
      <c r="F57" s="15"/>
      <c r="G57" s="15"/>
      <c r="H57" s="15"/>
      <c r="I57" s="15"/>
      <c r="J57" s="15"/>
      <c r="K57" s="15"/>
      <c r="L57" s="15"/>
      <c r="M57" s="15"/>
      <c r="N57" s="15"/>
      <c r="O57" s="15"/>
      <c r="P57" s="15"/>
      <c r="Q57" s="15"/>
      <c r="R57" s="5"/>
      <c r="S57" s="5"/>
      <c r="T57" s="5"/>
      <c r="U57" s="5"/>
      <c r="V57" s="5"/>
      <c r="W57" s="5"/>
      <c r="X57" s="5"/>
      <c r="Y57" s="5"/>
      <c r="Z57" s="316"/>
    </row>
    <row r="58" spans="1:26" ht="21" customHeight="1">
      <c r="A58" s="5"/>
      <c r="B58" s="5"/>
      <c r="C58" s="5"/>
      <c r="D58" s="397"/>
      <c r="E58" s="397"/>
      <c r="F58" s="397"/>
      <c r="G58" s="397"/>
      <c r="H58" s="397"/>
      <c r="I58" s="397"/>
      <c r="J58" s="397"/>
      <c r="K58" s="397"/>
      <c r="L58" s="397"/>
      <c r="M58" s="397"/>
      <c r="N58" s="397"/>
      <c r="O58" s="397"/>
      <c r="P58" s="397"/>
      <c r="Q58" s="397"/>
      <c r="R58" s="397"/>
      <c r="S58" s="397"/>
      <c r="T58" s="397"/>
      <c r="U58" s="397"/>
      <c r="V58" s="397"/>
      <c r="W58" s="5"/>
      <c r="X58" s="5"/>
      <c r="Y58" s="5"/>
      <c r="Z58" s="316"/>
    </row>
    <row r="59" spans="1:26" ht="21" customHeight="1">
      <c r="A59" s="5"/>
      <c r="B59" s="5"/>
      <c r="C59" s="5"/>
      <c r="D59" s="15"/>
      <c r="E59" s="15"/>
      <c r="F59" s="15"/>
      <c r="G59" s="15"/>
      <c r="H59" s="15"/>
      <c r="I59" s="15"/>
      <c r="J59" s="15"/>
      <c r="K59" s="15"/>
      <c r="L59" s="15"/>
      <c r="M59" s="15"/>
      <c r="N59" s="15"/>
      <c r="O59" s="15"/>
      <c r="P59" s="15"/>
      <c r="Q59" s="15"/>
      <c r="R59" s="5"/>
      <c r="S59" s="5"/>
      <c r="T59" s="5"/>
      <c r="U59" s="5"/>
      <c r="V59" s="5"/>
      <c r="W59" s="5"/>
      <c r="X59" s="5"/>
      <c r="Y59" s="5"/>
      <c r="Z59" s="316"/>
    </row>
    <row r="60" spans="1:26" ht="21" customHeight="1">
      <c r="A60" s="5"/>
      <c r="B60" s="5"/>
      <c r="C60" s="5"/>
      <c r="D60" s="15"/>
      <c r="E60" s="15"/>
      <c r="F60" s="15"/>
      <c r="G60" s="15"/>
      <c r="H60" s="15"/>
      <c r="I60" s="15"/>
      <c r="J60" s="15"/>
      <c r="K60" s="15"/>
      <c r="L60" s="15"/>
      <c r="M60" s="15"/>
      <c r="N60" s="15"/>
      <c r="O60" s="15"/>
      <c r="P60" s="15"/>
      <c r="Q60" s="15"/>
      <c r="R60" s="5"/>
      <c r="S60" s="5"/>
      <c r="T60" s="5"/>
      <c r="U60" s="5"/>
      <c r="V60" s="5"/>
      <c r="W60" s="5"/>
      <c r="X60" s="5"/>
      <c r="Y60" s="5"/>
      <c r="Z60" s="316"/>
    </row>
    <row r="61" spans="1:26" ht="21" customHeight="1">
      <c r="A61" s="5"/>
      <c r="B61" s="5"/>
      <c r="C61" s="5"/>
      <c r="D61" s="15"/>
      <c r="E61" s="15"/>
      <c r="F61" s="15"/>
      <c r="G61" s="15"/>
      <c r="H61" s="15"/>
      <c r="I61" s="15"/>
      <c r="J61" s="15"/>
      <c r="K61" s="15"/>
      <c r="L61" s="15"/>
      <c r="M61" s="15"/>
      <c r="N61" s="15"/>
      <c r="O61" s="15"/>
      <c r="P61" s="15"/>
      <c r="Q61" s="15"/>
      <c r="R61" s="5"/>
      <c r="S61" s="5"/>
      <c r="T61" s="5"/>
      <c r="U61" s="5"/>
      <c r="V61" s="5"/>
      <c r="W61" s="5"/>
      <c r="X61" s="5"/>
      <c r="Y61" s="5"/>
      <c r="Z61" s="316"/>
    </row>
    <row r="62" spans="1:26" ht="21" customHeight="1">
      <c r="A62" s="5"/>
      <c r="B62" s="5"/>
      <c r="C62" s="5"/>
      <c r="D62" s="15"/>
      <c r="E62" s="15"/>
      <c r="F62" s="15"/>
      <c r="G62" s="15"/>
      <c r="H62" s="15"/>
      <c r="I62" s="15"/>
      <c r="J62" s="15"/>
      <c r="K62" s="15"/>
      <c r="L62" s="15"/>
      <c r="M62" s="15"/>
      <c r="N62" s="15"/>
      <c r="O62" s="15"/>
      <c r="P62" s="15"/>
      <c r="Q62" s="15"/>
      <c r="R62" s="5"/>
      <c r="S62" s="5"/>
      <c r="T62" s="5"/>
      <c r="U62" s="5"/>
      <c r="V62" s="5"/>
      <c r="W62" s="5"/>
      <c r="X62" s="5"/>
      <c r="Y62" s="5"/>
      <c r="Z62" s="316"/>
    </row>
    <row r="63" spans="1:26" ht="21" customHeight="1">
      <c r="A63" s="5"/>
      <c r="B63" s="5"/>
      <c r="C63" s="5"/>
      <c r="D63" s="15"/>
      <c r="E63" s="15"/>
      <c r="F63" s="15"/>
      <c r="G63" s="15"/>
      <c r="H63" s="15"/>
      <c r="I63" s="15"/>
      <c r="J63" s="15"/>
      <c r="K63" s="15"/>
      <c r="L63" s="15"/>
      <c r="M63" s="15"/>
      <c r="N63" s="15"/>
      <c r="O63" s="15"/>
      <c r="P63" s="15"/>
      <c r="Q63" s="15"/>
      <c r="R63" s="5"/>
      <c r="S63" s="5"/>
      <c r="T63" s="5"/>
      <c r="U63" s="5"/>
      <c r="V63" s="5"/>
      <c r="W63" s="5"/>
      <c r="X63" s="5"/>
      <c r="Y63" s="5"/>
      <c r="Z63" s="316"/>
    </row>
    <row r="64" spans="1:26" ht="21" customHeight="1">
      <c r="A64" s="5"/>
      <c r="B64" s="5"/>
      <c r="C64" s="5"/>
      <c r="D64" s="15"/>
      <c r="E64" s="15"/>
      <c r="F64" s="15"/>
      <c r="G64" s="15"/>
      <c r="H64" s="15"/>
      <c r="I64" s="15"/>
      <c r="J64" s="15"/>
      <c r="K64" s="15"/>
      <c r="L64" s="15"/>
      <c r="M64" s="15"/>
      <c r="N64" s="15"/>
      <c r="O64" s="15"/>
      <c r="P64" s="15"/>
      <c r="Q64" s="15"/>
      <c r="R64" s="5"/>
      <c r="S64" s="5"/>
      <c r="T64" s="5"/>
      <c r="U64" s="5"/>
      <c r="V64" s="5"/>
      <c r="W64" s="5"/>
      <c r="X64" s="5"/>
      <c r="Y64" s="5"/>
      <c r="Z64" s="316"/>
    </row>
    <row r="65" spans="1:26" ht="21" customHeight="1">
      <c r="A65" s="5"/>
      <c r="B65" s="5"/>
      <c r="C65" s="5"/>
      <c r="D65" s="15"/>
      <c r="E65" s="15"/>
      <c r="F65" s="15"/>
      <c r="G65" s="15"/>
      <c r="H65" s="15"/>
      <c r="I65" s="15"/>
      <c r="J65" s="15"/>
      <c r="K65" s="15"/>
      <c r="L65" s="15"/>
      <c r="M65" s="15"/>
      <c r="N65" s="15"/>
      <c r="O65" s="15"/>
      <c r="P65" s="15"/>
      <c r="Q65" s="15"/>
      <c r="R65" s="5"/>
      <c r="S65" s="5"/>
      <c r="T65" s="5"/>
      <c r="U65" s="5"/>
      <c r="V65" s="5"/>
      <c r="W65" s="5"/>
      <c r="X65" s="5"/>
      <c r="Y65" s="5"/>
      <c r="Z65" s="316"/>
    </row>
    <row r="66" spans="1:26" ht="21" customHeight="1">
      <c r="A66" s="5"/>
      <c r="B66" s="5"/>
      <c r="C66" s="5"/>
      <c r="D66" s="15"/>
      <c r="E66" s="15"/>
      <c r="F66" s="15"/>
      <c r="G66" s="15"/>
      <c r="H66" s="15"/>
      <c r="I66" s="15"/>
      <c r="J66" s="15"/>
      <c r="K66" s="15"/>
      <c r="L66" s="15"/>
      <c r="M66" s="15"/>
      <c r="N66" s="15"/>
      <c r="O66" s="15"/>
      <c r="P66" s="15"/>
      <c r="Q66" s="15"/>
      <c r="R66" s="5"/>
      <c r="S66" s="5"/>
      <c r="T66" s="5"/>
      <c r="U66" s="5"/>
      <c r="V66" s="5"/>
      <c r="W66" s="5"/>
      <c r="X66" s="5"/>
      <c r="Y66" s="5"/>
      <c r="Z66" s="316"/>
    </row>
    <row r="67" spans="1:26" ht="21" customHeight="1">
      <c r="A67" s="5"/>
      <c r="B67" s="5"/>
      <c r="C67" s="5"/>
      <c r="D67" s="15"/>
      <c r="E67" s="15"/>
      <c r="F67" s="15"/>
      <c r="G67" s="15"/>
      <c r="H67" s="15"/>
      <c r="I67" s="15"/>
      <c r="J67" s="15"/>
      <c r="K67" s="15"/>
      <c r="L67" s="15"/>
      <c r="M67" s="15"/>
      <c r="N67" s="15"/>
      <c r="O67" s="15"/>
      <c r="P67" s="15"/>
      <c r="Q67" s="15"/>
      <c r="R67" s="5"/>
      <c r="S67" s="5"/>
      <c r="T67" s="5"/>
      <c r="U67" s="5"/>
      <c r="V67" s="5"/>
      <c r="W67" s="5"/>
      <c r="X67" s="5"/>
      <c r="Y67" s="5"/>
      <c r="Z67" s="316"/>
    </row>
    <row r="68" spans="1:26" ht="21" customHeight="1">
      <c r="A68" s="5"/>
      <c r="B68" s="5"/>
      <c r="C68" s="5"/>
      <c r="D68" s="15"/>
      <c r="E68" s="15"/>
      <c r="F68" s="15"/>
      <c r="G68" s="15"/>
      <c r="H68" s="15"/>
      <c r="I68" s="15"/>
      <c r="J68" s="15"/>
      <c r="K68" s="15"/>
      <c r="L68" s="15"/>
      <c r="M68" s="15"/>
      <c r="N68" s="15"/>
      <c r="O68" s="15"/>
      <c r="P68" s="15"/>
      <c r="Q68" s="15"/>
      <c r="R68" s="5"/>
      <c r="S68" s="5"/>
      <c r="T68" s="5"/>
      <c r="U68" s="5"/>
      <c r="V68" s="5"/>
      <c r="W68" s="5"/>
      <c r="X68" s="5"/>
      <c r="Y68" s="5"/>
      <c r="Z68" s="316"/>
    </row>
    <row r="69" spans="1:26" ht="21" customHeight="1">
      <c r="A69" s="5"/>
      <c r="B69" s="5"/>
      <c r="C69" s="5"/>
      <c r="D69" s="15"/>
      <c r="E69" s="15"/>
      <c r="F69" s="15"/>
      <c r="G69" s="15"/>
      <c r="H69" s="15"/>
      <c r="I69" s="15"/>
      <c r="J69" s="15"/>
      <c r="K69" s="15"/>
      <c r="L69" s="15"/>
      <c r="M69" s="15"/>
      <c r="N69" s="15"/>
      <c r="O69" s="15"/>
      <c r="P69" s="15"/>
      <c r="Q69" s="15"/>
      <c r="R69" s="5"/>
      <c r="S69" s="5"/>
      <c r="T69" s="5"/>
      <c r="U69" s="5"/>
      <c r="V69" s="5"/>
      <c r="W69" s="5"/>
      <c r="X69" s="5"/>
      <c r="Y69" s="5"/>
      <c r="Z69" s="316"/>
    </row>
    <row r="70" spans="1:26" ht="21" customHeight="1">
      <c r="A70" s="5"/>
      <c r="B70" s="5"/>
      <c r="C70" s="5"/>
      <c r="D70" s="15"/>
      <c r="E70" s="15"/>
      <c r="F70" s="15"/>
      <c r="G70" s="15"/>
      <c r="H70" s="15"/>
      <c r="I70" s="15"/>
      <c r="J70" s="15"/>
      <c r="K70" s="15"/>
      <c r="L70" s="15"/>
      <c r="M70" s="15"/>
      <c r="N70" s="15"/>
      <c r="O70" s="15"/>
      <c r="P70" s="15"/>
      <c r="Q70" s="15"/>
      <c r="R70" s="5"/>
      <c r="S70" s="5"/>
      <c r="T70" s="5"/>
      <c r="U70" s="5"/>
      <c r="V70" s="5"/>
      <c r="W70" s="5"/>
      <c r="X70" s="5"/>
      <c r="Y70" s="5"/>
      <c r="Z70" s="316"/>
    </row>
    <row r="71" spans="1:26" ht="21" customHeight="1">
      <c r="A71" s="5"/>
      <c r="B71" s="5"/>
      <c r="C71" s="5"/>
      <c r="D71" s="15"/>
      <c r="E71" s="15"/>
      <c r="F71" s="15"/>
      <c r="G71" s="15"/>
      <c r="H71" s="15"/>
      <c r="I71" s="15"/>
      <c r="J71" s="15"/>
      <c r="K71" s="15"/>
      <c r="L71" s="15"/>
      <c r="M71" s="15"/>
      <c r="N71" s="15"/>
      <c r="O71" s="15"/>
      <c r="P71" s="15"/>
      <c r="Q71" s="15"/>
      <c r="R71" s="5"/>
      <c r="S71" s="5"/>
      <c r="T71" s="5"/>
      <c r="U71" s="5"/>
      <c r="V71" s="5"/>
      <c r="W71" s="5"/>
      <c r="X71" s="5"/>
      <c r="Y71" s="5"/>
      <c r="Z71" s="316"/>
    </row>
    <row r="72" spans="1:26" ht="21" customHeight="1">
      <c r="A72" s="5"/>
      <c r="B72" s="5"/>
      <c r="C72" s="5"/>
      <c r="D72" s="15"/>
      <c r="E72" s="15"/>
      <c r="F72" s="15"/>
      <c r="G72" s="15"/>
      <c r="H72" s="15"/>
      <c r="I72" s="15"/>
      <c r="J72" s="15"/>
      <c r="K72" s="15"/>
      <c r="L72" s="15"/>
      <c r="M72" s="15"/>
      <c r="N72" s="15"/>
      <c r="O72" s="15"/>
      <c r="P72" s="15"/>
      <c r="Q72" s="15"/>
      <c r="R72" s="5"/>
      <c r="S72" s="5"/>
      <c r="T72" s="5"/>
      <c r="U72" s="5"/>
      <c r="V72" s="5"/>
      <c r="W72" s="5"/>
      <c r="X72" s="5"/>
      <c r="Y72" s="5"/>
      <c r="Z72" s="316"/>
    </row>
    <row r="73" spans="1:26" ht="21" customHeight="1">
      <c r="A73" s="5"/>
      <c r="B73" s="5"/>
      <c r="C73" s="5"/>
      <c r="D73" s="15"/>
      <c r="E73" s="15"/>
      <c r="F73" s="15"/>
      <c r="G73" s="15"/>
      <c r="H73" s="15"/>
      <c r="I73" s="15"/>
      <c r="J73" s="15"/>
      <c r="K73" s="15"/>
      <c r="L73" s="15"/>
      <c r="M73" s="15"/>
      <c r="N73" s="15"/>
      <c r="O73" s="15"/>
      <c r="P73" s="15"/>
      <c r="Q73" s="15"/>
      <c r="R73" s="5"/>
      <c r="S73" s="5"/>
      <c r="T73" s="5"/>
      <c r="U73" s="5"/>
      <c r="V73" s="5"/>
      <c r="W73" s="5"/>
      <c r="X73" s="5"/>
      <c r="Y73" s="5"/>
      <c r="Z73" s="316"/>
    </row>
    <row r="74" spans="1:26" ht="21" customHeight="1">
      <c r="A74" s="5"/>
      <c r="B74" s="5"/>
      <c r="C74" s="5"/>
      <c r="D74" s="15"/>
      <c r="E74" s="15"/>
      <c r="F74" s="15"/>
      <c r="G74" s="15"/>
      <c r="H74" s="15"/>
      <c r="I74" s="15"/>
      <c r="J74" s="15"/>
      <c r="K74" s="15"/>
      <c r="L74" s="15"/>
      <c r="M74" s="15"/>
      <c r="N74" s="15"/>
      <c r="O74" s="15"/>
      <c r="P74" s="15"/>
      <c r="Q74" s="15"/>
      <c r="R74" s="5"/>
      <c r="S74" s="5"/>
      <c r="T74" s="5"/>
      <c r="U74" s="5"/>
      <c r="V74" s="5"/>
      <c r="W74" s="5"/>
      <c r="X74" s="5"/>
      <c r="Y74" s="5"/>
      <c r="Z74" s="316"/>
    </row>
    <row r="75" spans="1:26" ht="21" customHeight="1">
      <c r="A75" s="5"/>
      <c r="B75" s="5"/>
      <c r="C75" s="5"/>
      <c r="D75" s="15"/>
      <c r="E75" s="15"/>
      <c r="F75" s="15"/>
      <c r="G75" s="15"/>
      <c r="H75" s="15"/>
      <c r="I75" s="15"/>
      <c r="J75" s="15"/>
      <c r="K75" s="15"/>
      <c r="L75" s="15"/>
      <c r="M75" s="15"/>
      <c r="N75" s="15"/>
      <c r="O75" s="15"/>
      <c r="P75" s="15"/>
      <c r="Q75" s="15"/>
      <c r="R75" s="5"/>
      <c r="S75" s="5"/>
      <c r="T75" s="5"/>
      <c r="U75" s="5"/>
      <c r="V75" s="5"/>
      <c r="W75" s="5"/>
      <c r="X75" s="5"/>
      <c r="Y75" s="5"/>
      <c r="Z75" s="316"/>
    </row>
    <row r="76" spans="1:26" ht="21" customHeight="1">
      <c r="A76" s="5"/>
      <c r="B76" s="5"/>
      <c r="C76" s="5"/>
      <c r="D76" s="15"/>
      <c r="E76" s="15"/>
      <c r="F76" s="15"/>
      <c r="G76" s="15"/>
      <c r="H76" s="15"/>
      <c r="I76" s="15"/>
      <c r="J76" s="15"/>
      <c r="K76" s="15"/>
      <c r="L76" s="15"/>
      <c r="M76" s="15"/>
      <c r="N76" s="15"/>
      <c r="O76" s="15"/>
      <c r="P76" s="15"/>
      <c r="Q76" s="15"/>
      <c r="R76" s="5"/>
      <c r="S76" s="5"/>
      <c r="T76" s="5"/>
      <c r="U76" s="5"/>
      <c r="V76" s="5"/>
      <c r="W76" s="5"/>
      <c r="X76" s="5"/>
      <c r="Y76" s="5"/>
      <c r="Z76" s="316"/>
    </row>
    <row r="77" spans="1:26" ht="21" customHeight="1">
      <c r="A77" s="5"/>
      <c r="B77" s="5"/>
      <c r="C77" s="5"/>
      <c r="D77" s="15"/>
      <c r="E77" s="15"/>
      <c r="F77" s="15"/>
      <c r="G77" s="15"/>
      <c r="H77" s="15"/>
      <c r="I77" s="15"/>
      <c r="J77" s="15"/>
      <c r="K77" s="15"/>
      <c r="L77" s="15"/>
      <c r="M77" s="15"/>
      <c r="N77" s="15"/>
      <c r="O77" s="15"/>
      <c r="P77" s="15"/>
      <c r="Q77" s="15"/>
      <c r="R77" s="5"/>
      <c r="S77" s="5"/>
      <c r="T77" s="5"/>
      <c r="U77" s="5"/>
      <c r="V77" s="5"/>
      <c r="W77" s="5"/>
      <c r="X77" s="5"/>
      <c r="Y77" s="5"/>
      <c r="Z77" s="316"/>
    </row>
    <row r="78" spans="1:26" ht="21" customHeight="1">
      <c r="A78" s="5"/>
      <c r="B78" s="5"/>
      <c r="C78" s="5"/>
      <c r="D78" s="15"/>
      <c r="E78" s="15"/>
      <c r="F78" s="15"/>
      <c r="G78" s="15"/>
      <c r="H78" s="15"/>
      <c r="I78" s="15"/>
      <c r="J78" s="15"/>
      <c r="K78" s="15"/>
      <c r="L78" s="15"/>
      <c r="M78" s="15"/>
      <c r="N78" s="15"/>
      <c r="O78" s="15"/>
      <c r="P78" s="15"/>
      <c r="Q78" s="15"/>
      <c r="R78" s="5"/>
      <c r="S78" s="5"/>
      <c r="T78" s="5"/>
      <c r="U78" s="5"/>
      <c r="V78" s="5"/>
      <c r="W78" s="5"/>
      <c r="X78" s="5"/>
      <c r="Y78" s="5"/>
      <c r="Z78" s="316"/>
    </row>
    <row r="79" spans="1:26" ht="21" customHeight="1">
      <c r="A79" s="5"/>
      <c r="B79" s="5"/>
      <c r="C79" s="5"/>
      <c r="D79" s="15"/>
      <c r="E79" s="15"/>
      <c r="F79" s="15"/>
      <c r="G79" s="15"/>
      <c r="H79" s="15"/>
      <c r="I79" s="15"/>
      <c r="J79" s="15"/>
      <c r="K79" s="15"/>
      <c r="L79" s="15"/>
      <c r="M79" s="15"/>
      <c r="N79" s="15"/>
      <c r="O79" s="15"/>
      <c r="P79" s="15"/>
      <c r="Q79" s="15"/>
      <c r="R79" s="5"/>
      <c r="S79" s="5"/>
      <c r="T79" s="5"/>
      <c r="U79" s="5"/>
      <c r="V79" s="5"/>
      <c r="W79" s="5"/>
      <c r="X79" s="5"/>
      <c r="Y79" s="5"/>
      <c r="Z79" s="316"/>
    </row>
    <row r="80" spans="1:26" ht="21" customHeight="1">
      <c r="A80" s="5"/>
      <c r="B80" s="5"/>
      <c r="C80" s="5"/>
      <c r="D80" s="15"/>
      <c r="E80" s="15"/>
      <c r="F80" s="15"/>
      <c r="G80" s="15"/>
      <c r="H80" s="15"/>
      <c r="I80" s="15"/>
      <c r="J80" s="15"/>
      <c r="K80" s="15"/>
      <c r="L80" s="15"/>
      <c r="M80" s="15"/>
      <c r="N80" s="15"/>
      <c r="O80" s="15"/>
      <c r="P80" s="15"/>
      <c r="Q80" s="15"/>
      <c r="R80" s="5"/>
      <c r="S80" s="5"/>
      <c r="T80" s="5"/>
      <c r="U80" s="5"/>
      <c r="V80" s="5"/>
      <c r="W80" s="5"/>
      <c r="X80" s="5"/>
      <c r="Y80" s="5"/>
      <c r="Z80" s="316"/>
    </row>
    <row r="81" spans="1:26" ht="21" customHeight="1">
      <c r="A81" s="5"/>
      <c r="B81" s="5"/>
      <c r="C81" s="5"/>
      <c r="D81" s="15"/>
      <c r="E81" s="15"/>
      <c r="F81" s="15"/>
      <c r="G81" s="15"/>
      <c r="H81" s="15"/>
      <c r="I81" s="15"/>
      <c r="J81" s="15"/>
      <c r="K81" s="15"/>
      <c r="L81" s="15"/>
      <c r="M81" s="15"/>
      <c r="N81" s="15"/>
      <c r="O81" s="15"/>
      <c r="P81" s="15"/>
      <c r="Q81" s="15"/>
      <c r="R81" s="5"/>
      <c r="S81" s="5"/>
      <c r="T81" s="5"/>
      <c r="U81" s="5"/>
      <c r="V81" s="5"/>
      <c r="W81" s="5"/>
      <c r="X81" s="5"/>
      <c r="Y81" s="5"/>
      <c r="Z81" s="316"/>
    </row>
    <row r="82" spans="1:26" ht="21" customHeight="1">
      <c r="A82" s="5"/>
      <c r="B82" s="5"/>
      <c r="C82" s="5"/>
      <c r="D82" s="15"/>
      <c r="E82" s="15"/>
      <c r="F82" s="15"/>
      <c r="G82" s="15"/>
      <c r="H82" s="15"/>
      <c r="I82" s="15"/>
      <c r="J82" s="15"/>
      <c r="K82" s="15"/>
      <c r="L82" s="15"/>
      <c r="M82" s="15"/>
      <c r="N82" s="15"/>
      <c r="O82" s="15"/>
      <c r="P82" s="15"/>
      <c r="Q82" s="15"/>
      <c r="R82" s="5"/>
      <c r="S82" s="5"/>
      <c r="T82" s="5"/>
      <c r="U82" s="5"/>
      <c r="V82" s="5"/>
      <c r="W82" s="5"/>
      <c r="X82" s="5"/>
      <c r="Y82" s="5"/>
      <c r="Z82" s="316"/>
    </row>
    <row r="83" spans="1:26" ht="21" customHeight="1">
      <c r="A83" s="5"/>
      <c r="B83" s="5"/>
      <c r="C83" s="5"/>
      <c r="D83" s="15"/>
      <c r="E83" s="15"/>
      <c r="F83" s="15"/>
      <c r="G83" s="15"/>
      <c r="H83" s="15"/>
      <c r="I83" s="15"/>
      <c r="J83" s="15"/>
      <c r="K83" s="15"/>
      <c r="L83" s="15"/>
      <c r="M83" s="15"/>
      <c r="N83" s="15"/>
      <c r="O83" s="15"/>
      <c r="P83" s="15"/>
      <c r="Q83" s="15"/>
      <c r="R83" s="5"/>
      <c r="S83" s="5"/>
      <c r="T83" s="5"/>
      <c r="U83" s="5"/>
      <c r="V83" s="5"/>
      <c r="W83" s="5"/>
      <c r="X83" s="5"/>
      <c r="Y83" s="5"/>
      <c r="Z83" s="316"/>
    </row>
    <row r="84" spans="1:26" ht="21" customHeight="1">
      <c r="A84" s="5"/>
      <c r="B84" s="5"/>
      <c r="C84" s="5"/>
      <c r="D84" s="15"/>
      <c r="E84" s="15"/>
      <c r="F84" s="15"/>
      <c r="G84" s="15"/>
      <c r="H84" s="15"/>
      <c r="I84" s="15"/>
      <c r="J84" s="15"/>
      <c r="K84" s="15"/>
      <c r="L84" s="15"/>
      <c r="M84" s="15"/>
      <c r="N84" s="15"/>
      <c r="O84" s="15"/>
      <c r="P84" s="15"/>
      <c r="Q84" s="15"/>
      <c r="R84" s="5"/>
      <c r="S84" s="5"/>
      <c r="T84" s="5"/>
      <c r="U84" s="5"/>
      <c r="V84" s="5"/>
      <c r="W84" s="5"/>
      <c r="X84" s="5"/>
      <c r="Y84" s="5"/>
      <c r="Z84" s="316"/>
    </row>
    <row r="85" spans="1:26" ht="21" customHeight="1">
      <c r="A85" s="5"/>
      <c r="B85" s="5"/>
      <c r="C85" s="5"/>
      <c r="D85" s="15"/>
      <c r="E85" s="15"/>
      <c r="F85" s="15"/>
      <c r="G85" s="15"/>
      <c r="H85" s="15"/>
      <c r="I85" s="15"/>
      <c r="J85" s="15"/>
      <c r="K85" s="15"/>
      <c r="L85" s="15"/>
      <c r="M85" s="15"/>
      <c r="N85" s="15"/>
      <c r="O85" s="15"/>
      <c r="P85" s="15"/>
      <c r="Q85" s="15"/>
      <c r="R85" s="5"/>
      <c r="S85" s="5"/>
      <c r="T85" s="5"/>
      <c r="U85" s="5"/>
      <c r="V85" s="5"/>
      <c r="W85" s="5"/>
      <c r="X85" s="5"/>
      <c r="Y85" s="5"/>
      <c r="Z85" s="316"/>
    </row>
    <row r="86" spans="1:26" ht="21" customHeight="1">
      <c r="A86" s="5"/>
      <c r="B86" s="5"/>
      <c r="C86" s="5"/>
      <c r="D86" s="15"/>
      <c r="E86" s="15"/>
      <c r="F86" s="15"/>
      <c r="G86" s="15"/>
      <c r="H86" s="15"/>
      <c r="I86" s="15"/>
      <c r="J86" s="15"/>
      <c r="K86" s="15"/>
      <c r="L86" s="15"/>
      <c r="M86" s="15"/>
      <c r="N86" s="15"/>
      <c r="O86" s="15"/>
      <c r="P86" s="15"/>
      <c r="Q86" s="15"/>
      <c r="R86" s="5"/>
      <c r="S86" s="5"/>
      <c r="T86" s="5"/>
      <c r="U86" s="5"/>
      <c r="V86" s="5"/>
      <c r="W86" s="5"/>
      <c r="X86" s="5"/>
      <c r="Y86" s="5"/>
      <c r="Z86" s="316"/>
    </row>
    <row r="87" spans="1:26" ht="21" customHeight="1">
      <c r="A87" s="5"/>
      <c r="B87" s="5"/>
      <c r="C87" s="5"/>
      <c r="D87" s="15"/>
      <c r="E87" s="15"/>
      <c r="F87" s="15"/>
      <c r="G87" s="15"/>
      <c r="H87" s="15"/>
      <c r="I87" s="15"/>
      <c r="J87" s="15"/>
      <c r="K87" s="15"/>
      <c r="L87" s="15"/>
      <c r="M87" s="15"/>
      <c r="N87" s="15"/>
      <c r="O87" s="15"/>
      <c r="P87" s="15"/>
      <c r="Q87" s="15"/>
      <c r="R87" s="5"/>
      <c r="S87" s="5"/>
      <c r="T87" s="5"/>
      <c r="U87" s="5"/>
      <c r="V87" s="5"/>
      <c r="W87" s="5"/>
      <c r="X87" s="5"/>
      <c r="Y87" s="5"/>
      <c r="Z87" s="316"/>
    </row>
    <row r="88" spans="1:26" ht="21" customHeight="1">
      <c r="A88" s="5"/>
      <c r="B88" s="5"/>
      <c r="C88" s="5"/>
      <c r="D88" s="15"/>
      <c r="E88" s="15"/>
      <c r="F88" s="15"/>
      <c r="G88" s="15"/>
      <c r="H88" s="15"/>
      <c r="I88" s="15"/>
      <c r="J88" s="15"/>
      <c r="K88" s="15"/>
      <c r="L88" s="15"/>
      <c r="M88" s="15"/>
      <c r="N88" s="15"/>
      <c r="O88" s="15"/>
      <c r="P88" s="15"/>
      <c r="Q88" s="15"/>
      <c r="R88" s="5"/>
      <c r="S88" s="5"/>
      <c r="T88" s="5"/>
      <c r="U88" s="5"/>
      <c r="V88" s="5"/>
      <c r="W88" s="5"/>
      <c r="X88" s="5"/>
      <c r="Y88" s="5"/>
      <c r="Z88" s="316"/>
    </row>
    <row r="89" spans="1:26" ht="21" customHeight="1">
      <c r="A89" s="5"/>
      <c r="B89" s="5"/>
      <c r="C89" s="5"/>
      <c r="D89" s="15"/>
      <c r="E89" s="15"/>
      <c r="F89" s="15"/>
      <c r="G89" s="15"/>
      <c r="H89" s="15"/>
      <c r="I89" s="15"/>
      <c r="J89" s="15"/>
      <c r="K89" s="15"/>
      <c r="L89" s="15"/>
      <c r="M89" s="15"/>
      <c r="N89" s="15"/>
      <c r="O89" s="15"/>
      <c r="P89" s="15"/>
      <c r="Q89" s="15"/>
      <c r="R89" s="5"/>
      <c r="S89" s="5"/>
      <c r="T89" s="5"/>
      <c r="U89" s="5"/>
      <c r="V89" s="5"/>
      <c r="W89" s="5"/>
      <c r="X89" s="5"/>
      <c r="Y89" s="5"/>
      <c r="Z89" s="316"/>
    </row>
    <row r="90" spans="1:26" ht="21" customHeight="1">
      <c r="A90" s="5"/>
      <c r="B90" s="5"/>
      <c r="C90" s="5"/>
      <c r="D90" s="15"/>
      <c r="E90" s="15"/>
      <c r="F90" s="15"/>
      <c r="G90" s="15"/>
      <c r="H90" s="15"/>
      <c r="I90" s="15"/>
      <c r="J90" s="15"/>
      <c r="K90" s="15"/>
      <c r="L90" s="15"/>
      <c r="M90" s="15"/>
      <c r="N90" s="15"/>
      <c r="O90" s="15"/>
      <c r="P90" s="15"/>
      <c r="Q90" s="15"/>
      <c r="R90" s="5"/>
      <c r="S90" s="5"/>
      <c r="T90" s="5"/>
      <c r="U90" s="5"/>
      <c r="V90" s="5"/>
      <c r="W90" s="5"/>
      <c r="X90" s="5"/>
      <c r="Y90" s="5"/>
      <c r="Z90" s="316"/>
    </row>
    <row r="91" spans="1:26" ht="21" customHeight="1">
      <c r="A91" s="5"/>
      <c r="B91" s="5"/>
      <c r="C91" s="5"/>
      <c r="D91" s="15"/>
      <c r="E91" s="15"/>
      <c r="F91" s="15"/>
      <c r="G91" s="15"/>
      <c r="H91" s="15"/>
      <c r="I91" s="15"/>
      <c r="J91" s="15"/>
      <c r="K91" s="15"/>
      <c r="L91" s="15"/>
      <c r="M91" s="15"/>
      <c r="N91" s="15"/>
      <c r="O91" s="15"/>
      <c r="P91" s="15"/>
      <c r="Q91" s="15"/>
      <c r="R91" s="5"/>
      <c r="S91" s="5"/>
      <c r="T91" s="5"/>
      <c r="U91" s="5"/>
      <c r="V91" s="5"/>
      <c r="W91" s="5"/>
      <c r="X91" s="5"/>
      <c r="Y91" s="5"/>
      <c r="Z91" s="316"/>
    </row>
    <row r="92" spans="1:26" ht="21" customHeight="1">
      <c r="A92" s="5"/>
      <c r="B92" s="5"/>
      <c r="C92" s="5"/>
      <c r="D92" s="15"/>
      <c r="E92" s="15"/>
      <c r="F92" s="15"/>
      <c r="G92" s="15"/>
      <c r="H92" s="15"/>
      <c r="I92" s="15"/>
      <c r="J92" s="15"/>
      <c r="K92" s="15"/>
      <c r="L92" s="15"/>
      <c r="M92" s="15"/>
      <c r="N92" s="15"/>
      <c r="O92" s="15"/>
      <c r="P92" s="15"/>
      <c r="Q92" s="15"/>
      <c r="R92" s="5"/>
      <c r="S92" s="5"/>
      <c r="T92" s="5"/>
      <c r="U92" s="5"/>
      <c r="V92" s="5"/>
      <c r="W92" s="5"/>
      <c r="X92" s="5"/>
      <c r="Y92" s="5"/>
      <c r="Z92" s="316"/>
    </row>
    <row r="93" spans="1:26" ht="21" customHeight="1">
      <c r="A93" s="5"/>
      <c r="B93" s="5"/>
      <c r="C93" s="5"/>
      <c r="D93" s="15"/>
      <c r="E93" s="15"/>
      <c r="F93" s="15"/>
      <c r="G93" s="15"/>
      <c r="H93" s="15"/>
      <c r="I93" s="15"/>
      <c r="J93" s="15"/>
      <c r="K93" s="15"/>
      <c r="L93" s="15"/>
      <c r="M93" s="15"/>
      <c r="N93" s="15"/>
      <c r="O93" s="15"/>
      <c r="P93" s="15"/>
      <c r="Q93" s="15"/>
      <c r="R93" s="5"/>
      <c r="S93" s="5"/>
      <c r="T93" s="5"/>
      <c r="U93" s="5"/>
      <c r="V93" s="5"/>
      <c r="W93" s="5"/>
      <c r="X93" s="5"/>
      <c r="Y93" s="5"/>
      <c r="Z93" s="316"/>
    </row>
    <row r="94" spans="1:26" ht="21" customHeight="1">
      <c r="A94" s="5"/>
      <c r="B94" s="5"/>
      <c r="C94" s="5"/>
      <c r="D94" s="15"/>
      <c r="E94" s="15"/>
      <c r="F94" s="15"/>
      <c r="G94" s="15"/>
      <c r="H94" s="15"/>
      <c r="I94" s="15"/>
      <c r="J94" s="15"/>
      <c r="K94" s="15"/>
      <c r="L94" s="15"/>
      <c r="M94" s="15"/>
      <c r="N94" s="15"/>
      <c r="O94" s="15"/>
      <c r="P94" s="15"/>
      <c r="Q94" s="15"/>
      <c r="R94" s="5"/>
      <c r="S94" s="5"/>
      <c r="T94" s="5"/>
      <c r="U94" s="5"/>
      <c r="V94" s="5"/>
      <c r="W94" s="5"/>
      <c r="X94" s="5"/>
      <c r="Y94" s="5"/>
      <c r="Z94" s="316"/>
    </row>
    <row r="95" spans="1:26" ht="21" customHeight="1">
      <c r="A95" s="5"/>
      <c r="B95" s="5"/>
      <c r="C95" s="5"/>
      <c r="D95" s="15"/>
      <c r="E95" s="15"/>
      <c r="F95" s="15"/>
      <c r="G95" s="15"/>
      <c r="H95" s="15"/>
      <c r="I95" s="15"/>
      <c r="J95" s="15"/>
      <c r="K95" s="15"/>
      <c r="L95" s="15"/>
      <c r="M95" s="15"/>
      <c r="N95" s="15"/>
      <c r="O95" s="15"/>
      <c r="P95" s="15"/>
      <c r="Q95" s="15"/>
      <c r="R95" s="5"/>
      <c r="S95" s="5"/>
      <c r="T95" s="5"/>
      <c r="U95" s="5"/>
      <c r="V95" s="5"/>
      <c r="W95" s="5"/>
      <c r="X95" s="5"/>
      <c r="Y95" s="5"/>
      <c r="Z95" s="316"/>
    </row>
    <row r="96" spans="1:26" ht="21" customHeight="1">
      <c r="A96" s="5"/>
      <c r="B96" s="5"/>
      <c r="C96" s="5"/>
      <c r="D96" s="15"/>
      <c r="E96" s="15"/>
      <c r="F96" s="15"/>
      <c r="G96" s="15"/>
      <c r="H96" s="15"/>
      <c r="I96" s="15"/>
      <c r="J96" s="15"/>
      <c r="K96" s="15"/>
      <c r="L96" s="15"/>
      <c r="M96" s="15"/>
      <c r="N96" s="15"/>
      <c r="O96" s="15"/>
      <c r="P96" s="15"/>
      <c r="Q96" s="15"/>
      <c r="R96" s="5"/>
      <c r="S96" s="5"/>
      <c r="T96" s="5"/>
      <c r="U96" s="5"/>
      <c r="V96" s="5"/>
      <c r="W96" s="5"/>
      <c r="X96" s="5"/>
      <c r="Y96" s="5"/>
      <c r="Z96" s="316"/>
    </row>
    <row r="97" spans="1:26" ht="21" customHeight="1">
      <c r="A97" s="5"/>
      <c r="B97" s="5"/>
      <c r="C97" s="5"/>
      <c r="D97" s="15"/>
      <c r="E97" s="15"/>
      <c r="F97" s="15"/>
      <c r="G97" s="15"/>
      <c r="H97" s="15"/>
      <c r="I97" s="15"/>
      <c r="J97" s="15"/>
      <c r="K97" s="15"/>
      <c r="L97" s="15"/>
      <c r="M97" s="15"/>
      <c r="N97" s="15"/>
      <c r="O97" s="15"/>
      <c r="P97" s="15"/>
      <c r="Q97" s="15"/>
      <c r="R97" s="5"/>
      <c r="S97" s="5"/>
      <c r="T97" s="5"/>
      <c r="U97" s="5"/>
      <c r="V97" s="5"/>
      <c r="W97" s="5"/>
      <c r="X97" s="5"/>
      <c r="Y97" s="5"/>
      <c r="Z97" s="316"/>
    </row>
    <row r="98" spans="1:26" ht="21" customHeight="1">
      <c r="A98" s="5"/>
      <c r="B98" s="5"/>
      <c r="C98" s="5"/>
      <c r="D98" s="15"/>
      <c r="E98" s="15"/>
      <c r="F98" s="15"/>
      <c r="G98" s="15"/>
      <c r="H98" s="15"/>
      <c r="I98" s="15"/>
      <c r="J98" s="15"/>
      <c r="K98" s="15"/>
      <c r="L98" s="15"/>
      <c r="M98" s="15"/>
      <c r="N98" s="15"/>
      <c r="O98" s="15"/>
      <c r="P98" s="15"/>
      <c r="Q98" s="15"/>
      <c r="R98" s="5"/>
      <c r="S98" s="5"/>
      <c r="T98" s="5"/>
      <c r="U98" s="5"/>
      <c r="V98" s="5"/>
      <c r="W98" s="5"/>
      <c r="X98" s="5"/>
      <c r="Y98" s="5"/>
      <c r="Z98" s="316"/>
    </row>
    <row r="99" spans="1:26" ht="21" customHeight="1">
      <c r="A99" s="5"/>
      <c r="B99" s="5"/>
      <c r="C99" s="5"/>
      <c r="D99" s="15"/>
      <c r="E99" s="15"/>
      <c r="F99" s="15"/>
      <c r="G99" s="15"/>
      <c r="H99" s="15"/>
      <c r="I99" s="15"/>
      <c r="J99" s="15"/>
      <c r="K99" s="15"/>
      <c r="L99" s="15"/>
      <c r="M99" s="15"/>
      <c r="N99" s="15"/>
      <c r="O99" s="15"/>
      <c r="P99" s="15"/>
      <c r="Q99" s="15"/>
      <c r="R99" s="5"/>
      <c r="S99" s="5"/>
      <c r="T99" s="5"/>
      <c r="U99" s="5"/>
      <c r="V99" s="5"/>
      <c r="W99" s="5"/>
      <c r="X99" s="5"/>
      <c r="Y99" s="5"/>
      <c r="Z99" s="316"/>
    </row>
    <row r="100" spans="1:26" ht="21" customHeight="1">
      <c r="A100" s="5"/>
      <c r="B100" s="5"/>
      <c r="C100" s="5"/>
      <c r="D100" s="15"/>
      <c r="E100" s="15"/>
      <c r="F100" s="15"/>
      <c r="G100" s="15"/>
      <c r="H100" s="15"/>
      <c r="I100" s="15"/>
      <c r="J100" s="15"/>
      <c r="K100" s="15"/>
      <c r="L100" s="15"/>
      <c r="M100" s="15"/>
      <c r="N100" s="15"/>
      <c r="O100" s="15"/>
      <c r="P100" s="15"/>
      <c r="Q100" s="15"/>
      <c r="R100" s="5"/>
      <c r="S100" s="5"/>
      <c r="T100" s="5"/>
      <c r="U100" s="5"/>
      <c r="V100" s="5"/>
      <c r="W100" s="5"/>
      <c r="X100" s="5"/>
      <c r="Y100" s="5"/>
      <c r="Z100" s="316"/>
    </row>
    <row r="101" spans="1:26" ht="21" customHeight="1">
      <c r="A101" s="5"/>
      <c r="B101" s="5"/>
      <c r="C101" s="5"/>
      <c r="D101" s="15"/>
      <c r="E101" s="15"/>
      <c r="F101" s="15"/>
      <c r="G101" s="15"/>
      <c r="H101" s="15"/>
      <c r="I101" s="15"/>
      <c r="J101" s="15"/>
      <c r="K101" s="15"/>
      <c r="L101" s="15"/>
      <c r="M101" s="15"/>
      <c r="N101" s="15"/>
      <c r="O101" s="15"/>
      <c r="P101" s="15"/>
      <c r="Q101" s="15"/>
      <c r="R101" s="5"/>
      <c r="S101" s="5"/>
      <c r="T101" s="5"/>
      <c r="U101" s="5"/>
      <c r="V101" s="5"/>
      <c r="W101" s="5"/>
      <c r="X101" s="5"/>
      <c r="Y101" s="5"/>
      <c r="Z101" s="316"/>
    </row>
    <row r="102" spans="1:26" ht="21" customHeight="1">
      <c r="A102" s="5"/>
      <c r="B102" s="5"/>
      <c r="C102" s="5"/>
      <c r="D102" s="15"/>
      <c r="E102" s="15"/>
      <c r="F102" s="15"/>
      <c r="G102" s="15"/>
      <c r="H102" s="15"/>
      <c r="I102" s="15"/>
      <c r="J102" s="15"/>
      <c r="K102" s="15"/>
      <c r="L102" s="15"/>
      <c r="M102" s="15"/>
      <c r="N102" s="15"/>
      <c r="O102" s="15"/>
      <c r="P102" s="15"/>
      <c r="Q102" s="15"/>
      <c r="R102" s="5"/>
      <c r="S102" s="5"/>
      <c r="T102" s="5"/>
      <c r="U102" s="5"/>
      <c r="V102" s="5"/>
      <c r="W102" s="5"/>
      <c r="X102" s="5"/>
      <c r="Y102" s="5"/>
      <c r="Z102" s="316"/>
    </row>
    <row r="103" spans="1:26" ht="21" customHeight="1">
      <c r="A103" s="5"/>
      <c r="B103" s="5"/>
      <c r="C103" s="5"/>
      <c r="D103" s="15"/>
      <c r="E103" s="15"/>
      <c r="F103" s="15"/>
      <c r="G103" s="15"/>
      <c r="H103" s="15"/>
      <c r="I103" s="15"/>
      <c r="J103" s="15"/>
      <c r="K103" s="15"/>
      <c r="L103" s="15"/>
      <c r="M103" s="15"/>
      <c r="N103" s="15"/>
      <c r="O103" s="15"/>
      <c r="P103" s="15"/>
      <c r="Q103" s="15"/>
      <c r="R103" s="5"/>
      <c r="S103" s="5"/>
      <c r="T103" s="5"/>
      <c r="U103" s="5"/>
      <c r="V103" s="5"/>
      <c r="W103" s="5"/>
      <c r="X103" s="5"/>
      <c r="Y103" s="5"/>
      <c r="Z103" s="316"/>
    </row>
    <row r="104" spans="1:26" ht="21" customHeight="1">
      <c r="A104" s="5"/>
      <c r="B104" s="5"/>
      <c r="C104" s="5"/>
      <c r="D104" s="15"/>
      <c r="E104" s="15"/>
      <c r="F104" s="15"/>
      <c r="G104" s="15"/>
      <c r="H104" s="15"/>
      <c r="I104" s="15"/>
      <c r="J104" s="15"/>
      <c r="K104" s="15"/>
      <c r="L104" s="15"/>
      <c r="M104" s="15"/>
      <c r="N104" s="15"/>
      <c r="O104" s="15"/>
      <c r="P104" s="15"/>
      <c r="Q104" s="15"/>
      <c r="R104" s="5"/>
      <c r="S104" s="5"/>
      <c r="T104" s="5"/>
      <c r="U104" s="5"/>
      <c r="V104" s="5"/>
      <c r="W104" s="5"/>
      <c r="X104" s="5"/>
      <c r="Y104" s="5"/>
      <c r="Z104" s="316"/>
    </row>
    <row r="105" spans="1:26" ht="21" customHeight="1">
      <c r="A105" s="5"/>
      <c r="B105" s="5"/>
      <c r="C105" s="5"/>
      <c r="D105" s="15"/>
      <c r="E105" s="15"/>
      <c r="F105" s="15"/>
      <c r="G105" s="15"/>
      <c r="H105" s="15"/>
      <c r="I105" s="15"/>
      <c r="J105" s="15"/>
      <c r="K105" s="15"/>
      <c r="L105" s="15"/>
      <c r="M105" s="15"/>
      <c r="N105" s="15"/>
      <c r="O105" s="15"/>
      <c r="P105" s="15"/>
      <c r="Q105" s="15"/>
      <c r="R105" s="5"/>
      <c r="S105" s="5"/>
      <c r="T105" s="5"/>
      <c r="U105" s="5"/>
      <c r="V105" s="5"/>
      <c r="W105" s="5"/>
      <c r="X105" s="5"/>
      <c r="Y105" s="5"/>
      <c r="Z105" s="316"/>
    </row>
    <row r="106" spans="1:26" ht="21" customHeight="1">
      <c r="A106" s="5"/>
      <c r="B106" s="5"/>
      <c r="C106" s="5"/>
      <c r="D106" s="15"/>
      <c r="E106" s="15"/>
      <c r="F106" s="15"/>
      <c r="G106" s="15"/>
      <c r="H106" s="15"/>
      <c r="I106" s="15"/>
      <c r="J106" s="15"/>
      <c r="K106" s="15"/>
      <c r="L106" s="15"/>
      <c r="M106" s="15"/>
      <c r="N106" s="15"/>
      <c r="O106" s="15"/>
      <c r="P106" s="15"/>
      <c r="Q106" s="15"/>
      <c r="R106" s="5"/>
      <c r="S106" s="5"/>
      <c r="T106" s="5"/>
      <c r="U106" s="5"/>
      <c r="V106" s="5"/>
      <c r="W106" s="5"/>
      <c r="X106" s="5"/>
      <c r="Y106" s="5"/>
      <c r="Z106" s="316"/>
    </row>
    <row r="107" spans="1:26" ht="21" customHeight="1">
      <c r="A107" s="5"/>
      <c r="B107" s="5"/>
      <c r="C107" s="5"/>
      <c r="D107" s="15"/>
      <c r="E107" s="15"/>
      <c r="F107" s="15"/>
      <c r="G107" s="15"/>
      <c r="H107" s="15"/>
      <c r="I107" s="15"/>
      <c r="J107" s="15"/>
      <c r="K107" s="15"/>
      <c r="L107" s="15"/>
      <c r="M107" s="15"/>
      <c r="N107" s="15"/>
      <c r="O107" s="15"/>
      <c r="P107" s="15"/>
      <c r="Q107" s="15"/>
      <c r="R107" s="5"/>
      <c r="S107" s="5"/>
      <c r="T107" s="5"/>
      <c r="U107" s="5"/>
      <c r="V107" s="5"/>
      <c r="W107" s="5"/>
      <c r="X107" s="5"/>
      <c r="Y107" s="5"/>
      <c r="Z107" s="316"/>
    </row>
    <row r="108" spans="1:26" ht="21" customHeight="1">
      <c r="A108" s="5"/>
      <c r="B108" s="5"/>
      <c r="C108" s="5"/>
      <c r="D108" s="15"/>
      <c r="E108" s="15"/>
      <c r="F108" s="15"/>
      <c r="G108" s="15"/>
      <c r="H108" s="15"/>
      <c r="I108" s="15"/>
      <c r="J108" s="15"/>
      <c r="K108" s="15"/>
      <c r="L108" s="15"/>
      <c r="M108" s="15"/>
      <c r="N108" s="15"/>
      <c r="O108" s="15"/>
      <c r="P108" s="15"/>
      <c r="Q108" s="15"/>
      <c r="R108" s="5"/>
      <c r="S108" s="5"/>
      <c r="T108" s="5"/>
      <c r="U108" s="5"/>
      <c r="V108" s="5"/>
      <c r="W108" s="5"/>
      <c r="X108" s="5"/>
      <c r="Y108" s="5"/>
      <c r="Z108" s="316"/>
    </row>
    <row r="109" spans="1:26" ht="21" customHeight="1">
      <c r="A109" s="5"/>
      <c r="B109" s="5"/>
      <c r="C109" s="5"/>
      <c r="D109" s="15"/>
      <c r="E109" s="15"/>
      <c r="F109" s="15"/>
      <c r="G109" s="15"/>
      <c r="H109" s="15"/>
      <c r="I109" s="15"/>
      <c r="J109" s="15"/>
      <c r="K109" s="15"/>
      <c r="L109" s="15"/>
      <c r="M109" s="15"/>
      <c r="N109" s="15"/>
      <c r="O109" s="15"/>
      <c r="P109" s="15"/>
      <c r="Q109" s="15"/>
      <c r="R109" s="5"/>
      <c r="S109" s="5"/>
      <c r="T109" s="5"/>
      <c r="U109" s="5"/>
      <c r="V109" s="5"/>
      <c r="W109" s="5"/>
      <c r="X109" s="5"/>
      <c r="Y109" s="5"/>
      <c r="Z109" s="316"/>
    </row>
    <row r="110" spans="1:26" ht="21" customHeight="1">
      <c r="A110" s="5"/>
      <c r="B110" s="5"/>
      <c r="C110" s="5"/>
      <c r="D110" s="15"/>
      <c r="E110" s="15"/>
      <c r="F110" s="15"/>
      <c r="G110" s="15"/>
      <c r="H110" s="15"/>
      <c r="I110" s="15"/>
      <c r="J110" s="15"/>
      <c r="K110" s="15"/>
      <c r="L110" s="15"/>
      <c r="M110" s="15"/>
      <c r="N110" s="15"/>
      <c r="O110" s="15"/>
      <c r="P110" s="15"/>
      <c r="Q110" s="15"/>
      <c r="R110" s="5"/>
      <c r="S110" s="5"/>
      <c r="T110" s="5"/>
      <c r="U110" s="5"/>
      <c r="V110" s="5"/>
      <c r="W110" s="5"/>
      <c r="X110" s="5"/>
      <c r="Y110" s="5"/>
      <c r="Z110" s="316"/>
    </row>
    <row r="111" spans="1:26" ht="21" customHeight="1">
      <c r="A111" s="5"/>
      <c r="B111" s="5"/>
      <c r="C111" s="5"/>
      <c r="D111" s="15"/>
      <c r="E111" s="15"/>
      <c r="F111" s="15"/>
      <c r="G111" s="15"/>
      <c r="H111" s="15"/>
      <c r="I111" s="15"/>
      <c r="J111" s="15"/>
      <c r="K111" s="15"/>
      <c r="L111" s="15"/>
      <c r="M111" s="15"/>
      <c r="N111" s="15"/>
      <c r="O111" s="15"/>
      <c r="P111" s="15"/>
      <c r="Q111" s="15"/>
      <c r="R111" s="5"/>
      <c r="S111" s="5"/>
      <c r="T111" s="5"/>
      <c r="U111" s="5"/>
      <c r="V111" s="5"/>
      <c r="W111" s="5"/>
      <c r="X111" s="5"/>
      <c r="Y111" s="5"/>
      <c r="Z111" s="316"/>
    </row>
    <row r="112" spans="1:26" ht="21" customHeight="1">
      <c r="A112" s="5"/>
      <c r="B112" s="5"/>
      <c r="C112" s="5"/>
      <c r="D112" s="15"/>
      <c r="E112" s="15"/>
      <c r="F112" s="15"/>
      <c r="G112" s="15"/>
      <c r="H112" s="15"/>
      <c r="I112" s="15"/>
      <c r="J112" s="15"/>
      <c r="K112" s="15"/>
      <c r="L112" s="15"/>
      <c r="M112" s="15"/>
      <c r="N112" s="15"/>
      <c r="O112" s="15"/>
      <c r="P112" s="15"/>
      <c r="Q112" s="15"/>
      <c r="R112" s="5"/>
      <c r="S112" s="5"/>
      <c r="T112" s="5"/>
      <c r="U112" s="5"/>
      <c r="V112" s="5"/>
      <c r="W112" s="5"/>
      <c r="X112" s="5"/>
      <c r="Y112" s="5"/>
      <c r="Z112" s="316"/>
    </row>
    <row r="113" spans="1:26" ht="21" customHeight="1">
      <c r="A113" s="5"/>
      <c r="B113" s="5"/>
      <c r="C113" s="5"/>
      <c r="D113" s="15"/>
      <c r="E113" s="15"/>
      <c r="F113" s="15"/>
      <c r="G113" s="15"/>
      <c r="H113" s="15"/>
      <c r="I113" s="15"/>
      <c r="J113" s="15"/>
      <c r="K113" s="15"/>
      <c r="L113" s="15"/>
      <c r="M113" s="15"/>
      <c r="N113" s="15"/>
      <c r="O113" s="15"/>
      <c r="P113" s="15"/>
      <c r="Q113" s="15"/>
      <c r="R113" s="5"/>
      <c r="S113" s="5"/>
      <c r="T113" s="5"/>
      <c r="U113" s="5"/>
      <c r="V113" s="5"/>
      <c r="W113" s="5"/>
      <c r="X113" s="5"/>
      <c r="Y113" s="5"/>
      <c r="Z113" s="316"/>
    </row>
    <row r="114" spans="1:26" ht="21" customHeight="1">
      <c r="A114" s="5"/>
      <c r="B114" s="5"/>
      <c r="C114" s="5"/>
      <c r="D114" s="15"/>
      <c r="E114" s="15"/>
      <c r="F114" s="15"/>
      <c r="G114" s="15"/>
      <c r="H114" s="15"/>
      <c r="I114" s="15"/>
      <c r="J114" s="15"/>
      <c r="K114" s="15"/>
      <c r="L114" s="15"/>
      <c r="M114" s="15"/>
      <c r="N114" s="15"/>
      <c r="O114" s="15"/>
      <c r="P114" s="15"/>
      <c r="Q114" s="15"/>
      <c r="R114" s="5"/>
      <c r="S114" s="5"/>
      <c r="T114" s="5"/>
      <c r="U114" s="5"/>
      <c r="V114" s="5"/>
      <c r="W114" s="5"/>
      <c r="X114" s="5"/>
      <c r="Y114" s="5"/>
      <c r="Z114" s="316"/>
    </row>
    <row r="115" spans="1:26" ht="21" customHeight="1">
      <c r="A115" s="5"/>
      <c r="B115" s="5"/>
      <c r="C115" s="5"/>
      <c r="D115" s="15"/>
      <c r="E115" s="15"/>
      <c r="F115" s="15"/>
      <c r="G115" s="15"/>
      <c r="H115" s="15"/>
      <c r="I115" s="15"/>
      <c r="J115" s="15"/>
      <c r="K115" s="15"/>
      <c r="L115" s="15"/>
      <c r="M115" s="15"/>
      <c r="N115" s="15"/>
      <c r="O115" s="15"/>
      <c r="P115" s="15"/>
      <c r="Q115" s="15"/>
      <c r="R115" s="5"/>
      <c r="S115" s="5"/>
      <c r="T115" s="5"/>
      <c r="U115" s="5"/>
      <c r="V115" s="5"/>
      <c r="W115" s="5"/>
      <c r="X115" s="5"/>
      <c r="Y115" s="5"/>
      <c r="Z115" s="316"/>
    </row>
    <row r="116" spans="1:26" ht="21" customHeight="1">
      <c r="A116" s="5"/>
      <c r="B116" s="5"/>
      <c r="C116" s="5"/>
      <c r="D116" s="15"/>
      <c r="E116" s="15"/>
      <c r="F116" s="15"/>
      <c r="G116" s="15"/>
      <c r="H116" s="15"/>
      <c r="I116" s="15"/>
      <c r="J116" s="15"/>
      <c r="K116" s="15"/>
      <c r="L116" s="15"/>
      <c r="M116" s="15"/>
      <c r="N116" s="15"/>
      <c r="O116" s="15"/>
      <c r="P116" s="15"/>
      <c r="Q116" s="15"/>
      <c r="R116" s="5"/>
      <c r="S116" s="5"/>
      <c r="T116" s="5"/>
      <c r="U116" s="5"/>
      <c r="V116" s="5"/>
      <c r="W116" s="5"/>
      <c r="X116" s="5"/>
      <c r="Y116" s="5"/>
      <c r="Z116" s="316"/>
    </row>
    <row r="117" spans="1:26" ht="21" customHeight="1">
      <c r="A117" s="5"/>
      <c r="B117" s="5"/>
      <c r="C117" s="5"/>
      <c r="D117" s="15"/>
      <c r="E117" s="15"/>
      <c r="F117" s="15"/>
      <c r="G117" s="15"/>
      <c r="H117" s="15"/>
      <c r="I117" s="15"/>
      <c r="J117" s="15"/>
      <c r="K117" s="15"/>
      <c r="L117" s="15"/>
      <c r="M117" s="15"/>
      <c r="N117" s="15"/>
      <c r="O117" s="15"/>
      <c r="P117" s="15"/>
      <c r="Q117" s="15"/>
      <c r="R117" s="5"/>
      <c r="S117" s="5"/>
      <c r="T117" s="5"/>
      <c r="U117" s="5"/>
      <c r="V117" s="5"/>
      <c r="W117" s="5"/>
      <c r="X117" s="5"/>
      <c r="Y117" s="5"/>
      <c r="Z117" s="316"/>
    </row>
    <row r="118" spans="1:26" ht="21" customHeight="1">
      <c r="A118" s="5"/>
      <c r="B118" s="5"/>
      <c r="C118" s="5"/>
      <c r="D118" s="15"/>
      <c r="E118" s="15"/>
      <c r="F118" s="15"/>
      <c r="G118" s="15"/>
      <c r="H118" s="15"/>
      <c r="I118" s="15"/>
      <c r="J118" s="15"/>
      <c r="K118" s="15"/>
      <c r="L118" s="15"/>
      <c r="M118" s="15"/>
      <c r="N118" s="15"/>
      <c r="O118" s="15"/>
      <c r="P118" s="15"/>
      <c r="Q118" s="15"/>
      <c r="R118" s="5"/>
      <c r="S118" s="5"/>
      <c r="T118" s="5"/>
      <c r="U118" s="5"/>
      <c r="V118" s="5"/>
      <c r="W118" s="5"/>
      <c r="X118" s="5"/>
      <c r="Y118" s="5"/>
      <c r="Z118" s="316"/>
    </row>
    <row r="119" spans="1:26" ht="21" customHeight="1">
      <c r="A119" s="5"/>
      <c r="B119" s="5"/>
      <c r="C119" s="5"/>
      <c r="D119" s="15"/>
      <c r="E119" s="15"/>
      <c r="F119" s="15"/>
      <c r="G119" s="15"/>
      <c r="H119" s="15"/>
      <c r="I119" s="15"/>
      <c r="J119" s="15"/>
      <c r="K119" s="15"/>
      <c r="L119" s="15"/>
      <c r="M119" s="15"/>
      <c r="N119" s="15"/>
      <c r="O119" s="15"/>
      <c r="P119" s="15"/>
      <c r="Q119" s="15"/>
      <c r="R119" s="5"/>
      <c r="S119" s="5"/>
      <c r="T119" s="5"/>
      <c r="U119" s="5"/>
      <c r="V119" s="5"/>
      <c r="W119" s="5"/>
      <c r="X119" s="5"/>
      <c r="Y119" s="5"/>
      <c r="Z119" s="316"/>
    </row>
    <row r="120" spans="1:26" ht="21" customHeight="1">
      <c r="A120" s="5"/>
      <c r="B120" s="5"/>
      <c r="C120" s="5"/>
      <c r="D120" s="15"/>
      <c r="E120" s="15"/>
      <c r="F120" s="15"/>
      <c r="G120" s="15"/>
      <c r="H120" s="15"/>
      <c r="I120" s="15"/>
      <c r="J120" s="15"/>
      <c r="K120" s="15"/>
      <c r="L120" s="15"/>
      <c r="M120" s="15"/>
      <c r="N120" s="15"/>
      <c r="O120" s="15"/>
      <c r="P120" s="15"/>
      <c r="Q120" s="15"/>
      <c r="R120" s="5"/>
      <c r="S120" s="5"/>
      <c r="T120" s="5"/>
      <c r="U120" s="5"/>
      <c r="V120" s="5"/>
      <c r="W120" s="5"/>
      <c r="X120" s="5"/>
      <c r="Y120" s="5"/>
      <c r="Z120" s="316"/>
    </row>
    <row r="121" spans="1:26" ht="21" customHeight="1">
      <c r="A121" s="5"/>
      <c r="B121" s="5"/>
      <c r="C121" s="5"/>
      <c r="D121" s="15"/>
      <c r="E121" s="15"/>
      <c r="F121" s="15"/>
      <c r="G121" s="15"/>
      <c r="H121" s="15"/>
      <c r="I121" s="15"/>
      <c r="J121" s="15"/>
      <c r="K121" s="15"/>
      <c r="L121" s="15"/>
      <c r="M121" s="15"/>
      <c r="N121" s="15"/>
      <c r="O121" s="15"/>
      <c r="P121" s="15"/>
      <c r="Q121" s="15"/>
      <c r="R121" s="5"/>
      <c r="S121" s="5"/>
      <c r="T121" s="5"/>
      <c r="U121" s="5"/>
      <c r="V121" s="5"/>
      <c r="W121" s="5"/>
      <c r="X121" s="5"/>
      <c r="Y121" s="5"/>
      <c r="Z121" s="316"/>
    </row>
    <row r="122" spans="1:26" ht="21" customHeight="1">
      <c r="A122" s="5"/>
      <c r="B122" s="5"/>
      <c r="C122" s="5"/>
      <c r="D122" s="15"/>
      <c r="E122" s="15"/>
      <c r="F122" s="15"/>
      <c r="G122" s="15"/>
      <c r="H122" s="15"/>
      <c r="I122" s="15"/>
      <c r="J122" s="15"/>
      <c r="K122" s="15"/>
      <c r="L122" s="15"/>
      <c r="M122" s="15"/>
      <c r="N122" s="15"/>
      <c r="O122" s="15"/>
      <c r="P122" s="15"/>
      <c r="Q122" s="15"/>
      <c r="R122" s="5"/>
      <c r="S122" s="5"/>
      <c r="T122" s="5"/>
      <c r="U122" s="5"/>
      <c r="V122" s="5"/>
      <c r="W122" s="5"/>
      <c r="X122" s="5"/>
      <c r="Y122" s="5"/>
      <c r="Z122" s="316"/>
    </row>
    <row r="123" spans="1:26" ht="21" customHeight="1">
      <c r="A123" s="5"/>
      <c r="B123" s="5"/>
      <c r="C123" s="5"/>
      <c r="D123" s="15"/>
      <c r="E123" s="15"/>
      <c r="F123" s="15"/>
      <c r="G123" s="15"/>
      <c r="H123" s="15"/>
      <c r="I123" s="15"/>
      <c r="J123" s="15"/>
      <c r="K123" s="15"/>
      <c r="L123" s="15"/>
      <c r="M123" s="15"/>
      <c r="N123" s="15"/>
      <c r="O123" s="15"/>
      <c r="P123" s="15"/>
      <c r="Q123" s="15"/>
      <c r="R123" s="5"/>
      <c r="S123" s="5"/>
      <c r="T123" s="5"/>
      <c r="U123" s="5"/>
      <c r="V123" s="5"/>
      <c r="W123" s="5"/>
      <c r="X123" s="5"/>
      <c r="Y123" s="5"/>
      <c r="Z123" s="316"/>
    </row>
    <row r="124" spans="1:26" ht="21" customHeight="1">
      <c r="A124" s="5"/>
      <c r="B124" s="5"/>
      <c r="C124" s="5"/>
      <c r="D124" s="15"/>
      <c r="E124" s="15"/>
      <c r="F124" s="15"/>
      <c r="G124" s="15"/>
      <c r="H124" s="15"/>
      <c r="I124" s="15"/>
      <c r="J124" s="15"/>
      <c r="K124" s="15"/>
      <c r="L124" s="15"/>
      <c r="M124" s="15"/>
      <c r="N124" s="15"/>
      <c r="O124" s="15"/>
      <c r="P124" s="15"/>
      <c r="Q124" s="15"/>
      <c r="R124" s="5"/>
      <c r="S124" s="5"/>
      <c r="T124" s="5"/>
      <c r="U124" s="5"/>
      <c r="V124" s="5"/>
      <c r="W124" s="5"/>
      <c r="X124" s="5"/>
      <c r="Y124" s="5"/>
      <c r="Z124" s="316"/>
    </row>
    <row r="125" spans="1:26" ht="21" customHeight="1">
      <c r="A125" s="5"/>
      <c r="B125" s="5"/>
      <c r="C125" s="5"/>
      <c r="D125" s="15"/>
      <c r="E125" s="15"/>
      <c r="F125" s="15"/>
      <c r="G125" s="15"/>
      <c r="H125" s="15"/>
      <c r="I125" s="15"/>
      <c r="J125" s="15"/>
      <c r="K125" s="15"/>
      <c r="L125" s="15"/>
      <c r="M125" s="15"/>
      <c r="N125" s="15"/>
      <c r="O125" s="15"/>
      <c r="P125" s="15"/>
      <c r="Q125" s="15"/>
      <c r="R125" s="5"/>
      <c r="S125" s="5"/>
      <c r="T125" s="5"/>
      <c r="U125" s="5"/>
      <c r="V125" s="5"/>
      <c r="W125" s="5"/>
      <c r="X125" s="5"/>
      <c r="Y125" s="5"/>
      <c r="Z125" s="316"/>
    </row>
    <row r="126" spans="1:26" ht="21" customHeight="1">
      <c r="A126" s="5"/>
      <c r="B126" s="5"/>
      <c r="C126" s="5"/>
      <c r="D126" s="15"/>
      <c r="E126" s="15"/>
      <c r="F126" s="15"/>
      <c r="G126" s="15"/>
      <c r="H126" s="15"/>
      <c r="I126" s="15"/>
      <c r="J126" s="15"/>
      <c r="K126" s="15"/>
      <c r="L126" s="15"/>
      <c r="M126" s="15"/>
      <c r="N126" s="15"/>
      <c r="O126" s="15"/>
      <c r="P126" s="15"/>
      <c r="Q126" s="15"/>
      <c r="R126" s="5"/>
      <c r="S126" s="5"/>
      <c r="T126" s="5"/>
      <c r="U126" s="5"/>
      <c r="V126" s="5"/>
      <c r="W126" s="5"/>
      <c r="X126" s="5"/>
      <c r="Y126" s="5"/>
      <c r="Z126" s="316"/>
    </row>
    <row r="127" spans="1:26" ht="21" customHeight="1">
      <c r="A127" s="5"/>
      <c r="B127" s="5"/>
      <c r="C127" s="5"/>
      <c r="D127" s="15"/>
      <c r="E127" s="15"/>
      <c r="F127" s="15"/>
      <c r="G127" s="15"/>
      <c r="H127" s="15"/>
      <c r="I127" s="15"/>
      <c r="J127" s="15"/>
      <c r="K127" s="15"/>
      <c r="L127" s="15"/>
      <c r="M127" s="15"/>
      <c r="N127" s="15"/>
      <c r="O127" s="15"/>
      <c r="P127" s="15"/>
      <c r="Q127" s="15"/>
      <c r="R127" s="5"/>
      <c r="S127" s="5"/>
      <c r="T127" s="5"/>
      <c r="U127" s="5"/>
      <c r="V127" s="5"/>
      <c r="W127" s="5"/>
      <c r="X127" s="5"/>
      <c r="Y127" s="5"/>
      <c r="Z127" s="316"/>
    </row>
    <row r="128" spans="1:26" ht="21" customHeight="1">
      <c r="A128" s="5"/>
      <c r="B128" s="5"/>
      <c r="C128" s="5"/>
      <c r="D128" s="15"/>
      <c r="E128" s="15"/>
      <c r="F128" s="15"/>
      <c r="G128" s="15"/>
      <c r="H128" s="15"/>
      <c r="I128" s="15"/>
      <c r="J128" s="15"/>
      <c r="K128" s="15"/>
      <c r="L128" s="15"/>
      <c r="M128" s="15"/>
      <c r="N128" s="15"/>
      <c r="O128" s="15"/>
      <c r="P128" s="15"/>
      <c r="Q128" s="15"/>
      <c r="R128" s="5"/>
      <c r="S128" s="5"/>
      <c r="T128" s="5"/>
      <c r="U128" s="5"/>
      <c r="V128" s="5"/>
      <c r="W128" s="5"/>
      <c r="X128" s="5"/>
      <c r="Y128" s="5"/>
      <c r="Z128" s="316"/>
    </row>
    <row r="129" spans="1:26" ht="21" customHeight="1">
      <c r="A129" s="5"/>
      <c r="B129" s="5"/>
      <c r="C129" s="5"/>
      <c r="D129" s="15"/>
      <c r="E129" s="15"/>
      <c r="F129" s="15"/>
      <c r="G129" s="15"/>
      <c r="H129" s="15"/>
      <c r="I129" s="15"/>
      <c r="J129" s="15"/>
      <c r="K129" s="15"/>
      <c r="L129" s="15"/>
      <c r="M129" s="15"/>
      <c r="N129" s="15"/>
      <c r="O129" s="15"/>
      <c r="P129" s="15"/>
      <c r="Q129" s="15"/>
      <c r="R129" s="5"/>
      <c r="S129" s="5"/>
      <c r="T129" s="5"/>
      <c r="U129" s="5"/>
      <c r="V129" s="5"/>
      <c r="W129" s="5"/>
      <c r="X129" s="5"/>
      <c r="Y129" s="5"/>
      <c r="Z129" s="316"/>
    </row>
    <row r="130" spans="1:26" ht="21" customHeight="1">
      <c r="A130" s="5"/>
      <c r="B130" s="5"/>
      <c r="C130" s="5"/>
      <c r="D130" s="15"/>
      <c r="E130" s="15"/>
      <c r="F130" s="15"/>
      <c r="G130" s="15"/>
      <c r="H130" s="15"/>
      <c r="I130" s="15"/>
      <c r="J130" s="15"/>
      <c r="K130" s="15"/>
      <c r="L130" s="15"/>
      <c r="M130" s="15"/>
      <c r="N130" s="15"/>
      <c r="O130" s="15"/>
      <c r="P130" s="15"/>
      <c r="Q130" s="15"/>
      <c r="R130" s="5"/>
      <c r="S130" s="5"/>
      <c r="T130" s="5"/>
      <c r="U130" s="5"/>
      <c r="V130" s="5"/>
      <c r="W130" s="5"/>
      <c r="X130" s="5"/>
      <c r="Y130" s="5"/>
      <c r="Z130" s="316"/>
    </row>
    <row r="131" spans="1:26" ht="21" customHeight="1">
      <c r="A131" s="5"/>
      <c r="B131" s="5"/>
      <c r="C131" s="5"/>
      <c r="D131" s="15"/>
      <c r="E131" s="15"/>
      <c r="F131" s="15"/>
      <c r="G131" s="15"/>
      <c r="H131" s="15"/>
      <c r="I131" s="15"/>
      <c r="J131" s="15"/>
      <c r="K131" s="15"/>
      <c r="L131" s="15"/>
      <c r="M131" s="15"/>
      <c r="N131" s="15"/>
      <c r="O131" s="15"/>
      <c r="P131" s="15"/>
      <c r="Q131" s="15"/>
      <c r="R131" s="5"/>
      <c r="S131" s="5"/>
      <c r="T131" s="5"/>
      <c r="U131" s="5"/>
      <c r="V131" s="5"/>
      <c r="W131" s="5"/>
      <c r="X131" s="5"/>
      <c r="Y131" s="5"/>
      <c r="Z131" s="316"/>
    </row>
    <row r="132" spans="1:26" ht="21" customHeight="1">
      <c r="A132" s="5"/>
      <c r="B132" s="5"/>
      <c r="C132" s="5"/>
      <c r="D132" s="15"/>
      <c r="E132" s="15"/>
      <c r="F132" s="15"/>
      <c r="G132" s="15"/>
      <c r="H132" s="15"/>
      <c r="I132" s="15"/>
      <c r="J132" s="15"/>
      <c r="K132" s="15"/>
      <c r="L132" s="15"/>
      <c r="M132" s="15"/>
      <c r="N132" s="15"/>
      <c r="O132" s="15"/>
      <c r="P132" s="15"/>
      <c r="Q132" s="15"/>
      <c r="R132" s="5"/>
      <c r="S132" s="5"/>
      <c r="T132" s="5"/>
      <c r="U132" s="5"/>
      <c r="V132" s="5"/>
      <c r="W132" s="5"/>
      <c r="X132" s="5"/>
      <c r="Y132" s="5"/>
      <c r="Z132" s="316"/>
    </row>
    <row r="133" spans="1:26" ht="21" customHeight="1">
      <c r="A133" s="5"/>
      <c r="B133" s="5"/>
      <c r="C133" s="5"/>
      <c r="D133" s="15"/>
      <c r="E133" s="15"/>
      <c r="F133" s="15"/>
      <c r="G133" s="15"/>
      <c r="H133" s="15"/>
      <c r="I133" s="15"/>
      <c r="J133" s="15"/>
      <c r="K133" s="15"/>
      <c r="L133" s="15"/>
      <c r="M133" s="15"/>
      <c r="N133" s="15"/>
      <c r="O133" s="15"/>
      <c r="P133" s="15"/>
      <c r="Q133" s="15"/>
      <c r="R133" s="5"/>
      <c r="S133" s="5"/>
      <c r="T133" s="5"/>
      <c r="U133" s="5"/>
      <c r="V133" s="5"/>
      <c r="W133" s="5"/>
      <c r="X133" s="5"/>
      <c r="Y133" s="5"/>
      <c r="Z133" s="316"/>
    </row>
    <row r="134" spans="1:26" ht="21" customHeight="1">
      <c r="A134" s="5"/>
      <c r="B134" s="5"/>
      <c r="C134" s="5"/>
      <c r="D134" s="15"/>
      <c r="E134" s="15"/>
      <c r="F134" s="15"/>
      <c r="G134" s="15"/>
      <c r="H134" s="15"/>
      <c r="I134" s="15"/>
      <c r="J134" s="15"/>
      <c r="K134" s="15"/>
      <c r="L134" s="15"/>
      <c r="M134" s="15"/>
      <c r="N134" s="15"/>
      <c r="O134" s="15"/>
      <c r="P134" s="15"/>
      <c r="Q134" s="15"/>
      <c r="R134" s="5"/>
      <c r="S134" s="5"/>
      <c r="T134" s="5"/>
      <c r="U134" s="5"/>
      <c r="V134" s="5"/>
      <c r="W134" s="5"/>
      <c r="X134" s="5"/>
      <c r="Y134" s="5"/>
      <c r="Z134" s="316"/>
    </row>
    <row r="135" spans="1:26" ht="21" customHeight="1">
      <c r="A135" s="5"/>
      <c r="B135" s="5"/>
      <c r="C135" s="5"/>
      <c r="D135" s="15"/>
      <c r="E135" s="15"/>
      <c r="F135" s="15"/>
      <c r="G135" s="15"/>
      <c r="H135" s="15"/>
      <c r="I135" s="15"/>
      <c r="J135" s="15"/>
      <c r="K135" s="15"/>
      <c r="L135" s="15"/>
      <c r="M135" s="15"/>
      <c r="N135" s="15"/>
      <c r="O135" s="15"/>
      <c r="P135" s="15"/>
      <c r="Q135" s="15"/>
      <c r="R135" s="5"/>
      <c r="S135" s="5"/>
      <c r="T135" s="5"/>
      <c r="U135" s="5"/>
      <c r="V135" s="5"/>
      <c r="W135" s="5"/>
      <c r="X135" s="5"/>
      <c r="Y135" s="5"/>
      <c r="Z135" s="316"/>
    </row>
    <row r="136" spans="1:26" ht="21" customHeight="1">
      <c r="A136" s="5"/>
      <c r="B136" s="5"/>
      <c r="C136" s="5"/>
      <c r="D136" s="15"/>
      <c r="E136" s="15"/>
      <c r="F136" s="15"/>
      <c r="G136" s="15"/>
      <c r="H136" s="15"/>
      <c r="I136" s="15"/>
      <c r="J136" s="15"/>
      <c r="K136" s="15"/>
      <c r="L136" s="15"/>
      <c r="M136" s="15"/>
      <c r="N136" s="15"/>
      <c r="O136" s="15"/>
      <c r="P136" s="15"/>
      <c r="Q136" s="15"/>
      <c r="R136" s="5"/>
      <c r="S136" s="5"/>
      <c r="T136" s="5"/>
      <c r="U136" s="5"/>
      <c r="V136" s="5"/>
      <c r="W136" s="5"/>
      <c r="X136" s="5"/>
      <c r="Y136" s="5"/>
      <c r="Z136" s="316"/>
    </row>
    <row r="137" spans="1:26" ht="21" customHeight="1">
      <c r="A137" s="5"/>
      <c r="B137" s="5"/>
      <c r="C137" s="5"/>
      <c r="D137" s="15"/>
      <c r="E137" s="15"/>
      <c r="F137" s="15"/>
      <c r="G137" s="15"/>
      <c r="H137" s="15"/>
      <c r="I137" s="15"/>
      <c r="J137" s="15"/>
      <c r="K137" s="15"/>
      <c r="L137" s="15"/>
      <c r="M137" s="15"/>
      <c r="N137" s="15"/>
      <c r="O137" s="15"/>
      <c r="P137" s="15"/>
      <c r="Q137" s="15"/>
      <c r="R137" s="5"/>
      <c r="S137" s="5"/>
      <c r="T137" s="5"/>
      <c r="U137" s="5"/>
      <c r="V137" s="5"/>
      <c r="W137" s="5"/>
      <c r="X137" s="5"/>
      <c r="Y137" s="5"/>
      <c r="Z137" s="316"/>
    </row>
    <row r="138" spans="1:26" ht="21" customHeight="1">
      <c r="A138" s="5"/>
      <c r="B138" s="5"/>
      <c r="C138" s="5"/>
      <c r="D138" s="15"/>
      <c r="E138" s="15"/>
      <c r="F138" s="15"/>
      <c r="G138" s="15"/>
      <c r="H138" s="15"/>
      <c r="I138" s="15"/>
      <c r="J138" s="15"/>
      <c r="K138" s="15"/>
      <c r="L138" s="15"/>
      <c r="M138" s="15"/>
      <c r="N138" s="15"/>
      <c r="O138" s="15"/>
      <c r="P138" s="15"/>
      <c r="Q138" s="15"/>
      <c r="R138" s="5"/>
      <c r="S138" s="5"/>
      <c r="T138" s="5"/>
      <c r="U138" s="5"/>
      <c r="V138" s="5"/>
      <c r="W138" s="5"/>
      <c r="X138" s="5"/>
      <c r="Y138" s="5"/>
      <c r="Z138" s="316"/>
    </row>
    <row r="139" spans="1:26" ht="21" customHeight="1">
      <c r="A139" s="5"/>
      <c r="B139" s="5"/>
      <c r="C139" s="5"/>
      <c r="D139" s="15"/>
      <c r="E139" s="15"/>
      <c r="F139" s="15"/>
      <c r="G139" s="15"/>
      <c r="H139" s="15"/>
      <c r="I139" s="15"/>
      <c r="J139" s="15"/>
      <c r="K139" s="15"/>
      <c r="L139" s="15"/>
      <c r="M139" s="15"/>
      <c r="N139" s="15"/>
      <c r="O139" s="15"/>
      <c r="P139" s="15"/>
      <c r="Q139" s="15"/>
      <c r="R139" s="5"/>
      <c r="S139" s="5"/>
      <c r="T139" s="5"/>
      <c r="U139" s="5"/>
      <c r="V139" s="5"/>
      <c r="W139" s="5"/>
      <c r="X139" s="5"/>
      <c r="Y139" s="5"/>
      <c r="Z139" s="316"/>
    </row>
    <row r="140" spans="1:26" ht="21" customHeight="1">
      <c r="A140" s="5"/>
      <c r="B140" s="5"/>
      <c r="C140" s="5"/>
      <c r="D140" s="15"/>
      <c r="E140" s="15"/>
      <c r="F140" s="15"/>
      <c r="G140" s="15"/>
      <c r="H140" s="15"/>
      <c r="I140" s="15"/>
      <c r="J140" s="15"/>
      <c r="K140" s="15"/>
      <c r="L140" s="15"/>
      <c r="M140" s="15"/>
      <c r="N140" s="15"/>
      <c r="O140" s="15"/>
      <c r="P140" s="15"/>
      <c r="Q140" s="15"/>
      <c r="R140" s="5"/>
      <c r="S140" s="5"/>
      <c r="T140" s="5"/>
      <c r="U140" s="5"/>
      <c r="V140" s="5"/>
      <c r="W140" s="5"/>
      <c r="X140" s="5"/>
      <c r="Y140" s="5"/>
      <c r="Z140" s="316"/>
    </row>
    <row r="141" spans="1:26" ht="21" customHeight="1">
      <c r="A141" s="5"/>
      <c r="B141" s="5"/>
      <c r="C141" s="5"/>
      <c r="D141" s="15"/>
      <c r="E141" s="15"/>
      <c r="F141" s="15"/>
      <c r="G141" s="15"/>
      <c r="H141" s="15"/>
      <c r="I141" s="15"/>
      <c r="J141" s="15"/>
      <c r="K141" s="15"/>
      <c r="L141" s="15"/>
      <c r="M141" s="15"/>
      <c r="N141" s="15"/>
      <c r="O141" s="15"/>
      <c r="P141" s="15"/>
      <c r="Q141" s="15"/>
      <c r="R141" s="5"/>
      <c r="S141" s="5"/>
      <c r="T141" s="5"/>
      <c r="U141" s="5"/>
      <c r="V141" s="5"/>
      <c r="W141" s="5"/>
      <c r="X141" s="5"/>
      <c r="Y141" s="5"/>
      <c r="Z141" s="316"/>
    </row>
    <row r="142" spans="1:26" ht="21" customHeight="1">
      <c r="A142" s="5"/>
      <c r="B142" s="5"/>
      <c r="C142" s="5"/>
      <c r="D142" s="15"/>
      <c r="E142" s="15"/>
      <c r="F142" s="15"/>
      <c r="G142" s="15"/>
      <c r="H142" s="15"/>
      <c r="I142" s="15"/>
      <c r="J142" s="15"/>
      <c r="K142" s="15"/>
      <c r="L142" s="15"/>
      <c r="M142" s="15"/>
      <c r="N142" s="15"/>
      <c r="O142" s="15"/>
      <c r="P142" s="15"/>
      <c r="Q142" s="15"/>
      <c r="R142" s="5"/>
      <c r="S142" s="5"/>
      <c r="T142" s="5"/>
      <c r="U142" s="5"/>
      <c r="V142" s="5"/>
      <c r="W142" s="5"/>
      <c r="X142" s="5"/>
      <c r="Y142" s="5"/>
      <c r="Z142" s="316"/>
    </row>
    <row r="143" spans="1:26" ht="21" customHeight="1">
      <c r="A143" s="5"/>
      <c r="B143" s="5"/>
      <c r="C143" s="5"/>
      <c r="D143" s="15"/>
      <c r="E143" s="15"/>
      <c r="F143" s="15"/>
      <c r="G143" s="15"/>
      <c r="H143" s="15"/>
      <c r="I143" s="15"/>
      <c r="J143" s="15"/>
      <c r="K143" s="15"/>
      <c r="L143" s="15"/>
      <c r="M143" s="15"/>
      <c r="N143" s="15"/>
      <c r="O143" s="15"/>
      <c r="P143" s="15"/>
      <c r="Q143" s="15"/>
      <c r="R143" s="5"/>
      <c r="S143" s="5"/>
      <c r="T143" s="5"/>
      <c r="U143" s="5"/>
      <c r="V143" s="5"/>
      <c r="W143" s="5"/>
      <c r="X143" s="5"/>
      <c r="Y143" s="5"/>
      <c r="Z143" s="316"/>
    </row>
    <row r="144" spans="1:26" ht="21" customHeight="1">
      <c r="A144" s="5"/>
      <c r="B144" s="5"/>
      <c r="C144" s="5"/>
      <c r="D144" s="15"/>
      <c r="E144" s="15"/>
      <c r="F144" s="15"/>
      <c r="G144" s="15"/>
      <c r="H144" s="15"/>
      <c r="I144" s="15"/>
      <c r="J144" s="15"/>
      <c r="K144" s="15"/>
      <c r="L144" s="15"/>
      <c r="M144" s="15"/>
      <c r="N144" s="15"/>
      <c r="O144" s="15"/>
      <c r="P144" s="15"/>
      <c r="Q144" s="15"/>
      <c r="R144" s="5"/>
      <c r="S144" s="5"/>
      <c r="T144" s="5"/>
      <c r="U144" s="5"/>
      <c r="V144" s="5"/>
      <c r="W144" s="5"/>
      <c r="X144" s="5"/>
      <c r="Y144" s="5"/>
      <c r="Z144" s="316"/>
    </row>
    <row r="145" spans="1:26" ht="21" customHeight="1">
      <c r="A145" s="5"/>
      <c r="B145" s="5"/>
      <c r="C145" s="5"/>
      <c r="D145" s="15"/>
      <c r="E145" s="15"/>
      <c r="F145" s="15"/>
      <c r="G145" s="15"/>
      <c r="H145" s="15"/>
      <c r="I145" s="15"/>
      <c r="J145" s="15"/>
      <c r="K145" s="15"/>
      <c r="L145" s="15"/>
      <c r="M145" s="15"/>
      <c r="N145" s="15"/>
      <c r="O145" s="15"/>
      <c r="P145" s="15"/>
      <c r="Q145" s="15"/>
      <c r="R145" s="5"/>
      <c r="S145" s="5"/>
      <c r="T145" s="5"/>
      <c r="U145" s="5"/>
      <c r="V145" s="5"/>
      <c r="W145" s="5"/>
      <c r="X145" s="5"/>
      <c r="Y145" s="5"/>
      <c r="Z145" s="316"/>
    </row>
    <row r="146" spans="1:26" ht="21" customHeight="1">
      <c r="A146" s="5"/>
      <c r="B146" s="5"/>
      <c r="C146" s="5"/>
      <c r="D146" s="15"/>
      <c r="E146" s="15"/>
      <c r="F146" s="15"/>
      <c r="G146" s="15"/>
      <c r="H146" s="15"/>
      <c r="I146" s="15"/>
      <c r="J146" s="15"/>
      <c r="K146" s="15"/>
      <c r="L146" s="15"/>
      <c r="M146" s="15"/>
      <c r="N146" s="15"/>
      <c r="O146" s="15"/>
      <c r="P146" s="15"/>
      <c r="Q146" s="15"/>
      <c r="R146" s="5"/>
      <c r="S146" s="5"/>
      <c r="T146" s="5"/>
      <c r="U146" s="5"/>
      <c r="V146" s="5"/>
      <c r="W146" s="5"/>
      <c r="X146" s="5"/>
      <c r="Y146" s="5"/>
      <c r="Z146" s="316"/>
    </row>
    <row r="147" spans="1:26" ht="21" customHeight="1">
      <c r="A147" s="5"/>
      <c r="B147" s="5"/>
      <c r="C147" s="5"/>
      <c r="D147" s="15"/>
      <c r="E147" s="15"/>
      <c r="F147" s="15"/>
      <c r="G147" s="15"/>
      <c r="H147" s="15"/>
      <c r="I147" s="15"/>
      <c r="J147" s="15"/>
      <c r="K147" s="15"/>
      <c r="L147" s="15"/>
      <c r="M147" s="15"/>
      <c r="N147" s="15"/>
      <c r="O147" s="15"/>
      <c r="P147" s="15"/>
      <c r="Q147" s="15"/>
      <c r="R147" s="5"/>
      <c r="S147" s="5"/>
      <c r="T147" s="5"/>
      <c r="U147" s="5"/>
      <c r="V147" s="5"/>
      <c r="W147" s="5"/>
      <c r="X147" s="5"/>
      <c r="Y147" s="5"/>
      <c r="Z147" s="316"/>
    </row>
    <row r="148" spans="1:26" ht="21" customHeight="1">
      <c r="A148" s="5"/>
      <c r="B148" s="5"/>
      <c r="C148" s="5"/>
      <c r="D148" s="15"/>
      <c r="E148" s="15"/>
      <c r="F148" s="15"/>
      <c r="G148" s="15"/>
      <c r="H148" s="15"/>
      <c r="I148" s="15"/>
      <c r="J148" s="15"/>
      <c r="K148" s="15"/>
      <c r="L148" s="15"/>
      <c r="M148" s="15"/>
      <c r="N148" s="15"/>
      <c r="O148" s="15"/>
      <c r="P148" s="15"/>
      <c r="Q148" s="15"/>
      <c r="R148" s="5"/>
      <c r="S148" s="5"/>
      <c r="T148" s="5"/>
      <c r="U148" s="5"/>
      <c r="V148" s="5"/>
      <c r="W148" s="5"/>
      <c r="X148" s="5"/>
      <c r="Y148" s="5"/>
      <c r="Z148" s="316"/>
    </row>
    <row r="149" spans="1:26" ht="21" customHeight="1">
      <c r="A149" s="5"/>
      <c r="B149" s="5"/>
      <c r="C149" s="5"/>
      <c r="D149" s="15"/>
      <c r="E149" s="15"/>
      <c r="F149" s="15"/>
      <c r="G149" s="15"/>
      <c r="H149" s="15"/>
      <c r="I149" s="15"/>
      <c r="J149" s="15"/>
      <c r="K149" s="15"/>
      <c r="L149" s="15"/>
      <c r="M149" s="15"/>
      <c r="N149" s="15"/>
      <c r="O149" s="15"/>
      <c r="P149" s="15"/>
      <c r="Q149" s="15"/>
      <c r="R149" s="5"/>
      <c r="S149" s="5"/>
      <c r="T149" s="5"/>
      <c r="U149" s="5"/>
      <c r="V149" s="5"/>
      <c r="W149" s="5"/>
      <c r="X149" s="5"/>
      <c r="Y149" s="5"/>
      <c r="Z149" s="316"/>
    </row>
    <row r="150" spans="1:26" ht="21" customHeight="1">
      <c r="A150" s="5"/>
      <c r="B150" s="5"/>
      <c r="C150" s="5"/>
      <c r="D150" s="15"/>
      <c r="E150" s="15"/>
      <c r="F150" s="15"/>
      <c r="G150" s="15"/>
      <c r="H150" s="15"/>
      <c r="I150" s="15"/>
      <c r="J150" s="15"/>
      <c r="K150" s="15"/>
      <c r="L150" s="15"/>
      <c r="M150" s="15"/>
      <c r="N150" s="15"/>
      <c r="O150" s="15"/>
      <c r="P150" s="15"/>
      <c r="Q150" s="15"/>
      <c r="R150" s="5"/>
      <c r="S150" s="5"/>
      <c r="T150" s="5"/>
      <c r="U150" s="5"/>
      <c r="V150" s="5"/>
      <c r="W150" s="5"/>
      <c r="X150" s="5"/>
      <c r="Y150" s="5"/>
      <c r="Z150" s="316"/>
    </row>
    <row r="151" spans="1:26" ht="21" customHeight="1">
      <c r="A151" s="5"/>
      <c r="B151" s="5"/>
      <c r="C151" s="5"/>
      <c r="D151" s="15"/>
      <c r="E151" s="15"/>
      <c r="F151" s="15"/>
      <c r="G151" s="15"/>
      <c r="H151" s="15"/>
      <c r="I151" s="15"/>
      <c r="J151" s="15"/>
      <c r="K151" s="15"/>
      <c r="L151" s="15"/>
      <c r="M151" s="15"/>
      <c r="N151" s="15"/>
      <c r="O151" s="15"/>
      <c r="P151" s="15"/>
      <c r="Q151" s="15"/>
      <c r="R151" s="5"/>
      <c r="S151" s="5"/>
      <c r="T151" s="5"/>
      <c r="U151" s="5"/>
      <c r="V151" s="5"/>
      <c r="W151" s="5"/>
      <c r="X151" s="5"/>
      <c r="Y151" s="5"/>
      <c r="Z151" s="316"/>
    </row>
    <row r="152" spans="1:26" ht="21" customHeight="1">
      <c r="A152" s="5"/>
      <c r="B152" s="5"/>
      <c r="C152" s="5"/>
      <c r="D152" s="15"/>
      <c r="E152" s="15"/>
      <c r="F152" s="15"/>
      <c r="G152" s="15"/>
      <c r="H152" s="15"/>
      <c r="I152" s="15"/>
      <c r="J152" s="15"/>
      <c r="K152" s="15"/>
      <c r="L152" s="15"/>
      <c r="M152" s="15"/>
      <c r="N152" s="15"/>
      <c r="O152" s="15"/>
      <c r="P152" s="15"/>
      <c r="Q152" s="15"/>
      <c r="R152" s="5"/>
      <c r="S152" s="5"/>
      <c r="T152" s="5"/>
      <c r="U152" s="5"/>
      <c r="V152" s="5"/>
      <c r="W152" s="5"/>
      <c r="X152" s="5"/>
      <c r="Y152" s="5"/>
      <c r="Z152" s="316"/>
    </row>
    <row r="153" spans="1:26" ht="21" customHeight="1">
      <c r="A153" s="5"/>
      <c r="B153" s="5"/>
      <c r="C153" s="5"/>
      <c r="D153" s="15"/>
      <c r="E153" s="15"/>
      <c r="F153" s="15"/>
      <c r="G153" s="15"/>
      <c r="H153" s="15"/>
      <c r="I153" s="15"/>
      <c r="J153" s="15"/>
      <c r="K153" s="15"/>
      <c r="L153" s="15"/>
      <c r="M153" s="15"/>
      <c r="N153" s="15"/>
      <c r="O153" s="15"/>
      <c r="P153" s="15"/>
      <c r="Q153" s="15"/>
      <c r="R153" s="5"/>
      <c r="S153" s="5"/>
      <c r="T153" s="5"/>
      <c r="U153" s="5"/>
      <c r="V153" s="5"/>
      <c r="W153" s="5"/>
      <c r="X153" s="5"/>
      <c r="Y153" s="5"/>
      <c r="Z153" s="316"/>
    </row>
    <row r="154" spans="1:26" ht="21" customHeight="1">
      <c r="A154" s="5"/>
      <c r="B154" s="5"/>
      <c r="C154" s="5"/>
      <c r="D154" s="15"/>
      <c r="E154" s="15"/>
      <c r="F154" s="15"/>
      <c r="G154" s="15"/>
      <c r="H154" s="15"/>
      <c r="I154" s="15"/>
      <c r="J154" s="15"/>
      <c r="K154" s="15"/>
      <c r="L154" s="15"/>
      <c r="M154" s="15"/>
      <c r="N154" s="15"/>
      <c r="O154" s="15"/>
      <c r="P154" s="15"/>
      <c r="Q154" s="15"/>
      <c r="R154" s="5"/>
      <c r="S154" s="5"/>
      <c r="T154" s="5"/>
      <c r="U154" s="5"/>
      <c r="V154" s="5"/>
      <c r="W154" s="5"/>
      <c r="X154" s="5"/>
      <c r="Y154" s="5"/>
      <c r="Z154" s="316"/>
    </row>
    <row r="155" spans="1:26" ht="21" customHeight="1">
      <c r="A155" s="5"/>
      <c r="B155" s="5"/>
      <c r="C155" s="5"/>
      <c r="D155" s="15"/>
      <c r="E155" s="15"/>
      <c r="F155" s="15"/>
      <c r="G155" s="15"/>
      <c r="H155" s="15"/>
      <c r="I155" s="15"/>
      <c r="J155" s="15"/>
      <c r="K155" s="15"/>
      <c r="L155" s="15"/>
      <c r="M155" s="15"/>
      <c r="N155" s="15"/>
      <c r="O155" s="15"/>
      <c r="P155" s="15"/>
      <c r="Q155" s="15"/>
      <c r="R155" s="5"/>
      <c r="S155" s="5"/>
      <c r="T155" s="5"/>
      <c r="U155" s="5"/>
      <c r="V155" s="5"/>
      <c r="W155" s="5"/>
      <c r="X155" s="5"/>
      <c r="Y155" s="5"/>
      <c r="Z155" s="316"/>
    </row>
    <row r="156" spans="1:26" ht="21" customHeight="1">
      <c r="A156" s="5"/>
      <c r="B156" s="5"/>
      <c r="C156" s="5"/>
      <c r="D156" s="15"/>
      <c r="E156" s="15"/>
      <c r="F156" s="15"/>
      <c r="G156" s="15"/>
      <c r="H156" s="15"/>
      <c r="I156" s="15"/>
      <c r="J156" s="15"/>
      <c r="K156" s="15"/>
      <c r="L156" s="15"/>
      <c r="M156" s="15"/>
      <c r="N156" s="15"/>
      <c r="O156" s="15"/>
      <c r="P156" s="15"/>
      <c r="Q156" s="15"/>
      <c r="R156" s="5"/>
      <c r="S156" s="5"/>
      <c r="T156" s="5"/>
      <c r="U156" s="5"/>
      <c r="V156" s="5"/>
      <c r="W156" s="5"/>
      <c r="X156" s="5"/>
      <c r="Y156" s="5"/>
      <c r="Z156" s="316"/>
    </row>
    <row r="157" spans="1:26" ht="21" customHeight="1">
      <c r="A157" s="5"/>
      <c r="B157" s="5"/>
      <c r="C157" s="5"/>
      <c r="D157" s="15"/>
      <c r="E157" s="15"/>
      <c r="F157" s="15"/>
      <c r="G157" s="15"/>
      <c r="H157" s="15"/>
      <c r="I157" s="15"/>
      <c r="J157" s="15"/>
      <c r="K157" s="15"/>
      <c r="L157" s="15"/>
      <c r="M157" s="15"/>
      <c r="N157" s="15"/>
      <c r="O157" s="15"/>
      <c r="P157" s="15"/>
      <c r="Q157" s="15"/>
      <c r="R157" s="5"/>
      <c r="S157" s="5"/>
      <c r="T157" s="5"/>
      <c r="U157" s="5"/>
      <c r="V157" s="5"/>
      <c r="W157" s="5"/>
      <c r="X157" s="5"/>
      <c r="Y157" s="5"/>
      <c r="Z157" s="316"/>
    </row>
    <row r="158" spans="1:26" ht="21" customHeight="1">
      <c r="A158" s="5"/>
      <c r="B158" s="5"/>
      <c r="C158" s="5"/>
      <c r="D158" s="15"/>
      <c r="E158" s="15"/>
      <c r="F158" s="15"/>
      <c r="G158" s="15"/>
      <c r="H158" s="15"/>
      <c r="I158" s="15"/>
      <c r="J158" s="15"/>
      <c r="K158" s="15"/>
      <c r="L158" s="15"/>
      <c r="M158" s="15"/>
      <c r="N158" s="15"/>
      <c r="O158" s="15"/>
      <c r="P158" s="15"/>
      <c r="Q158" s="15"/>
      <c r="R158" s="5"/>
      <c r="S158" s="5"/>
      <c r="T158" s="5"/>
      <c r="U158" s="5"/>
      <c r="V158" s="5"/>
      <c r="W158" s="5"/>
      <c r="X158" s="5"/>
      <c r="Y158" s="5"/>
      <c r="Z158" s="316"/>
    </row>
    <row r="159" spans="1:26" ht="21" customHeight="1">
      <c r="A159" s="5"/>
      <c r="B159" s="5"/>
      <c r="C159" s="5"/>
      <c r="D159" s="15"/>
      <c r="E159" s="15"/>
      <c r="F159" s="15"/>
      <c r="G159" s="15"/>
      <c r="H159" s="15"/>
      <c r="I159" s="15"/>
      <c r="J159" s="15"/>
      <c r="K159" s="15"/>
      <c r="L159" s="15"/>
      <c r="M159" s="15"/>
      <c r="N159" s="15"/>
      <c r="O159" s="15"/>
      <c r="P159" s="15"/>
      <c r="Q159" s="15"/>
      <c r="R159" s="5"/>
      <c r="S159" s="5"/>
      <c r="T159" s="5"/>
      <c r="U159" s="5"/>
      <c r="V159" s="5"/>
      <c r="W159" s="5"/>
      <c r="X159" s="5"/>
      <c r="Y159" s="5"/>
      <c r="Z159" s="316"/>
    </row>
    <row r="160" spans="1:26" ht="21" customHeight="1">
      <c r="A160" s="5"/>
      <c r="B160" s="5"/>
      <c r="C160" s="5"/>
      <c r="D160" s="15"/>
      <c r="E160" s="15"/>
      <c r="F160" s="15"/>
      <c r="G160" s="15"/>
      <c r="H160" s="15"/>
      <c r="I160" s="15"/>
      <c r="J160" s="15"/>
      <c r="K160" s="15"/>
      <c r="L160" s="15"/>
      <c r="M160" s="15"/>
      <c r="N160" s="15"/>
      <c r="O160" s="15"/>
      <c r="P160" s="15"/>
      <c r="Q160" s="15"/>
      <c r="R160" s="5"/>
      <c r="S160" s="5"/>
      <c r="T160" s="5"/>
      <c r="U160" s="5"/>
      <c r="V160" s="5"/>
      <c r="W160" s="5"/>
      <c r="X160" s="5"/>
      <c r="Y160" s="5"/>
      <c r="Z160" s="316"/>
    </row>
    <row r="161" spans="1:26" ht="21" customHeight="1">
      <c r="A161" s="5"/>
      <c r="B161" s="5"/>
      <c r="C161" s="5"/>
      <c r="D161" s="15"/>
      <c r="E161" s="15"/>
      <c r="F161" s="15"/>
      <c r="G161" s="15"/>
      <c r="H161" s="15"/>
      <c r="I161" s="15"/>
      <c r="J161" s="15"/>
      <c r="K161" s="15"/>
      <c r="L161" s="15"/>
      <c r="M161" s="15"/>
      <c r="N161" s="15"/>
      <c r="O161" s="15"/>
      <c r="P161" s="15"/>
      <c r="Q161" s="15"/>
      <c r="R161" s="5"/>
      <c r="S161" s="5"/>
      <c r="T161" s="5"/>
      <c r="U161" s="5"/>
      <c r="V161" s="5"/>
      <c r="W161" s="5"/>
      <c r="X161" s="5"/>
      <c r="Y161" s="5"/>
      <c r="Z161" s="316"/>
    </row>
    <row r="162" spans="1:26" ht="21" customHeight="1">
      <c r="A162" s="5"/>
      <c r="B162" s="5"/>
      <c r="C162" s="5"/>
      <c r="D162" s="15"/>
      <c r="E162" s="15"/>
      <c r="F162" s="15"/>
      <c r="G162" s="15"/>
      <c r="H162" s="15"/>
      <c r="I162" s="15"/>
      <c r="J162" s="15"/>
      <c r="K162" s="15"/>
      <c r="L162" s="15"/>
      <c r="M162" s="15"/>
      <c r="N162" s="15"/>
      <c r="O162" s="15"/>
      <c r="P162" s="15"/>
      <c r="Q162" s="15"/>
      <c r="R162" s="5"/>
      <c r="S162" s="5"/>
      <c r="T162" s="5"/>
      <c r="U162" s="5"/>
      <c r="V162" s="5"/>
      <c r="W162" s="5"/>
      <c r="X162" s="5"/>
      <c r="Y162" s="5"/>
      <c r="Z162" s="316"/>
    </row>
    <row r="163" spans="1:26" ht="21" customHeight="1">
      <c r="A163" s="5"/>
      <c r="B163" s="5"/>
      <c r="C163" s="5"/>
      <c r="D163" s="15"/>
      <c r="E163" s="15"/>
      <c r="F163" s="15"/>
      <c r="G163" s="15"/>
      <c r="H163" s="15"/>
      <c r="I163" s="15"/>
      <c r="J163" s="15"/>
      <c r="K163" s="15"/>
      <c r="L163" s="15"/>
      <c r="M163" s="15"/>
      <c r="N163" s="15"/>
      <c r="O163" s="15"/>
      <c r="P163" s="15"/>
      <c r="Q163" s="15"/>
      <c r="R163" s="5"/>
      <c r="S163" s="5"/>
      <c r="T163" s="5"/>
      <c r="U163" s="5"/>
      <c r="V163" s="5"/>
      <c r="W163" s="5"/>
      <c r="X163" s="5"/>
      <c r="Y163" s="5"/>
      <c r="Z163" s="316"/>
    </row>
    <row r="164" spans="1:26" ht="21" customHeight="1">
      <c r="A164" s="5"/>
      <c r="B164" s="5"/>
      <c r="C164" s="5"/>
      <c r="D164" s="15"/>
      <c r="E164" s="15"/>
      <c r="F164" s="15"/>
      <c r="G164" s="15"/>
      <c r="H164" s="15"/>
      <c r="I164" s="15"/>
      <c r="J164" s="15"/>
      <c r="K164" s="15"/>
      <c r="L164" s="15"/>
      <c r="M164" s="15"/>
      <c r="N164" s="15"/>
      <c r="O164" s="15"/>
      <c r="P164" s="15"/>
      <c r="Q164" s="15"/>
      <c r="R164" s="5"/>
      <c r="S164" s="5"/>
      <c r="T164" s="5"/>
      <c r="U164" s="5"/>
      <c r="V164" s="5"/>
      <c r="W164" s="5"/>
      <c r="X164" s="5"/>
      <c r="Y164" s="5"/>
      <c r="Z164" s="316"/>
    </row>
    <row r="165" spans="1:26" ht="21" customHeight="1">
      <c r="A165" s="5"/>
      <c r="B165" s="5"/>
      <c r="C165" s="5"/>
      <c r="D165" s="15"/>
      <c r="E165" s="15"/>
      <c r="F165" s="15"/>
      <c r="G165" s="15"/>
      <c r="H165" s="15"/>
      <c r="I165" s="15"/>
      <c r="J165" s="15"/>
      <c r="K165" s="15"/>
      <c r="L165" s="15"/>
      <c r="M165" s="15"/>
      <c r="N165" s="15"/>
      <c r="O165" s="15"/>
      <c r="P165" s="15"/>
      <c r="Q165" s="15"/>
      <c r="R165" s="5"/>
      <c r="S165" s="5"/>
      <c r="T165" s="5"/>
      <c r="U165" s="5"/>
      <c r="V165" s="5"/>
      <c r="W165" s="5"/>
      <c r="X165" s="5"/>
      <c r="Y165" s="5"/>
      <c r="Z165" s="316"/>
    </row>
    <row r="166" spans="1:26" ht="21" customHeight="1">
      <c r="A166" s="5"/>
      <c r="B166" s="5"/>
      <c r="C166" s="5"/>
      <c r="D166" s="15"/>
      <c r="E166" s="15"/>
      <c r="F166" s="15"/>
      <c r="G166" s="15"/>
      <c r="H166" s="15"/>
      <c r="I166" s="15"/>
      <c r="J166" s="15"/>
      <c r="K166" s="15"/>
      <c r="L166" s="15"/>
      <c r="M166" s="15"/>
      <c r="N166" s="15"/>
      <c r="O166" s="15"/>
      <c r="P166" s="15"/>
      <c r="Q166" s="15"/>
      <c r="R166" s="5"/>
      <c r="S166" s="5"/>
      <c r="T166" s="5"/>
      <c r="U166" s="5"/>
      <c r="V166" s="5"/>
      <c r="W166" s="5"/>
      <c r="X166" s="5"/>
      <c r="Y166" s="5"/>
      <c r="Z166" s="316"/>
    </row>
    <row r="167" spans="1:26" ht="21" customHeight="1">
      <c r="A167" s="5"/>
      <c r="B167" s="5"/>
      <c r="C167" s="5"/>
      <c r="D167" s="15"/>
      <c r="E167" s="15"/>
      <c r="F167" s="15"/>
      <c r="G167" s="15"/>
      <c r="H167" s="15"/>
      <c r="I167" s="15"/>
      <c r="J167" s="15"/>
      <c r="K167" s="15"/>
      <c r="L167" s="15"/>
      <c r="M167" s="15"/>
      <c r="N167" s="15"/>
      <c r="O167" s="15"/>
      <c r="P167" s="15"/>
      <c r="Q167" s="15"/>
      <c r="R167" s="5"/>
      <c r="S167" s="5"/>
      <c r="T167" s="5"/>
      <c r="U167" s="5"/>
      <c r="V167" s="5"/>
      <c r="W167" s="5"/>
      <c r="X167" s="5"/>
      <c r="Y167" s="5"/>
      <c r="Z167" s="316"/>
    </row>
    <row r="168" spans="1:26" ht="21" customHeight="1">
      <c r="A168" s="5"/>
      <c r="B168" s="5"/>
      <c r="C168" s="5"/>
      <c r="D168" s="15"/>
      <c r="E168" s="15"/>
      <c r="F168" s="15"/>
      <c r="G168" s="15"/>
      <c r="H168" s="15"/>
      <c r="I168" s="15"/>
      <c r="J168" s="15"/>
      <c r="K168" s="15"/>
      <c r="L168" s="15"/>
      <c r="M168" s="15"/>
      <c r="N168" s="15"/>
      <c r="O168" s="15"/>
      <c r="P168" s="15"/>
      <c r="Q168" s="15"/>
      <c r="R168" s="5"/>
      <c r="S168" s="5"/>
      <c r="T168" s="5"/>
      <c r="U168" s="5"/>
      <c r="V168" s="5"/>
      <c r="W168" s="5"/>
      <c r="X168" s="5"/>
      <c r="Y168" s="5"/>
      <c r="Z168" s="316"/>
    </row>
    <row r="169" spans="1:26" ht="21" customHeight="1">
      <c r="A169" s="5"/>
      <c r="B169" s="5"/>
      <c r="C169" s="5"/>
      <c r="D169" s="15"/>
      <c r="E169" s="15"/>
      <c r="F169" s="15"/>
      <c r="G169" s="15"/>
      <c r="H169" s="15"/>
      <c r="I169" s="15"/>
      <c r="J169" s="15"/>
      <c r="K169" s="15"/>
      <c r="L169" s="15"/>
      <c r="M169" s="15"/>
      <c r="N169" s="15"/>
      <c r="O169" s="15"/>
      <c r="P169" s="15"/>
      <c r="Q169" s="15"/>
      <c r="R169" s="5"/>
      <c r="S169" s="5"/>
      <c r="T169" s="5"/>
      <c r="U169" s="5"/>
      <c r="V169" s="5"/>
      <c r="W169" s="5"/>
      <c r="X169" s="5"/>
      <c r="Y169" s="5"/>
      <c r="Z169" s="316"/>
    </row>
    <row r="170" spans="1:26" ht="21" customHeight="1">
      <c r="A170" s="5"/>
      <c r="B170" s="5"/>
      <c r="C170" s="5"/>
      <c r="D170" s="15"/>
      <c r="E170" s="15"/>
      <c r="F170" s="15"/>
      <c r="G170" s="15"/>
      <c r="H170" s="15"/>
      <c r="I170" s="15"/>
      <c r="J170" s="15"/>
      <c r="K170" s="15"/>
      <c r="L170" s="15"/>
      <c r="M170" s="15"/>
      <c r="N170" s="15"/>
      <c r="O170" s="15"/>
      <c r="P170" s="15"/>
      <c r="Q170" s="15"/>
      <c r="R170" s="5"/>
      <c r="S170" s="5"/>
      <c r="T170" s="5"/>
      <c r="U170" s="5"/>
      <c r="V170" s="5"/>
      <c r="W170" s="5"/>
      <c r="X170" s="5"/>
      <c r="Y170" s="5"/>
      <c r="Z170" s="316"/>
    </row>
    <row r="171" spans="1:26" ht="21" customHeight="1">
      <c r="A171" s="5"/>
      <c r="B171" s="5"/>
      <c r="C171" s="5"/>
      <c r="D171" s="15"/>
      <c r="E171" s="15"/>
      <c r="F171" s="15"/>
      <c r="G171" s="15"/>
      <c r="H171" s="15"/>
      <c r="I171" s="15"/>
      <c r="J171" s="15"/>
      <c r="K171" s="15"/>
      <c r="L171" s="15"/>
      <c r="M171" s="15"/>
      <c r="N171" s="15"/>
      <c r="O171" s="15"/>
      <c r="P171" s="15"/>
      <c r="Q171" s="15"/>
      <c r="R171" s="5"/>
      <c r="S171" s="5"/>
      <c r="T171" s="5"/>
      <c r="U171" s="5"/>
      <c r="V171" s="5"/>
      <c r="W171" s="5"/>
      <c r="X171" s="5"/>
      <c r="Y171" s="5"/>
      <c r="Z171" s="316"/>
    </row>
    <row r="172" spans="1:26" ht="21" customHeight="1">
      <c r="A172" s="5"/>
      <c r="B172" s="5"/>
      <c r="C172" s="5"/>
      <c r="D172" s="15"/>
      <c r="E172" s="15"/>
      <c r="F172" s="15"/>
      <c r="G172" s="15"/>
      <c r="H172" s="15"/>
      <c r="I172" s="15"/>
      <c r="J172" s="15"/>
      <c r="K172" s="15"/>
      <c r="L172" s="15"/>
      <c r="M172" s="15"/>
      <c r="N172" s="15"/>
      <c r="O172" s="15"/>
      <c r="P172" s="15"/>
      <c r="Q172" s="15"/>
      <c r="R172" s="5"/>
      <c r="S172" s="5"/>
      <c r="T172" s="5"/>
      <c r="U172" s="5"/>
      <c r="V172" s="5"/>
      <c r="W172" s="5"/>
      <c r="X172" s="5"/>
      <c r="Y172" s="5"/>
      <c r="Z172" s="316"/>
    </row>
    <row r="173" spans="1:26" ht="21" customHeight="1">
      <c r="A173" s="5"/>
      <c r="B173" s="5"/>
      <c r="C173" s="5"/>
      <c r="D173" s="15"/>
      <c r="E173" s="15"/>
      <c r="F173" s="15"/>
      <c r="G173" s="15"/>
      <c r="H173" s="15"/>
      <c r="I173" s="15"/>
      <c r="J173" s="15"/>
      <c r="K173" s="15"/>
      <c r="L173" s="15"/>
      <c r="M173" s="15"/>
      <c r="N173" s="15"/>
      <c r="O173" s="15"/>
      <c r="P173" s="15"/>
      <c r="Q173" s="15"/>
      <c r="R173" s="5"/>
      <c r="S173" s="5"/>
      <c r="T173" s="5"/>
      <c r="U173" s="5"/>
      <c r="V173" s="5"/>
      <c r="W173" s="5"/>
      <c r="X173" s="5"/>
      <c r="Y173" s="5"/>
      <c r="Z173" s="316"/>
    </row>
    <row r="174" spans="1:26" ht="21" customHeight="1">
      <c r="A174" s="5"/>
      <c r="B174" s="5"/>
      <c r="C174" s="5"/>
      <c r="D174" s="15"/>
      <c r="E174" s="15"/>
      <c r="F174" s="15"/>
      <c r="G174" s="15"/>
      <c r="H174" s="15"/>
      <c r="I174" s="15"/>
      <c r="J174" s="15"/>
      <c r="K174" s="15"/>
      <c r="L174" s="15"/>
      <c r="M174" s="15"/>
      <c r="N174" s="15"/>
      <c r="O174" s="15"/>
      <c r="P174" s="15"/>
      <c r="Q174" s="15"/>
      <c r="R174" s="5"/>
      <c r="S174" s="5"/>
      <c r="T174" s="5"/>
      <c r="U174" s="5"/>
      <c r="V174" s="5"/>
      <c r="W174" s="5"/>
      <c r="X174" s="5"/>
      <c r="Y174" s="5"/>
      <c r="Z174" s="316"/>
    </row>
    <row r="175" spans="1:26" ht="21" customHeight="1">
      <c r="A175" s="5"/>
      <c r="B175" s="5"/>
      <c r="C175" s="5"/>
      <c r="D175" s="15"/>
      <c r="E175" s="15"/>
      <c r="F175" s="15"/>
      <c r="G175" s="15"/>
      <c r="H175" s="15"/>
      <c r="I175" s="15"/>
      <c r="J175" s="15"/>
      <c r="K175" s="15"/>
      <c r="L175" s="15"/>
      <c r="M175" s="15"/>
      <c r="N175" s="15"/>
      <c r="O175" s="15"/>
      <c r="P175" s="15"/>
      <c r="Q175" s="15"/>
      <c r="R175" s="5"/>
      <c r="S175" s="5"/>
      <c r="T175" s="5"/>
      <c r="U175" s="5"/>
      <c r="V175" s="5"/>
      <c r="W175" s="5"/>
      <c r="X175" s="5"/>
      <c r="Y175" s="5"/>
      <c r="Z175" s="316"/>
    </row>
    <row r="176" spans="1:26" ht="21" customHeight="1">
      <c r="A176" s="5"/>
      <c r="B176" s="5"/>
      <c r="C176" s="5"/>
      <c r="D176" s="15"/>
      <c r="E176" s="15"/>
      <c r="F176" s="15"/>
      <c r="G176" s="15"/>
      <c r="H176" s="15"/>
      <c r="I176" s="15"/>
      <c r="J176" s="15"/>
      <c r="K176" s="15"/>
      <c r="L176" s="15"/>
      <c r="M176" s="15"/>
      <c r="N176" s="15"/>
      <c r="O176" s="15"/>
      <c r="P176" s="15"/>
      <c r="Q176" s="15"/>
      <c r="R176" s="5"/>
      <c r="S176" s="5"/>
      <c r="T176" s="5"/>
      <c r="U176" s="5"/>
      <c r="V176" s="5"/>
      <c r="W176" s="5"/>
      <c r="X176" s="5"/>
      <c r="Y176" s="5"/>
      <c r="Z176" s="316"/>
    </row>
    <row r="177" spans="1:26" ht="21" customHeight="1">
      <c r="A177" s="5"/>
      <c r="B177" s="5"/>
      <c r="C177" s="5"/>
      <c r="D177" s="15"/>
      <c r="E177" s="15"/>
      <c r="F177" s="15"/>
      <c r="G177" s="15"/>
      <c r="H177" s="15"/>
      <c r="I177" s="15"/>
      <c r="J177" s="15"/>
      <c r="K177" s="15"/>
      <c r="L177" s="15"/>
      <c r="M177" s="15"/>
      <c r="N177" s="15"/>
      <c r="O177" s="15"/>
      <c r="P177" s="15"/>
      <c r="Q177" s="15"/>
      <c r="R177" s="5"/>
      <c r="S177" s="5"/>
      <c r="T177" s="5"/>
      <c r="U177" s="5"/>
      <c r="V177" s="5"/>
      <c r="W177" s="5"/>
      <c r="X177" s="5"/>
      <c r="Y177" s="5"/>
      <c r="Z177" s="316"/>
    </row>
    <row r="178" spans="1:26" ht="21" customHeight="1">
      <c r="A178" s="5"/>
      <c r="B178" s="5"/>
      <c r="C178" s="5"/>
      <c r="D178" s="15"/>
      <c r="E178" s="15"/>
      <c r="F178" s="15"/>
      <c r="G178" s="15"/>
      <c r="H178" s="15"/>
      <c r="I178" s="15"/>
      <c r="J178" s="15"/>
      <c r="K178" s="15"/>
      <c r="L178" s="15"/>
      <c r="M178" s="15"/>
      <c r="N178" s="15"/>
      <c r="O178" s="15"/>
      <c r="P178" s="15"/>
      <c r="Q178" s="15"/>
      <c r="R178" s="5"/>
      <c r="S178" s="5"/>
      <c r="T178" s="5"/>
      <c r="U178" s="5"/>
      <c r="V178" s="5"/>
      <c r="W178" s="5"/>
      <c r="X178" s="5"/>
      <c r="Y178" s="5"/>
      <c r="Z178" s="316"/>
    </row>
    <row r="179" spans="1:26" ht="21" customHeight="1">
      <c r="A179" s="5"/>
      <c r="B179" s="5"/>
      <c r="C179" s="5"/>
      <c r="D179" s="15"/>
      <c r="E179" s="15"/>
      <c r="F179" s="15"/>
      <c r="G179" s="15"/>
      <c r="H179" s="15"/>
      <c r="I179" s="15"/>
      <c r="J179" s="15"/>
      <c r="K179" s="15"/>
      <c r="L179" s="15"/>
      <c r="M179" s="15"/>
      <c r="N179" s="15"/>
      <c r="O179" s="15"/>
      <c r="P179" s="15"/>
      <c r="Q179" s="15"/>
      <c r="R179" s="5"/>
      <c r="S179" s="5"/>
      <c r="T179" s="5"/>
      <c r="U179" s="5"/>
      <c r="V179" s="5"/>
      <c r="W179" s="5"/>
      <c r="X179" s="5"/>
      <c r="Y179" s="5"/>
      <c r="Z179" s="316"/>
    </row>
    <row r="180" spans="1:26" ht="21" customHeight="1">
      <c r="A180" s="5"/>
      <c r="B180" s="5"/>
      <c r="C180" s="5"/>
      <c r="D180" s="15"/>
      <c r="E180" s="15"/>
      <c r="F180" s="15"/>
      <c r="G180" s="15"/>
      <c r="H180" s="15"/>
      <c r="I180" s="15"/>
      <c r="J180" s="15"/>
      <c r="K180" s="15"/>
      <c r="L180" s="15"/>
      <c r="M180" s="15"/>
      <c r="N180" s="15"/>
      <c r="O180" s="15"/>
      <c r="P180" s="15"/>
      <c r="Q180" s="15"/>
      <c r="R180" s="5"/>
      <c r="S180" s="5"/>
      <c r="T180" s="5"/>
      <c r="U180" s="5"/>
      <c r="V180" s="5"/>
      <c r="W180" s="5"/>
      <c r="X180" s="5"/>
      <c r="Y180" s="5"/>
      <c r="Z180" s="316"/>
    </row>
    <row r="181" spans="1:26" ht="21" customHeight="1">
      <c r="A181" s="5"/>
      <c r="B181" s="5"/>
      <c r="C181" s="5"/>
      <c r="D181" s="15"/>
      <c r="E181" s="15"/>
      <c r="F181" s="15"/>
      <c r="G181" s="15"/>
      <c r="H181" s="15"/>
      <c r="I181" s="15"/>
      <c r="J181" s="15"/>
      <c r="K181" s="15"/>
      <c r="L181" s="15"/>
      <c r="M181" s="15"/>
      <c r="N181" s="15"/>
      <c r="O181" s="15"/>
      <c r="P181" s="15"/>
      <c r="Q181" s="15"/>
      <c r="R181" s="5"/>
      <c r="S181" s="5"/>
      <c r="T181" s="5"/>
      <c r="U181" s="5"/>
      <c r="V181" s="5"/>
      <c r="W181" s="5"/>
      <c r="X181" s="5"/>
      <c r="Y181" s="5"/>
      <c r="Z181" s="316"/>
    </row>
    <row r="182" spans="1:26" ht="21" customHeight="1">
      <c r="A182" s="5"/>
      <c r="B182" s="5"/>
      <c r="C182" s="5"/>
      <c r="D182" s="15"/>
      <c r="E182" s="15"/>
      <c r="F182" s="15"/>
      <c r="G182" s="15"/>
      <c r="H182" s="15"/>
      <c r="I182" s="15"/>
      <c r="J182" s="15"/>
      <c r="K182" s="15"/>
      <c r="L182" s="15"/>
      <c r="M182" s="15"/>
      <c r="N182" s="15"/>
      <c r="O182" s="15"/>
      <c r="P182" s="15"/>
      <c r="Q182" s="15"/>
      <c r="R182" s="5"/>
      <c r="S182" s="5"/>
      <c r="T182" s="5"/>
      <c r="U182" s="5"/>
      <c r="V182" s="5"/>
      <c r="W182" s="5"/>
      <c r="X182" s="5"/>
      <c r="Y182" s="5"/>
      <c r="Z182" s="316"/>
    </row>
    <row r="183" spans="1:26" ht="21" customHeight="1">
      <c r="A183" s="5"/>
      <c r="B183" s="5"/>
      <c r="C183" s="5"/>
      <c r="D183" s="15"/>
      <c r="E183" s="15"/>
      <c r="F183" s="15"/>
      <c r="G183" s="15"/>
      <c r="H183" s="15"/>
      <c r="I183" s="15"/>
      <c r="J183" s="15"/>
      <c r="K183" s="15"/>
      <c r="L183" s="15"/>
      <c r="M183" s="15"/>
      <c r="N183" s="15"/>
      <c r="O183" s="15"/>
      <c r="P183" s="15"/>
      <c r="Q183" s="15"/>
      <c r="R183" s="5"/>
      <c r="S183" s="5"/>
      <c r="T183" s="5"/>
      <c r="U183" s="5"/>
      <c r="V183" s="5"/>
      <c r="W183" s="5"/>
      <c r="X183" s="5"/>
      <c r="Y183" s="5"/>
      <c r="Z183" s="316"/>
    </row>
    <row r="184" spans="1:26" ht="21" customHeight="1">
      <c r="A184" s="5"/>
      <c r="B184" s="5"/>
      <c r="C184" s="5"/>
      <c r="D184" s="15"/>
      <c r="E184" s="15"/>
      <c r="F184" s="15"/>
      <c r="G184" s="15"/>
      <c r="H184" s="15"/>
      <c r="I184" s="15"/>
      <c r="J184" s="15"/>
      <c r="K184" s="15"/>
      <c r="L184" s="15"/>
      <c r="M184" s="15"/>
      <c r="N184" s="15"/>
      <c r="O184" s="15"/>
      <c r="P184" s="15"/>
      <c r="Q184" s="15"/>
      <c r="R184" s="5"/>
      <c r="S184" s="5"/>
      <c r="T184" s="5"/>
      <c r="U184" s="5"/>
      <c r="V184" s="5"/>
      <c r="W184" s="5"/>
      <c r="X184" s="5"/>
      <c r="Y184" s="5"/>
      <c r="Z184" s="316"/>
    </row>
    <row r="185" spans="1:26" ht="21" customHeight="1">
      <c r="A185" s="5"/>
      <c r="B185" s="5"/>
      <c r="C185" s="5"/>
      <c r="D185" s="15"/>
      <c r="E185" s="15"/>
      <c r="F185" s="15"/>
      <c r="G185" s="15"/>
      <c r="H185" s="15"/>
      <c r="I185" s="15"/>
      <c r="J185" s="15"/>
      <c r="K185" s="15"/>
      <c r="L185" s="15"/>
      <c r="M185" s="15"/>
      <c r="N185" s="15"/>
      <c r="O185" s="15"/>
      <c r="P185" s="15"/>
      <c r="Q185" s="15"/>
      <c r="R185" s="5"/>
      <c r="S185" s="5"/>
      <c r="T185" s="5"/>
      <c r="U185" s="5"/>
      <c r="V185" s="5"/>
      <c r="W185" s="5"/>
      <c r="X185" s="5"/>
      <c r="Y185" s="5"/>
      <c r="Z185" s="316"/>
    </row>
    <row r="186" spans="1:26" ht="21" customHeight="1">
      <c r="A186" s="5"/>
      <c r="B186" s="5"/>
      <c r="C186" s="5"/>
      <c r="D186" s="15"/>
      <c r="E186" s="15"/>
      <c r="F186" s="15"/>
      <c r="G186" s="15"/>
      <c r="H186" s="15"/>
      <c r="I186" s="15"/>
      <c r="J186" s="15"/>
      <c r="K186" s="15"/>
      <c r="L186" s="15"/>
      <c r="M186" s="15"/>
      <c r="N186" s="15"/>
      <c r="O186" s="15"/>
      <c r="P186" s="15"/>
      <c r="Q186" s="15"/>
      <c r="R186" s="5"/>
      <c r="S186" s="5"/>
      <c r="T186" s="5"/>
      <c r="U186" s="5"/>
      <c r="V186" s="5"/>
      <c r="W186" s="5"/>
      <c r="X186" s="5"/>
      <c r="Y186" s="5"/>
      <c r="Z186" s="316"/>
    </row>
    <row r="187" spans="1:26" ht="21" customHeight="1">
      <c r="A187" s="5"/>
      <c r="B187" s="5"/>
      <c r="C187" s="5"/>
      <c r="D187" s="15"/>
      <c r="E187" s="15"/>
      <c r="F187" s="15"/>
      <c r="G187" s="15"/>
      <c r="H187" s="15"/>
      <c r="I187" s="15"/>
      <c r="J187" s="15"/>
      <c r="K187" s="15"/>
      <c r="L187" s="15"/>
      <c r="M187" s="15"/>
      <c r="N187" s="15"/>
      <c r="O187" s="15"/>
      <c r="P187" s="15"/>
      <c r="Q187" s="15"/>
      <c r="R187" s="5"/>
      <c r="S187" s="5"/>
      <c r="T187" s="5"/>
      <c r="U187" s="5"/>
      <c r="V187" s="5"/>
      <c r="W187" s="5"/>
      <c r="X187" s="5"/>
      <c r="Y187" s="5"/>
      <c r="Z187" s="316"/>
    </row>
    <row r="188" spans="1:26" ht="21" customHeight="1">
      <c r="A188" s="5"/>
      <c r="B188" s="5"/>
      <c r="C188" s="5"/>
      <c r="D188" s="15"/>
      <c r="E188" s="15"/>
      <c r="F188" s="15"/>
      <c r="G188" s="15"/>
      <c r="H188" s="15"/>
      <c r="I188" s="15"/>
      <c r="J188" s="15"/>
      <c r="K188" s="15"/>
      <c r="L188" s="15"/>
      <c r="M188" s="15"/>
      <c r="N188" s="15"/>
      <c r="O188" s="15"/>
      <c r="P188" s="15"/>
      <c r="Q188" s="15"/>
      <c r="R188" s="5"/>
      <c r="S188" s="5"/>
      <c r="T188" s="5"/>
      <c r="U188" s="5"/>
      <c r="V188" s="5"/>
      <c r="W188" s="5"/>
      <c r="X188" s="5"/>
      <c r="Y188" s="5"/>
      <c r="Z188" s="316"/>
    </row>
    <row r="189" spans="1:26" ht="21" customHeight="1">
      <c r="A189" s="5"/>
      <c r="B189" s="5"/>
      <c r="C189" s="5"/>
      <c r="D189" s="15"/>
      <c r="E189" s="15"/>
      <c r="F189" s="15"/>
      <c r="G189" s="15"/>
      <c r="H189" s="15"/>
      <c r="I189" s="15"/>
      <c r="J189" s="15"/>
      <c r="K189" s="15"/>
      <c r="L189" s="15"/>
      <c r="M189" s="15"/>
      <c r="N189" s="15"/>
      <c r="O189" s="15"/>
      <c r="P189" s="15"/>
      <c r="Q189" s="15"/>
      <c r="R189" s="5"/>
      <c r="S189" s="5"/>
      <c r="T189" s="5"/>
      <c r="U189" s="5"/>
      <c r="V189" s="5"/>
      <c r="W189" s="5"/>
      <c r="X189" s="5"/>
      <c r="Y189" s="5"/>
      <c r="Z189" s="316"/>
    </row>
    <row r="190" spans="1:26" ht="21" customHeight="1">
      <c r="A190" s="5"/>
      <c r="B190" s="5"/>
      <c r="C190" s="5"/>
      <c r="D190" s="15"/>
      <c r="E190" s="15"/>
      <c r="F190" s="15"/>
      <c r="G190" s="15"/>
      <c r="H190" s="15"/>
      <c r="I190" s="15"/>
      <c r="J190" s="15"/>
      <c r="K190" s="15"/>
      <c r="L190" s="15"/>
      <c r="M190" s="15"/>
      <c r="N190" s="15"/>
      <c r="O190" s="15"/>
      <c r="P190" s="15"/>
      <c r="Q190" s="15"/>
      <c r="R190" s="5"/>
      <c r="S190" s="5"/>
      <c r="T190" s="5"/>
      <c r="U190" s="5"/>
      <c r="V190" s="5"/>
      <c r="W190" s="5"/>
      <c r="X190" s="5"/>
      <c r="Y190" s="5"/>
      <c r="Z190" s="316"/>
    </row>
    <row r="191" spans="1:26" ht="21" customHeight="1">
      <c r="A191" s="5"/>
      <c r="B191" s="5"/>
      <c r="C191" s="5"/>
      <c r="D191" s="15"/>
      <c r="E191" s="15"/>
      <c r="F191" s="15"/>
      <c r="G191" s="15"/>
      <c r="H191" s="15"/>
      <c r="I191" s="15"/>
      <c r="J191" s="15"/>
      <c r="K191" s="15"/>
      <c r="L191" s="15"/>
      <c r="M191" s="15"/>
      <c r="N191" s="15"/>
      <c r="O191" s="15"/>
      <c r="P191" s="15"/>
      <c r="Q191" s="15"/>
      <c r="R191" s="5"/>
      <c r="S191" s="5"/>
      <c r="T191" s="5"/>
      <c r="U191" s="5"/>
      <c r="V191" s="5"/>
      <c r="W191" s="5"/>
      <c r="X191" s="5"/>
      <c r="Y191" s="5"/>
      <c r="Z191" s="316"/>
    </row>
    <row r="192" spans="1:26" ht="21" customHeight="1">
      <c r="A192" s="5"/>
      <c r="B192" s="5"/>
      <c r="C192" s="5"/>
      <c r="D192" s="15"/>
      <c r="E192" s="15"/>
      <c r="F192" s="15"/>
      <c r="G192" s="15"/>
      <c r="H192" s="15"/>
      <c r="I192" s="15"/>
      <c r="J192" s="15"/>
      <c r="K192" s="15"/>
      <c r="L192" s="15"/>
      <c r="M192" s="15"/>
      <c r="N192" s="15"/>
      <c r="O192" s="15"/>
      <c r="P192" s="15"/>
      <c r="Q192" s="15"/>
      <c r="R192" s="5"/>
      <c r="S192" s="5"/>
      <c r="T192" s="5"/>
      <c r="U192" s="5"/>
      <c r="V192" s="5"/>
      <c r="W192" s="5"/>
      <c r="X192" s="5"/>
      <c r="Y192" s="5"/>
      <c r="Z192" s="316"/>
    </row>
    <row r="193" spans="1:26" ht="21" customHeight="1">
      <c r="A193" s="5"/>
      <c r="B193" s="5"/>
      <c r="C193" s="5"/>
      <c r="D193" s="15"/>
      <c r="E193" s="15"/>
      <c r="F193" s="15"/>
      <c r="G193" s="15"/>
      <c r="H193" s="15"/>
      <c r="I193" s="15"/>
      <c r="J193" s="15"/>
      <c r="K193" s="15"/>
      <c r="L193" s="15"/>
      <c r="M193" s="15"/>
      <c r="N193" s="15"/>
      <c r="O193" s="15"/>
      <c r="P193" s="15"/>
      <c r="Q193" s="15"/>
      <c r="R193" s="5"/>
      <c r="S193" s="5"/>
      <c r="T193" s="5"/>
      <c r="U193" s="5"/>
      <c r="V193" s="5"/>
      <c r="W193" s="5"/>
      <c r="X193" s="5"/>
      <c r="Y193" s="5"/>
      <c r="Z193" s="316"/>
    </row>
    <row r="194" spans="1:26" ht="21" customHeight="1">
      <c r="A194" s="5"/>
      <c r="B194" s="5"/>
      <c r="C194" s="5"/>
      <c r="D194" s="15"/>
      <c r="E194" s="15"/>
      <c r="F194" s="15"/>
      <c r="G194" s="15"/>
      <c r="H194" s="15"/>
      <c r="I194" s="15"/>
      <c r="J194" s="15"/>
      <c r="K194" s="15"/>
      <c r="L194" s="15"/>
      <c r="M194" s="15"/>
      <c r="N194" s="15"/>
      <c r="O194" s="15"/>
      <c r="P194" s="15"/>
      <c r="Q194" s="15"/>
      <c r="R194" s="5"/>
      <c r="S194" s="5"/>
      <c r="T194" s="5"/>
      <c r="U194" s="5"/>
      <c r="V194" s="5"/>
      <c r="W194" s="5"/>
      <c r="X194" s="5"/>
      <c r="Y194" s="5"/>
      <c r="Z194" s="316"/>
    </row>
    <row r="195" spans="1:26" ht="21" customHeight="1">
      <c r="A195" s="5"/>
      <c r="B195" s="5"/>
      <c r="C195" s="5"/>
      <c r="D195" s="15"/>
      <c r="E195" s="15"/>
      <c r="F195" s="15"/>
      <c r="G195" s="15"/>
      <c r="H195" s="15"/>
      <c r="I195" s="15"/>
      <c r="J195" s="15"/>
      <c r="K195" s="15"/>
      <c r="L195" s="15"/>
      <c r="M195" s="15"/>
      <c r="N195" s="15"/>
      <c r="O195" s="15"/>
      <c r="P195" s="15"/>
      <c r="Q195" s="15"/>
      <c r="R195" s="5"/>
      <c r="S195" s="5"/>
      <c r="T195" s="5"/>
      <c r="U195" s="5"/>
      <c r="V195" s="5"/>
      <c r="W195" s="5"/>
      <c r="X195" s="5"/>
      <c r="Y195" s="5"/>
      <c r="Z195" s="316"/>
    </row>
    <row r="196" spans="1:26" ht="21" customHeight="1">
      <c r="A196" s="5"/>
      <c r="B196" s="5"/>
      <c r="C196" s="5"/>
      <c r="D196" s="15"/>
      <c r="E196" s="15"/>
      <c r="F196" s="15"/>
      <c r="G196" s="15"/>
      <c r="H196" s="15"/>
      <c r="I196" s="15"/>
      <c r="J196" s="15"/>
      <c r="K196" s="15"/>
      <c r="L196" s="15"/>
      <c r="M196" s="15"/>
      <c r="N196" s="15"/>
      <c r="O196" s="15"/>
      <c r="P196" s="15"/>
      <c r="Q196" s="15"/>
      <c r="R196" s="5"/>
      <c r="S196" s="5"/>
      <c r="T196" s="5"/>
      <c r="U196" s="5"/>
      <c r="V196" s="5"/>
      <c r="W196" s="5"/>
      <c r="X196" s="5"/>
      <c r="Y196" s="5"/>
      <c r="Z196" s="316"/>
    </row>
    <row r="197" spans="1:26" ht="21" customHeight="1">
      <c r="A197" s="5"/>
      <c r="B197" s="5"/>
      <c r="C197" s="5"/>
      <c r="D197" s="15"/>
      <c r="E197" s="15"/>
      <c r="F197" s="15"/>
      <c r="G197" s="15"/>
      <c r="H197" s="15"/>
      <c r="I197" s="15"/>
      <c r="J197" s="15"/>
      <c r="K197" s="15"/>
      <c r="L197" s="15"/>
      <c r="M197" s="15"/>
      <c r="N197" s="15"/>
      <c r="O197" s="15"/>
      <c r="P197" s="15"/>
      <c r="Q197" s="15"/>
      <c r="R197" s="5"/>
      <c r="S197" s="5"/>
      <c r="T197" s="5"/>
      <c r="U197" s="5"/>
      <c r="V197" s="5"/>
      <c r="W197" s="5"/>
      <c r="X197" s="5"/>
      <c r="Y197" s="5"/>
      <c r="Z197" s="316"/>
    </row>
    <row r="198" spans="1:26" ht="21" customHeight="1">
      <c r="A198" s="5"/>
      <c r="B198" s="5"/>
      <c r="C198" s="5"/>
      <c r="D198" s="15"/>
      <c r="E198" s="15"/>
      <c r="F198" s="15"/>
      <c r="G198" s="15"/>
      <c r="H198" s="15"/>
      <c r="I198" s="15"/>
      <c r="J198" s="15"/>
      <c r="K198" s="15"/>
      <c r="L198" s="15"/>
      <c r="M198" s="15"/>
      <c r="N198" s="15"/>
      <c r="O198" s="15"/>
      <c r="P198" s="15"/>
      <c r="Q198" s="15"/>
      <c r="R198" s="5"/>
      <c r="S198" s="5"/>
      <c r="T198" s="5"/>
      <c r="U198" s="5"/>
      <c r="V198" s="5"/>
      <c r="W198" s="5"/>
      <c r="X198" s="5"/>
      <c r="Y198" s="5"/>
      <c r="Z198" s="316"/>
    </row>
    <row r="199" spans="1:26" ht="21" customHeight="1">
      <c r="A199" s="5"/>
      <c r="B199" s="5"/>
      <c r="C199" s="5"/>
      <c r="D199" s="15"/>
      <c r="E199" s="15"/>
      <c r="F199" s="15"/>
      <c r="G199" s="15"/>
      <c r="H199" s="15"/>
      <c r="I199" s="15"/>
      <c r="J199" s="15"/>
      <c r="K199" s="15"/>
      <c r="L199" s="15"/>
      <c r="M199" s="15"/>
      <c r="N199" s="15"/>
      <c r="O199" s="15"/>
      <c r="P199" s="15"/>
      <c r="Q199" s="15"/>
      <c r="R199" s="5"/>
      <c r="S199" s="5"/>
      <c r="T199" s="5"/>
      <c r="U199" s="5"/>
      <c r="V199" s="5"/>
      <c r="W199" s="5"/>
      <c r="X199" s="5"/>
      <c r="Y199" s="5"/>
      <c r="Z199" s="316"/>
    </row>
    <row r="200" spans="1:26" ht="21" customHeight="1">
      <c r="A200" s="5"/>
      <c r="B200" s="5"/>
      <c r="C200" s="5"/>
      <c r="D200" s="15"/>
      <c r="E200" s="15"/>
      <c r="F200" s="15"/>
      <c r="G200" s="15"/>
      <c r="H200" s="15"/>
      <c r="I200" s="15"/>
      <c r="J200" s="15"/>
      <c r="K200" s="15"/>
      <c r="L200" s="15"/>
      <c r="M200" s="15"/>
      <c r="N200" s="15"/>
      <c r="O200" s="15"/>
      <c r="P200" s="15"/>
      <c r="Q200" s="15"/>
      <c r="R200" s="5"/>
      <c r="S200" s="5"/>
      <c r="T200" s="5"/>
      <c r="U200" s="5"/>
      <c r="V200" s="5"/>
      <c r="W200" s="5"/>
      <c r="X200" s="5"/>
      <c r="Y200" s="5"/>
      <c r="Z200" s="316"/>
    </row>
    <row r="201" spans="1:26" ht="21" customHeight="1">
      <c r="A201" s="5"/>
      <c r="B201" s="5"/>
      <c r="C201" s="5"/>
      <c r="D201" s="15"/>
      <c r="E201" s="15"/>
      <c r="F201" s="15"/>
      <c r="G201" s="15"/>
      <c r="H201" s="15"/>
      <c r="I201" s="15"/>
      <c r="J201" s="15"/>
      <c r="K201" s="15"/>
      <c r="L201" s="15"/>
      <c r="M201" s="15"/>
      <c r="N201" s="15"/>
      <c r="O201" s="15"/>
      <c r="P201" s="15"/>
      <c r="Q201" s="15"/>
      <c r="R201" s="5"/>
      <c r="S201" s="5"/>
      <c r="T201" s="5"/>
      <c r="U201" s="5"/>
      <c r="V201" s="5"/>
      <c r="W201" s="5"/>
      <c r="X201" s="5"/>
      <c r="Y201" s="5"/>
      <c r="Z201" s="316"/>
    </row>
    <row r="202" spans="1:26" ht="21" customHeight="1">
      <c r="A202" s="5"/>
      <c r="B202" s="5"/>
      <c r="C202" s="5"/>
      <c r="D202" s="15"/>
      <c r="E202" s="15"/>
      <c r="F202" s="15"/>
      <c r="G202" s="15"/>
      <c r="H202" s="15"/>
      <c r="I202" s="15"/>
      <c r="J202" s="15"/>
      <c r="K202" s="15"/>
      <c r="L202" s="15"/>
      <c r="M202" s="15"/>
      <c r="N202" s="15"/>
      <c r="O202" s="15"/>
      <c r="P202" s="15"/>
      <c r="Q202" s="15"/>
      <c r="R202" s="5"/>
      <c r="S202" s="5"/>
      <c r="T202" s="5"/>
      <c r="U202" s="5"/>
      <c r="V202" s="5"/>
      <c r="W202" s="5"/>
      <c r="X202" s="5"/>
      <c r="Y202" s="5"/>
      <c r="Z202" s="316"/>
    </row>
    <row r="203" spans="1:26" ht="21" customHeight="1">
      <c r="A203" s="5"/>
      <c r="B203" s="5"/>
      <c r="C203" s="5"/>
      <c r="D203" s="15"/>
      <c r="E203" s="15"/>
      <c r="F203" s="15"/>
      <c r="G203" s="15"/>
      <c r="H203" s="15"/>
      <c r="I203" s="15"/>
      <c r="J203" s="15"/>
      <c r="K203" s="15"/>
      <c r="L203" s="15"/>
      <c r="M203" s="15"/>
      <c r="N203" s="15"/>
      <c r="O203" s="15"/>
      <c r="P203" s="15"/>
      <c r="Q203" s="15"/>
      <c r="R203" s="5"/>
      <c r="S203" s="5"/>
      <c r="T203" s="5"/>
      <c r="U203" s="5"/>
      <c r="V203" s="5"/>
      <c r="W203" s="5"/>
      <c r="X203" s="5"/>
      <c r="Y203" s="5"/>
      <c r="Z203" s="316"/>
    </row>
    <row r="204" spans="1:26" ht="21" customHeight="1">
      <c r="A204" s="5"/>
      <c r="B204" s="5"/>
      <c r="C204" s="5"/>
      <c r="D204" s="15"/>
      <c r="E204" s="15"/>
      <c r="F204" s="15"/>
      <c r="G204" s="15"/>
      <c r="H204" s="15"/>
      <c r="I204" s="15"/>
      <c r="J204" s="15"/>
      <c r="K204" s="15"/>
      <c r="L204" s="15"/>
      <c r="M204" s="15"/>
      <c r="N204" s="15"/>
      <c r="O204" s="15"/>
      <c r="P204" s="15"/>
      <c r="Q204" s="15"/>
      <c r="R204" s="5"/>
      <c r="S204" s="5"/>
      <c r="T204" s="5"/>
      <c r="U204" s="5"/>
      <c r="V204" s="5"/>
      <c r="W204" s="5"/>
      <c r="X204" s="5"/>
      <c r="Y204" s="5"/>
      <c r="Z204" s="316"/>
    </row>
    <row r="205" spans="1:26" ht="21" customHeight="1">
      <c r="A205" s="5"/>
      <c r="B205" s="5"/>
      <c r="C205" s="5"/>
      <c r="D205" s="15"/>
      <c r="E205" s="15"/>
      <c r="F205" s="15"/>
      <c r="G205" s="15"/>
      <c r="H205" s="15"/>
      <c r="I205" s="15"/>
      <c r="J205" s="15"/>
      <c r="K205" s="15"/>
      <c r="L205" s="15"/>
      <c r="M205" s="15"/>
      <c r="N205" s="15"/>
      <c r="O205" s="15"/>
      <c r="P205" s="15"/>
      <c r="Q205" s="15"/>
      <c r="R205" s="5"/>
      <c r="S205" s="5"/>
      <c r="T205" s="5"/>
      <c r="U205" s="5"/>
      <c r="V205" s="5"/>
      <c r="W205" s="5"/>
      <c r="X205" s="5"/>
      <c r="Y205" s="5"/>
      <c r="Z205" s="316"/>
    </row>
    <row r="206" spans="1:26" ht="21" customHeight="1">
      <c r="A206" s="5"/>
      <c r="B206" s="5"/>
      <c r="C206" s="5"/>
      <c r="D206" s="15"/>
      <c r="E206" s="15"/>
      <c r="F206" s="15"/>
      <c r="G206" s="15"/>
      <c r="H206" s="15"/>
      <c r="I206" s="15"/>
      <c r="J206" s="15"/>
      <c r="K206" s="15"/>
      <c r="L206" s="15"/>
      <c r="M206" s="15"/>
      <c r="N206" s="15"/>
      <c r="O206" s="15"/>
      <c r="P206" s="15"/>
      <c r="Q206" s="15"/>
      <c r="R206" s="5"/>
      <c r="S206" s="5"/>
      <c r="T206" s="5"/>
      <c r="U206" s="5"/>
      <c r="V206" s="5"/>
      <c r="W206" s="5"/>
      <c r="X206" s="5"/>
      <c r="Y206" s="5"/>
      <c r="Z206" s="316"/>
    </row>
    <row r="207" spans="1:26" ht="21" customHeight="1">
      <c r="A207" s="5"/>
      <c r="B207" s="5"/>
      <c r="C207" s="5"/>
      <c r="D207" s="15"/>
      <c r="E207" s="15"/>
      <c r="F207" s="15"/>
      <c r="G207" s="15"/>
      <c r="H207" s="15"/>
      <c r="I207" s="15"/>
      <c r="J207" s="15"/>
      <c r="K207" s="15"/>
      <c r="L207" s="15"/>
      <c r="M207" s="15"/>
      <c r="N207" s="15"/>
      <c r="O207" s="15"/>
      <c r="P207" s="15"/>
      <c r="Q207" s="15"/>
      <c r="R207" s="5"/>
      <c r="S207" s="5"/>
      <c r="T207" s="5"/>
      <c r="U207" s="5"/>
      <c r="V207" s="5"/>
      <c r="W207" s="5"/>
      <c r="X207" s="5"/>
      <c r="Y207" s="5"/>
      <c r="Z207" s="316"/>
    </row>
    <row r="208" spans="1:26" ht="21" customHeight="1">
      <c r="A208" s="5"/>
      <c r="B208" s="5"/>
      <c r="C208" s="5"/>
      <c r="D208" s="15"/>
      <c r="E208" s="15"/>
      <c r="F208" s="15"/>
      <c r="G208" s="15"/>
      <c r="H208" s="15"/>
      <c r="I208" s="15"/>
      <c r="J208" s="15"/>
      <c r="K208" s="15"/>
      <c r="L208" s="15"/>
      <c r="M208" s="15"/>
      <c r="N208" s="15"/>
      <c r="O208" s="15"/>
      <c r="P208" s="15"/>
      <c r="Q208" s="15"/>
      <c r="R208" s="5"/>
      <c r="S208" s="5"/>
      <c r="T208" s="5"/>
      <c r="U208" s="5"/>
      <c r="V208" s="5"/>
      <c r="W208" s="5"/>
      <c r="X208" s="5"/>
      <c r="Y208" s="5"/>
      <c r="Z208" s="316"/>
    </row>
    <row r="209" spans="1:26" ht="21" customHeight="1">
      <c r="A209" s="5"/>
      <c r="B209" s="5"/>
      <c r="C209" s="5"/>
      <c r="D209" s="15"/>
      <c r="E209" s="15"/>
      <c r="F209" s="15"/>
      <c r="G209" s="15"/>
      <c r="H209" s="15"/>
      <c r="I209" s="15"/>
      <c r="J209" s="15"/>
      <c r="K209" s="15"/>
      <c r="L209" s="15"/>
      <c r="M209" s="15"/>
      <c r="N209" s="15"/>
      <c r="O209" s="15"/>
      <c r="P209" s="15"/>
      <c r="Q209" s="15"/>
      <c r="R209" s="5"/>
      <c r="S209" s="5"/>
      <c r="T209" s="5"/>
      <c r="U209" s="5"/>
      <c r="V209" s="5"/>
      <c r="W209" s="5"/>
      <c r="X209" s="5"/>
      <c r="Y209" s="5"/>
      <c r="Z209" s="316"/>
    </row>
    <row r="210" spans="1:26" ht="21" customHeight="1">
      <c r="A210" s="5"/>
      <c r="B210" s="5"/>
      <c r="C210" s="5"/>
      <c r="D210" s="15"/>
      <c r="E210" s="15"/>
      <c r="F210" s="15"/>
      <c r="G210" s="15"/>
      <c r="H210" s="15"/>
      <c r="I210" s="15"/>
      <c r="J210" s="15"/>
      <c r="K210" s="15"/>
      <c r="L210" s="15"/>
      <c r="M210" s="15"/>
      <c r="N210" s="15"/>
      <c r="O210" s="15"/>
      <c r="P210" s="15"/>
      <c r="Q210" s="15"/>
      <c r="R210" s="5"/>
      <c r="S210" s="5"/>
      <c r="T210" s="5"/>
      <c r="U210" s="5"/>
      <c r="V210" s="5"/>
      <c r="W210" s="5"/>
      <c r="X210" s="5"/>
      <c r="Y210" s="5"/>
      <c r="Z210" s="316"/>
    </row>
    <row r="211" spans="1:26" ht="21" customHeight="1">
      <c r="A211" s="5"/>
      <c r="B211" s="5"/>
      <c r="C211" s="5"/>
      <c r="D211" s="15"/>
      <c r="E211" s="15"/>
      <c r="F211" s="15"/>
      <c r="G211" s="15"/>
      <c r="H211" s="15"/>
      <c r="I211" s="15"/>
      <c r="J211" s="15"/>
      <c r="K211" s="15"/>
      <c r="L211" s="15"/>
      <c r="M211" s="15"/>
      <c r="N211" s="15"/>
      <c r="O211" s="15"/>
      <c r="P211" s="15"/>
      <c r="Q211" s="15"/>
      <c r="R211" s="5"/>
      <c r="S211" s="5"/>
      <c r="T211" s="5"/>
      <c r="U211" s="5"/>
      <c r="V211" s="5"/>
      <c r="W211" s="5"/>
      <c r="X211" s="5"/>
      <c r="Y211" s="5"/>
      <c r="Z211" s="316"/>
    </row>
    <row r="212" spans="1:26" ht="21" customHeight="1">
      <c r="A212" s="5"/>
      <c r="B212" s="5"/>
      <c r="C212" s="5"/>
      <c r="D212" s="15"/>
      <c r="E212" s="15"/>
      <c r="F212" s="15"/>
      <c r="G212" s="15"/>
      <c r="H212" s="15"/>
      <c r="I212" s="15"/>
      <c r="J212" s="15"/>
      <c r="K212" s="15"/>
      <c r="L212" s="15"/>
      <c r="M212" s="15"/>
      <c r="N212" s="15"/>
      <c r="O212" s="15"/>
      <c r="P212" s="15"/>
      <c r="Q212" s="15"/>
      <c r="R212" s="5"/>
      <c r="S212" s="5"/>
      <c r="T212" s="5"/>
      <c r="U212" s="5"/>
      <c r="V212" s="5"/>
      <c r="W212" s="5"/>
      <c r="X212" s="5"/>
      <c r="Y212" s="5"/>
      <c r="Z212" s="316"/>
    </row>
    <row r="213" spans="1:26" ht="21" customHeight="1">
      <c r="A213" s="5"/>
      <c r="B213" s="5"/>
      <c r="C213" s="5"/>
      <c r="D213" s="15"/>
      <c r="E213" s="15"/>
      <c r="F213" s="15"/>
      <c r="G213" s="15"/>
      <c r="H213" s="15"/>
      <c r="I213" s="15"/>
      <c r="J213" s="15"/>
      <c r="K213" s="15"/>
      <c r="L213" s="15"/>
      <c r="M213" s="15"/>
      <c r="N213" s="15"/>
      <c r="O213" s="15"/>
      <c r="P213" s="15"/>
      <c r="Q213" s="15"/>
      <c r="R213" s="5"/>
      <c r="S213" s="5"/>
      <c r="T213" s="5"/>
      <c r="U213" s="5"/>
      <c r="V213" s="5"/>
      <c r="W213" s="5"/>
      <c r="X213" s="5"/>
      <c r="Y213" s="5"/>
      <c r="Z213" s="316"/>
    </row>
    <row r="214" spans="1:26" ht="21" customHeight="1">
      <c r="A214" s="5"/>
      <c r="B214" s="5"/>
      <c r="C214" s="5"/>
      <c r="D214" s="15"/>
      <c r="E214" s="15"/>
      <c r="F214" s="15"/>
      <c r="G214" s="15"/>
      <c r="H214" s="15"/>
      <c r="I214" s="15"/>
      <c r="J214" s="15"/>
      <c r="K214" s="15"/>
      <c r="L214" s="15"/>
      <c r="M214" s="15"/>
      <c r="N214" s="15"/>
      <c r="O214" s="15"/>
      <c r="P214" s="15"/>
      <c r="Q214" s="15"/>
      <c r="R214" s="5"/>
      <c r="S214" s="5"/>
      <c r="T214" s="5"/>
      <c r="U214" s="5"/>
      <c r="V214" s="5"/>
      <c r="W214" s="5"/>
      <c r="X214" s="5"/>
      <c r="Y214" s="5"/>
      <c r="Z214" s="316"/>
    </row>
    <row r="215" spans="1:26" ht="21" customHeight="1">
      <c r="A215" s="5"/>
      <c r="B215" s="5"/>
      <c r="C215" s="5"/>
      <c r="D215" s="15"/>
      <c r="E215" s="15"/>
      <c r="F215" s="15"/>
      <c r="G215" s="15"/>
      <c r="H215" s="15"/>
      <c r="I215" s="15"/>
      <c r="J215" s="15"/>
      <c r="K215" s="15"/>
      <c r="L215" s="15"/>
      <c r="M215" s="15"/>
      <c r="N215" s="15"/>
      <c r="O215" s="15"/>
      <c r="P215" s="15"/>
      <c r="Q215" s="15"/>
      <c r="R215" s="5"/>
      <c r="S215" s="5"/>
      <c r="T215" s="5"/>
      <c r="U215" s="5"/>
      <c r="V215" s="5"/>
      <c r="W215" s="5"/>
      <c r="X215" s="5"/>
      <c r="Y215" s="5"/>
      <c r="Z215" s="316"/>
    </row>
    <row r="216" spans="1:26" ht="21" customHeight="1">
      <c r="A216" s="5"/>
      <c r="B216" s="5"/>
      <c r="C216" s="5"/>
      <c r="D216" s="15"/>
      <c r="E216" s="15"/>
      <c r="F216" s="15"/>
      <c r="G216" s="15"/>
      <c r="H216" s="15"/>
      <c r="I216" s="15"/>
      <c r="J216" s="15"/>
      <c r="K216" s="15"/>
      <c r="L216" s="15"/>
      <c r="M216" s="15"/>
      <c r="N216" s="15"/>
      <c r="O216" s="15"/>
      <c r="P216" s="15"/>
      <c r="Q216" s="15"/>
      <c r="R216" s="5"/>
      <c r="S216" s="5"/>
      <c r="T216" s="5"/>
      <c r="U216" s="5"/>
      <c r="V216" s="5"/>
      <c r="W216" s="5"/>
      <c r="X216" s="5"/>
      <c r="Y216" s="5"/>
      <c r="Z216" s="316"/>
    </row>
    <row r="217" spans="1:26" ht="21" customHeight="1">
      <c r="A217" s="5"/>
      <c r="B217" s="5"/>
      <c r="C217" s="5"/>
      <c r="D217" s="15"/>
      <c r="E217" s="15"/>
      <c r="F217" s="15"/>
      <c r="G217" s="15"/>
      <c r="H217" s="15"/>
      <c r="I217" s="15"/>
      <c r="J217" s="15"/>
      <c r="K217" s="15"/>
      <c r="L217" s="15"/>
      <c r="M217" s="15"/>
      <c r="N217" s="15"/>
      <c r="O217" s="15"/>
      <c r="P217" s="15"/>
      <c r="Q217" s="15"/>
      <c r="R217" s="5"/>
      <c r="S217" s="5"/>
      <c r="T217" s="5"/>
      <c r="U217" s="5"/>
      <c r="V217" s="5"/>
      <c r="W217" s="5"/>
      <c r="X217" s="5"/>
      <c r="Y217" s="5"/>
      <c r="Z217" s="316"/>
    </row>
    <row r="218" spans="1:26" ht="21" customHeight="1">
      <c r="A218" s="5"/>
      <c r="B218" s="5"/>
      <c r="C218" s="5"/>
      <c r="D218" s="15"/>
      <c r="E218" s="15"/>
      <c r="F218" s="15"/>
      <c r="G218" s="15"/>
      <c r="H218" s="15"/>
      <c r="I218" s="15"/>
      <c r="J218" s="15"/>
      <c r="K218" s="15"/>
      <c r="L218" s="15"/>
      <c r="M218" s="15"/>
      <c r="N218" s="15"/>
      <c r="O218" s="15"/>
      <c r="P218" s="15"/>
      <c r="Q218" s="15"/>
      <c r="R218" s="5"/>
      <c r="S218" s="5"/>
      <c r="T218" s="5"/>
      <c r="U218" s="5"/>
      <c r="V218" s="5"/>
      <c r="W218" s="5"/>
      <c r="X218" s="5"/>
      <c r="Y218" s="5"/>
      <c r="Z218" s="316"/>
    </row>
    <row r="219" spans="1:26" ht="21" customHeight="1">
      <c r="A219" s="5"/>
      <c r="B219" s="5"/>
      <c r="C219" s="5"/>
      <c r="D219" s="15"/>
      <c r="E219" s="15"/>
      <c r="F219" s="15"/>
      <c r="G219" s="15"/>
      <c r="H219" s="15"/>
      <c r="I219" s="15"/>
      <c r="J219" s="15"/>
      <c r="K219" s="15"/>
      <c r="L219" s="15"/>
      <c r="M219" s="15"/>
      <c r="N219" s="15"/>
      <c r="O219" s="15"/>
      <c r="P219" s="15"/>
      <c r="Q219" s="15"/>
      <c r="R219" s="5"/>
      <c r="S219" s="5"/>
      <c r="T219" s="5"/>
      <c r="U219" s="5"/>
      <c r="V219" s="5"/>
      <c r="W219" s="5"/>
      <c r="X219" s="5"/>
      <c r="Y219" s="5"/>
      <c r="Z219" s="316"/>
    </row>
    <row r="220" spans="1:26" ht="21" customHeight="1">
      <c r="A220" s="5"/>
      <c r="B220" s="5"/>
      <c r="C220" s="5"/>
      <c r="D220" s="15"/>
      <c r="E220" s="15"/>
      <c r="F220" s="15"/>
      <c r="G220" s="15"/>
      <c r="H220" s="15"/>
      <c r="I220" s="15"/>
      <c r="J220" s="15"/>
      <c r="K220" s="15"/>
      <c r="L220" s="15"/>
      <c r="M220" s="15"/>
      <c r="N220" s="15"/>
      <c r="O220" s="15"/>
      <c r="P220" s="15"/>
      <c r="Q220" s="15"/>
      <c r="R220" s="5"/>
      <c r="S220" s="5"/>
      <c r="T220" s="5"/>
      <c r="U220" s="5"/>
      <c r="V220" s="5"/>
      <c r="W220" s="5"/>
      <c r="X220" s="5"/>
      <c r="Y220" s="5"/>
      <c r="Z220" s="316"/>
    </row>
    <row r="221" spans="1:26" ht="21" customHeight="1">
      <c r="A221" s="5"/>
      <c r="B221" s="5"/>
      <c r="C221" s="5"/>
      <c r="D221" s="15"/>
      <c r="E221" s="15"/>
      <c r="F221" s="15"/>
      <c r="G221" s="15"/>
      <c r="H221" s="15"/>
      <c r="I221" s="15"/>
      <c r="J221" s="15"/>
      <c r="K221" s="15"/>
      <c r="L221" s="15"/>
      <c r="M221" s="15"/>
      <c r="N221" s="15"/>
      <c r="O221" s="15"/>
      <c r="P221" s="15"/>
      <c r="Q221" s="15"/>
      <c r="R221" s="5"/>
      <c r="S221" s="5"/>
      <c r="T221" s="5"/>
      <c r="U221" s="5"/>
      <c r="V221" s="5"/>
      <c r="W221" s="5"/>
      <c r="X221" s="5"/>
      <c r="Y221" s="5"/>
      <c r="Z221" s="316"/>
    </row>
    <row r="222" spans="1:26" ht="21" customHeight="1">
      <c r="A222" s="5"/>
      <c r="B222" s="5"/>
      <c r="C222" s="5"/>
      <c r="D222" s="15"/>
      <c r="E222" s="15"/>
      <c r="F222" s="15"/>
      <c r="G222" s="15"/>
      <c r="H222" s="15"/>
      <c r="I222" s="15"/>
      <c r="J222" s="15"/>
      <c r="K222" s="15"/>
      <c r="L222" s="15"/>
      <c r="M222" s="15"/>
      <c r="N222" s="15"/>
      <c r="O222" s="15"/>
      <c r="P222" s="15"/>
      <c r="Q222" s="15"/>
      <c r="R222" s="5"/>
      <c r="S222" s="5"/>
      <c r="T222" s="5"/>
      <c r="U222" s="5"/>
      <c r="V222" s="5"/>
      <c r="W222" s="5"/>
      <c r="X222" s="5"/>
      <c r="Y222" s="5"/>
      <c r="Z222" s="316"/>
    </row>
    <row r="223" spans="1:26" ht="21" customHeight="1">
      <c r="A223" s="5"/>
      <c r="B223" s="5"/>
      <c r="C223" s="5"/>
      <c r="D223" s="15"/>
      <c r="E223" s="15"/>
      <c r="F223" s="15"/>
      <c r="G223" s="15"/>
      <c r="H223" s="15"/>
      <c r="I223" s="15"/>
      <c r="J223" s="15"/>
      <c r="K223" s="15"/>
      <c r="L223" s="15"/>
      <c r="M223" s="15"/>
      <c r="N223" s="15"/>
      <c r="O223" s="15"/>
      <c r="P223" s="15"/>
      <c r="Q223" s="15"/>
      <c r="R223" s="5"/>
      <c r="S223" s="5"/>
      <c r="T223" s="5"/>
      <c r="U223" s="5"/>
      <c r="V223" s="5"/>
      <c r="W223" s="5"/>
      <c r="X223" s="5"/>
      <c r="Y223" s="5"/>
      <c r="Z223" s="316"/>
    </row>
    <row r="224" spans="1:26" ht="21" customHeight="1">
      <c r="A224" s="5"/>
      <c r="B224" s="5"/>
      <c r="C224" s="5"/>
      <c r="D224" s="15"/>
      <c r="E224" s="15"/>
      <c r="F224" s="15"/>
      <c r="G224" s="15"/>
      <c r="H224" s="15"/>
      <c r="I224" s="15"/>
      <c r="J224" s="15"/>
      <c r="K224" s="15"/>
      <c r="L224" s="15"/>
      <c r="M224" s="15"/>
      <c r="N224" s="15"/>
      <c r="O224" s="15"/>
      <c r="P224" s="15"/>
      <c r="Q224" s="15"/>
      <c r="R224" s="5"/>
      <c r="S224" s="5"/>
      <c r="T224" s="5"/>
      <c r="U224" s="5"/>
      <c r="V224" s="5"/>
      <c r="W224" s="5"/>
      <c r="X224" s="5"/>
      <c r="Y224" s="5"/>
      <c r="Z224" s="316"/>
    </row>
    <row r="225" spans="1:26" ht="21" customHeight="1">
      <c r="A225" s="5"/>
      <c r="B225" s="5"/>
      <c r="C225" s="5"/>
      <c r="D225" s="15"/>
      <c r="E225" s="15"/>
      <c r="F225" s="15"/>
      <c r="G225" s="15"/>
      <c r="H225" s="15"/>
      <c r="I225" s="15"/>
      <c r="J225" s="15"/>
      <c r="K225" s="15"/>
      <c r="L225" s="15"/>
      <c r="M225" s="15"/>
      <c r="N225" s="15"/>
      <c r="O225" s="15"/>
      <c r="P225" s="15"/>
      <c r="Q225" s="15"/>
      <c r="R225" s="5"/>
      <c r="S225" s="5"/>
      <c r="T225" s="5"/>
      <c r="U225" s="5"/>
      <c r="V225" s="5"/>
      <c r="W225" s="5"/>
      <c r="X225" s="5"/>
      <c r="Y225" s="5"/>
      <c r="Z225" s="316"/>
    </row>
    <row r="226" spans="1:26" ht="21" customHeight="1">
      <c r="A226" s="5"/>
      <c r="B226" s="5"/>
      <c r="C226" s="5"/>
      <c r="D226" s="15"/>
      <c r="E226" s="15"/>
      <c r="F226" s="15"/>
      <c r="G226" s="15"/>
      <c r="H226" s="15"/>
      <c r="I226" s="15"/>
      <c r="J226" s="15"/>
      <c r="K226" s="15"/>
      <c r="L226" s="15"/>
      <c r="M226" s="15"/>
      <c r="N226" s="15"/>
      <c r="O226" s="15"/>
      <c r="P226" s="15"/>
      <c r="Q226" s="15"/>
      <c r="R226" s="5"/>
      <c r="S226" s="5"/>
      <c r="T226" s="5"/>
      <c r="U226" s="5"/>
      <c r="V226" s="5"/>
      <c r="W226" s="5"/>
      <c r="X226" s="5"/>
      <c r="Y226" s="5"/>
      <c r="Z226" s="316"/>
    </row>
    <row r="227" spans="1:26" ht="21" customHeight="1">
      <c r="A227" s="5"/>
      <c r="B227" s="5"/>
      <c r="C227" s="5"/>
      <c r="D227" s="15"/>
      <c r="E227" s="15"/>
      <c r="F227" s="15"/>
      <c r="G227" s="15"/>
      <c r="H227" s="15"/>
      <c r="I227" s="15"/>
      <c r="J227" s="15"/>
      <c r="K227" s="15"/>
      <c r="L227" s="15"/>
      <c r="M227" s="15"/>
      <c r="N227" s="15"/>
      <c r="O227" s="15"/>
      <c r="P227" s="15"/>
      <c r="Q227" s="15"/>
      <c r="R227" s="5"/>
      <c r="S227" s="5"/>
      <c r="T227" s="5"/>
      <c r="U227" s="5"/>
      <c r="V227" s="5"/>
      <c r="W227" s="5"/>
      <c r="X227" s="5"/>
      <c r="Y227" s="5"/>
      <c r="Z227" s="316"/>
    </row>
    <row r="228" spans="1:26" ht="21" customHeight="1">
      <c r="A228" s="5"/>
      <c r="B228" s="5"/>
      <c r="C228" s="5"/>
      <c r="D228" s="15"/>
      <c r="E228" s="15"/>
      <c r="F228" s="15"/>
      <c r="G228" s="15"/>
      <c r="H228" s="15"/>
      <c r="I228" s="15"/>
      <c r="J228" s="15"/>
      <c r="K228" s="15"/>
      <c r="L228" s="15"/>
      <c r="M228" s="15"/>
      <c r="N228" s="15"/>
      <c r="O228" s="15"/>
      <c r="P228" s="15"/>
      <c r="Q228" s="15"/>
      <c r="R228" s="5"/>
      <c r="S228" s="5"/>
      <c r="T228" s="5"/>
      <c r="U228" s="5"/>
      <c r="V228" s="5"/>
      <c r="W228" s="5"/>
      <c r="X228" s="5"/>
      <c r="Y228" s="5"/>
      <c r="Z228" s="316"/>
    </row>
    <row r="229" spans="1:26" ht="21" customHeight="1">
      <c r="A229" s="5"/>
      <c r="B229" s="5"/>
      <c r="C229" s="5"/>
      <c r="D229" s="15"/>
      <c r="E229" s="15"/>
      <c r="F229" s="15"/>
      <c r="G229" s="15"/>
      <c r="H229" s="15"/>
      <c r="I229" s="15"/>
      <c r="J229" s="15"/>
      <c r="K229" s="15"/>
      <c r="L229" s="15"/>
      <c r="M229" s="15"/>
      <c r="N229" s="15"/>
      <c r="O229" s="15"/>
      <c r="P229" s="15"/>
      <c r="Q229" s="15"/>
      <c r="R229" s="5"/>
      <c r="S229" s="5"/>
      <c r="T229" s="5"/>
      <c r="U229" s="5"/>
      <c r="V229" s="5"/>
      <c r="W229" s="5"/>
      <c r="X229" s="5"/>
      <c r="Y229" s="5"/>
      <c r="Z229" s="316"/>
    </row>
    <row r="230" spans="1:26" ht="21" customHeight="1">
      <c r="A230" s="5"/>
      <c r="B230" s="5"/>
      <c r="C230" s="5"/>
      <c r="D230" s="15"/>
      <c r="E230" s="15"/>
      <c r="F230" s="15"/>
      <c r="G230" s="15"/>
      <c r="H230" s="15"/>
      <c r="I230" s="15"/>
      <c r="J230" s="15"/>
      <c r="K230" s="15"/>
      <c r="L230" s="15"/>
      <c r="M230" s="15"/>
      <c r="N230" s="15"/>
      <c r="O230" s="15"/>
      <c r="P230" s="15"/>
      <c r="Q230" s="15"/>
      <c r="R230" s="5"/>
      <c r="S230" s="5"/>
      <c r="T230" s="5"/>
      <c r="U230" s="5"/>
      <c r="V230" s="5"/>
      <c r="W230" s="5"/>
      <c r="X230" s="5"/>
      <c r="Y230" s="5"/>
      <c r="Z230" s="316"/>
    </row>
    <row r="231" spans="1:26" ht="21" customHeight="1">
      <c r="A231" s="5"/>
      <c r="B231" s="5"/>
      <c r="C231" s="5"/>
      <c r="D231" s="15"/>
      <c r="E231" s="15"/>
      <c r="F231" s="15"/>
      <c r="G231" s="15"/>
      <c r="H231" s="15"/>
      <c r="I231" s="15"/>
      <c r="J231" s="15"/>
      <c r="K231" s="15"/>
      <c r="L231" s="15"/>
      <c r="M231" s="15"/>
      <c r="N231" s="15"/>
      <c r="O231" s="15"/>
      <c r="P231" s="15"/>
      <c r="Q231" s="15"/>
      <c r="R231" s="5"/>
      <c r="S231" s="5"/>
      <c r="T231" s="5"/>
      <c r="U231" s="5"/>
      <c r="V231" s="5"/>
      <c r="W231" s="5"/>
      <c r="X231" s="5"/>
      <c r="Y231" s="5"/>
      <c r="Z231" s="316"/>
    </row>
    <row r="232" spans="1:26" ht="21" customHeight="1">
      <c r="A232" s="5"/>
      <c r="B232" s="5"/>
      <c r="C232" s="5"/>
      <c r="D232" s="15"/>
      <c r="E232" s="15"/>
      <c r="F232" s="15"/>
      <c r="G232" s="15"/>
      <c r="H232" s="15"/>
      <c r="I232" s="15"/>
      <c r="J232" s="15"/>
      <c r="K232" s="15"/>
      <c r="L232" s="15"/>
      <c r="M232" s="15"/>
      <c r="N232" s="15"/>
      <c r="O232" s="15"/>
      <c r="P232" s="15"/>
      <c r="Q232" s="15"/>
      <c r="R232" s="5"/>
      <c r="S232" s="5"/>
      <c r="T232" s="5"/>
      <c r="U232" s="5"/>
      <c r="V232" s="5"/>
      <c r="W232" s="5"/>
      <c r="X232" s="5"/>
      <c r="Y232" s="5"/>
      <c r="Z232" s="316"/>
    </row>
    <row r="233" spans="1:26" ht="21" customHeight="1">
      <c r="A233" s="5"/>
      <c r="B233" s="5"/>
      <c r="C233" s="5"/>
      <c r="D233" s="15"/>
      <c r="E233" s="15"/>
      <c r="F233" s="15"/>
      <c r="G233" s="15"/>
      <c r="H233" s="15"/>
      <c r="I233" s="15"/>
      <c r="J233" s="15"/>
      <c r="K233" s="15"/>
      <c r="L233" s="15"/>
      <c r="M233" s="15"/>
      <c r="N233" s="15"/>
      <c r="O233" s="15"/>
      <c r="P233" s="15"/>
      <c r="Q233" s="15"/>
      <c r="R233" s="5"/>
      <c r="S233" s="5"/>
      <c r="T233" s="5"/>
      <c r="U233" s="5"/>
      <c r="V233" s="5"/>
      <c r="W233" s="5"/>
      <c r="X233" s="5"/>
      <c r="Y233" s="5"/>
      <c r="Z233" s="316"/>
    </row>
    <row r="234" spans="1:26" ht="21" customHeight="1">
      <c r="A234" s="5"/>
      <c r="B234" s="5"/>
      <c r="C234" s="5"/>
      <c r="D234" s="15"/>
      <c r="E234" s="15"/>
      <c r="F234" s="15"/>
      <c r="G234" s="15"/>
      <c r="H234" s="15"/>
      <c r="I234" s="15"/>
      <c r="J234" s="15"/>
      <c r="K234" s="15"/>
      <c r="L234" s="15"/>
      <c r="M234" s="15"/>
      <c r="N234" s="15"/>
      <c r="O234" s="15"/>
      <c r="P234" s="15"/>
      <c r="Q234" s="15"/>
      <c r="R234" s="5"/>
      <c r="S234" s="5"/>
      <c r="T234" s="5"/>
      <c r="U234" s="5"/>
      <c r="V234" s="5"/>
      <c r="W234" s="5"/>
      <c r="X234" s="5"/>
      <c r="Y234" s="5"/>
      <c r="Z234" s="316"/>
    </row>
    <row r="235" spans="1:26" ht="21" customHeight="1">
      <c r="A235" s="5"/>
      <c r="B235" s="5"/>
      <c r="C235" s="5"/>
      <c r="D235" s="15"/>
      <c r="E235" s="15"/>
      <c r="F235" s="15"/>
      <c r="G235" s="15"/>
      <c r="H235" s="15"/>
      <c r="I235" s="15"/>
      <c r="J235" s="15"/>
      <c r="K235" s="15"/>
      <c r="L235" s="15"/>
      <c r="M235" s="15"/>
      <c r="N235" s="15"/>
      <c r="O235" s="15"/>
      <c r="P235" s="15"/>
      <c r="Q235" s="15"/>
      <c r="R235" s="5"/>
      <c r="S235" s="5"/>
      <c r="T235" s="5"/>
      <c r="U235" s="5"/>
      <c r="V235" s="5"/>
      <c r="W235" s="5"/>
      <c r="X235" s="5"/>
      <c r="Y235" s="5"/>
      <c r="Z235" s="316"/>
    </row>
    <row r="236" spans="1:26" ht="21" customHeight="1">
      <c r="A236" s="5"/>
      <c r="B236" s="5"/>
      <c r="C236" s="5"/>
      <c r="D236" s="15"/>
      <c r="E236" s="15"/>
      <c r="F236" s="15"/>
      <c r="G236" s="15"/>
      <c r="H236" s="15"/>
      <c r="I236" s="15"/>
      <c r="J236" s="15"/>
      <c r="K236" s="15"/>
      <c r="L236" s="15"/>
      <c r="M236" s="15"/>
      <c r="N236" s="15"/>
      <c r="O236" s="15"/>
      <c r="P236" s="15"/>
      <c r="Q236" s="15"/>
      <c r="R236" s="5"/>
      <c r="S236" s="5"/>
      <c r="T236" s="5"/>
      <c r="U236" s="5"/>
      <c r="V236" s="5"/>
      <c r="W236" s="5"/>
      <c r="X236" s="5"/>
      <c r="Y236" s="5"/>
      <c r="Z236" s="316"/>
    </row>
    <row r="237" spans="1:26" ht="21" customHeight="1">
      <c r="A237" s="5"/>
      <c r="B237" s="5"/>
      <c r="C237" s="5"/>
      <c r="D237" s="15"/>
      <c r="E237" s="15"/>
      <c r="F237" s="15"/>
      <c r="G237" s="15"/>
      <c r="H237" s="15"/>
      <c r="I237" s="15"/>
      <c r="J237" s="15"/>
      <c r="K237" s="15"/>
      <c r="L237" s="15"/>
      <c r="M237" s="15"/>
      <c r="N237" s="15"/>
      <c r="O237" s="15"/>
      <c r="P237" s="15"/>
      <c r="Q237" s="15"/>
      <c r="R237" s="5"/>
      <c r="S237" s="5"/>
      <c r="T237" s="5"/>
      <c r="U237" s="5"/>
      <c r="V237" s="5"/>
      <c r="W237" s="5"/>
      <c r="X237" s="5"/>
      <c r="Y237" s="5"/>
      <c r="Z237" s="316"/>
    </row>
    <row r="238" spans="1:26" ht="21" customHeight="1">
      <c r="A238" s="5"/>
      <c r="B238" s="5"/>
      <c r="C238" s="5"/>
      <c r="D238" s="15"/>
      <c r="E238" s="15"/>
      <c r="F238" s="15"/>
      <c r="G238" s="15"/>
      <c r="H238" s="15"/>
      <c r="I238" s="15"/>
      <c r="J238" s="15"/>
      <c r="K238" s="15"/>
      <c r="L238" s="15"/>
      <c r="M238" s="15"/>
      <c r="N238" s="15"/>
      <c r="O238" s="15"/>
      <c r="P238" s="15"/>
      <c r="Q238" s="15"/>
      <c r="R238" s="5"/>
      <c r="S238" s="5"/>
      <c r="T238" s="5"/>
      <c r="U238" s="5"/>
      <c r="V238" s="5"/>
      <c r="W238" s="5"/>
      <c r="X238" s="5"/>
      <c r="Y238" s="5"/>
      <c r="Z238" s="316"/>
    </row>
    <row r="239" spans="1:26" ht="21" customHeight="1">
      <c r="A239" s="5"/>
      <c r="B239" s="5"/>
      <c r="C239" s="5"/>
      <c r="D239" s="15"/>
      <c r="E239" s="15"/>
      <c r="F239" s="15"/>
      <c r="G239" s="15"/>
      <c r="H239" s="15"/>
      <c r="I239" s="15"/>
      <c r="J239" s="15"/>
      <c r="K239" s="15"/>
      <c r="L239" s="15"/>
      <c r="M239" s="15"/>
      <c r="N239" s="15"/>
      <c r="O239" s="15"/>
      <c r="P239" s="15"/>
      <c r="Q239" s="15"/>
      <c r="R239" s="5"/>
      <c r="S239" s="5"/>
      <c r="T239" s="5"/>
      <c r="U239" s="5"/>
      <c r="V239" s="5"/>
      <c r="W239" s="5"/>
      <c r="X239" s="5"/>
      <c r="Y239" s="5"/>
      <c r="Z239" s="316"/>
    </row>
    <row r="240" spans="1:26" ht="21" customHeight="1">
      <c r="A240" s="5"/>
      <c r="B240" s="5"/>
      <c r="C240" s="5"/>
      <c r="D240" s="15"/>
      <c r="E240" s="15"/>
      <c r="F240" s="15"/>
      <c r="G240" s="15"/>
      <c r="H240" s="15"/>
      <c r="I240" s="15"/>
      <c r="J240" s="15"/>
      <c r="K240" s="15"/>
      <c r="L240" s="15"/>
      <c r="M240" s="15"/>
      <c r="N240" s="15"/>
      <c r="O240" s="15"/>
      <c r="P240" s="15"/>
      <c r="Q240" s="15"/>
      <c r="R240" s="5"/>
      <c r="S240" s="5"/>
      <c r="T240" s="5"/>
      <c r="U240" s="5"/>
      <c r="V240" s="5"/>
      <c r="W240" s="5"/>
      <c r="X240" s="5"/>
      <c r="Y240" s="5"/>
      <c r="Z240" s="316"/>
    </row>
    <row r="241" spans="1:26" ht="21" customHeight="1">
      <c r="A241" s="5"/>
      <c r="B241" s="5"/>
      <c r="C241" s="5"/>
      <c r="D241" s="15"/>
      <c r="E241" s="15"/>
      <c r="F241" s="15"/>
      <c r="G241" s="15"/>
      <c r="H241" s="15"/>
      <c r="I241" s="15"/>
      <c r="J241" s="15"/>
      <c r="K241" s="15"/>
      <c r="L241" s="15"/>
      <c r="M241" s="15"/>
      <c r="N241" s="15"/>
      <c r="O241" s="15"/>
      <c r="P241" s="15"/>
      <c r="Q241" s="15"/>
      <c r="R241" s="5"/>
      <c r="S241" s="5"/>
      <c r="T241" s="5"/>
      <c r="U241" s="5"/>
      <c r="V241" s="5"/>
      <c r="W241" s="5"/>
      <c r="X241" s="5"/>
      <c r="Y241" s="5"/>
      <c r="Z241" s="316"/>
    </row>
    <row r="242" spans="1:26" ht="21" customHeight="1">
      <c r="A242" s="5"/>
      <c r="B242" s="5"/>
      <c r="C242" s="5"/>
      <c r="D242" s="15"/>
      <c r="E242" s="15"/>
      <c r="F242" s="15"/>
      <c r="G242" s="15"/>
      <c r="H242" s="15"/>
      <c r="I242" s="15"/>
      <c r="J242" s="15"/>
      <c r="K242" s="15"/>
      <c r="L242" s="15"/>
      <c r="M242" s="15"/>
      <c r="N242" s="15"/>
      <c r="O242" s="15"/>
      <c r="P242" s="15"/>
      <c r="Q242" s="15"/>
      <c r="R242" s="5"/>
      <c r="S242" s="5"/>
      <c r="T242" s="5"/>
      <c r="U242" s="5"/>
      <c r="V242" s="5"/>
      <c r="W242" s="5"/>
      <c r="X242" s="5"/>
      <c r="Y242" s="5"/>
      <c r="Z242" s="316"/>
    </row>
    <row r="243" spans="1:26" ht="21" customHeight="1">
      <c r="A243" s="5"/>
      <c r="B243" s="5"/>
      <c r="C243" s="5"/>
      <c r="D243" s="15"/>
      <c r="E243" s="15"/>
      <c r="F243" s="15"/>
      <c r="G243" s="15"/>
      <c r="H243" s="15"/>
      <c r="I243" s="15"/>
      <c r="J243" s="15"/>
      <c r="K243" s="15"/>
      <c r="L243" s="15"/>
      <c r="M243" s="15"/>
      <c r="N243" s="15"/>
      <c r="O243" s="15"/>
      <c r="P243" s="15"/>
      <c r="Q243" s="15"/>
      <c r="R243" s="5"/>
      <c r="S243" s="5"/>
      <c r="T243" s="5"/>
      <c r="U243" s="5"/>
      <c r="V243" s="5"/>
      <c r="W243" s="5"/>
      <c r="X243" s="5"/>
      <c r="Y243" s="5"/>
      <c r="Z243" s="316"/>
    </row>
    <row r="244" spans="1:26" ht="21" customHeight="1">
      <c r="A244" s="5"/>
      <c r="B244" s="5"/>
      <c r="C244" s="5"/>
      <c r="D244" s="15"/>
      <c r="E244" s="15"/>
      <c r="F244" s="15"/>
      <c r="G244" s="15"/>
      <c r="H244" s="15"/>
      <c r="I244" s="15"/>
      <c r="J244" s="15"/>
      <c r="K244" s="15"/>
      <c r="L244" s="15"/>
      <c r="M244" s="15"/>
      <c r="N244" s="15"/>
      <c r="O244" s="15"/>
      <c r="P244" s="15"/>
      <c r="Q244" s="15"/>
      <c r="R244" s="5"/>
      <c r="S244" s="5"/>
      <c r="T244" s="5"/>
      <c r="U244" s="5"/>
      <c r="V244" s="5"/>
      <c r="W244" s="5"/>
      <c r="X244" s="5"/>
      <c r="Y244" s="5"/>
      <c r="Z244" s="316"/>
    </row>
    <row r="245" spans="1:26" ht="21" customHeight="1">
      <c r="A245" s="5"/>
      <c r="B245" s="5"/>
      <c r="C245" s="5"/>
      <c r="D245" s="15"/>
      <c r="E245" s="15"/>
      <c r="F245" s="15"/>
      <c r="G245" s="15"/>
      <c r="H245" s="15"/>
      <c r="I245" s="15"/>
      <c r="J245" s="15"/>
      <c r="K245" s="15"/>
      <c r="L245" s="15"/>
      <c r="M245" s="15"/>
      <c r="N245" s="15"/>
      <c r="O245" s="15"/>
      <c r="P245" s="15"/>
      <c r="Q245" s="15"/>
      <c r="R245" s="5"/>
      <c r="S245" s="5"/>
      <c r="T245" s="5"/>
      <c r="U245" s="5"/>
      <c r="V245" s="5"/>
      <c r="W245" s="5"/>
      <c r="X245" s="5"/>
      <c r="Y245" s="5"/>
      <c r="Z245" s="316"/>
    </row>
    <row r="246" spans="1:26" ht="21" customHeight="1">
      <c r="A246" s="5"/>
      <c r="B246" s="5"/>
      <c r="C246" s="5"/>
      <c r="D246" s="15"/>
      <c r="E246" s="15"/>
      <c r="F246" s="15"/>
      <c r="G246" s="15"/>
      <c r="H246" s="15"/>
      <c r="I246" s="15"/>
      <c r="J246" s="15"/>
      <c r="K246" s="15"/>
      <c r="L246" s="15"/>
      <c r="M246" s="15"/>
      <c r="N246" s="15"/>
      <c r="O246" s="15"/>
      <c r="P246" s="15"/>
      <c r="Q246" s="15"/>
      <c r="R246" s="5"/>
      <c r="S246" s="5"/>
      <c r="T246" s="5"/>
      <c r="U246" s="5"/>
      <c r="V246" s="5"/>
      <c r="W246" s="5"/>
      <c r="X246" s="5"/>
      <c r="Y246" s="5"/>
      <c r="Z246" s="316"/>
    </row>
    <row r="247" spans="1:26" ht="21" customHeight="1">
      <c r="A247" s="5"/>
      <c r="B247" s="5"/>
      <c r="C247" s="5"/>
      <c r="D247" s="15"/>
      <c r="E247" s="15"/>
      <c r="F247" s="15"/>
      <c r="G247" s="15"/>
      <c r="H247" s="15"/>
      <c r="I247" s="15"/>
      <c r="J247" s="15"/>
      <c r="K247" s="15"/>
      <c r="L247" s="15"/>
      <c r="M247" s="15"/>
      <c r="N247" s="15"/>
      <c r="O247" s="15"/>
      <c r="P247" s="15"/>
      <c r="Q247" s="15"/>
      <c r="R247" s="5"/>
      <c r="S247" s="5"/>
      <c r="T247" s="5"/>
      <c r="U247" s="5"/>
      <c r="V247" s="5"/>
      <c r="W247" s="5"/>
      <c r="X247" s="5"/>
      <c r="Y247" s="5"/>
      <c r="Z247" s="316"/>
    </row>
    <row r="248" spans="1:26" ht="21" customHeight="1">
      <c r="A248" s="5"/>
      <c r="B248" s="5"/>
      <c r="C248" s="5"/>
      <c r="D248" s="15"/>
      <c r="E248" s="15"/>
      <c r="F248" s="15"/>
      <c r="G248" s="15"/>
      <c r="H248" s="15"/>
      <c r="I248" s="15"/>
      <c r="J248" s="15"/>
      <c r="K248" s="15"/>
      <c r="L248" s="15"/>
      <c r="M248" s="15"/>
      <c r="N248" s="15"/>
      <c r="O248" s="15"/>
      <c r="P248" s="15"/>
      <c r="Q248" s="15"/>
      <c r="R248" s="5"/>
      <c r="S248" s="5"/>
      <c r="T248" s="5"/>
      <c r="U248" s="5"/>
      <c r="V248" s="5"/>
      <c r="W248" s="5"/>
      <c r="X248" s="5"/>
      <c r="Y248" s="5"/>
      <c r="Z248" s="316"/>
    </row>
    <row r="249" spans="1:26" ht="21" customHeight="1">
      <c r="A249" s="5"/>
      <c r="B249" s="5"/>
      <c r="C249" s="5"/>
      <c r="D249" s="15"/>
      <c r="E249" s="15"/>
      <c r="F249" s="15"/>
      <c r="G249" s="15"/>
      <c r="H249" s="15"/>
      <c r="I249" s="15"/>
      <c r="J249" s="15"/>
      <c r="K249" s="15"/>
      <c r="L249" s="15"/>
      <c r="M249" s="15"/>
      <c r="N249" s="15"/>
      <c r="O249" s="15"/>
      <c r="P249" s="15"/>
      <c r="Q249" s="15"/>
      <c r="R249" s="5"/>
      <c r="S249" s="5"/>
      <c r="T249" s="5"/>
      <c r="U249" s="5"/>
      <c r="V249" s="5"/>
      <c r="W249" s="5"/>
      <c r="X249" s="5"/>
      <c r="Y249" s="5"/>
      <c r="Z249" s="316"/>
    </row>
    <row r="250" spans="1:26" ht="21" customHeight="1">
      <c r="A250" s="5"/>
      <c r="B250" s="5"/>
      <c r="C250" s="5"/>
      <c r="D250" s="15"/>
      <c r="E250" s="15"/>
      <c r="F250" s="15"/>
      <c r="G250" s="15"/>
      <c r="H250" s="15"/>
      <c r="I250" s="15"/>
      <c r="J250" s="15"/>
      <c r="K250" s="15"/>
      <c r="L250" s="15"/>
      <c r="M250" s="15"/>
      <c r="N250" s="15"/>
      <c r="O250" s="15"/>
      <c r="P250" s="15"/>
      <c r="Q250" s="15"/>
      <c r="R250" s="5"/>
      <c r="S250" s="5"/>
      <c r="T250" s="5"/>
      <c r="U250" s="5"/>
      <c r="V250" s="5"/>
      <c r="W250" s="5"/>
      <c r="X250" s="5"/>
      <c r="Y250" s="5"/>
      <c r="Z250" s="316"/>
    </row>
    <row r="251" spans="1:26" ht="21" customHeight="1">
      <c r="A251" s="5"/>
      <c r="B251" s="5"/>
      <c r="C251" s="5"/>
      <c r="D251" s="15"/>
      <c r="E251" s="15"/>
      <c r="F251" s="15"/>
      <c r="G251" s="15"/>
      <c r="H251" s="15"/>
      <c r="I251" s="15"/>
      <c r="J251" s="15"/>
      <c r="K251" s="15"/>
      <c r="L251" s="15"/>
      <c r="M251" s="15"/>
      <c r="N251" s="15"/>
      <c r="O251" s="15"/>
      <c r="P251" s="15"/>
      <c r="Q251" s="15"/>
      <c r="R251" s="5"/>
      <c r="S251" s="5"/>
      <c r="T251" s="5"/>
      <c r="U251" s="5"/>
      <c r="V251" s="5"/>
      <c r="W251" s="5"/>
      <c r="X251" s="5"/>
      <c r="Y251" s="5"/>
      <c r="Z251" s="316"/>
    </row>
    <row r="252" spans="1:26" ht="21" customHeight="1">
      <c r="A252" s="5"/>
      <c r="B252" s="5"/>
      <c r="C252" s="5"/>
      <c r="D252" s="15"/>
      <c r="E252" s="15"/>
      <c r="F252" s="15"/>
      <c r="G252" s="15"/>
      <c r="H252" s="15"/>
      <c r="I252" s="15"/>
      <c r="J252" s="15"/>
      <c r="K252" s="15"/>
      <c r="L252" s="15"/>
      <c r="M252" s="15"/>
      <c r="N252" s="15"/>
      <c r="O252" s="15"/>
      <c r="P252" s="15"/>
      <c r="Q252" s="15"/>
      <c r="R252" s="5"/>
      <c r="S252" s="5"/>
      <c r="T252" s="5"/>
      <c r="U252" s="5"/>
      <c r="V252" s="5"/>
      <c r="W252" s="5"/>
      <c r="X252" s="5"/>
      <c r="Y252" s="5"/>
      <c r="Z252" s="316"/>
    </row>
    <row r="253" spans="1:26" ht="21" customHeight="1">
      <c r="A253" s="5"/>
      <c r="B253" s="5"/>
      <c r="C253" s="5"/>
      <c r="D253" s="15"/>
      <c r="E253" s="15"/>
      <c r="F253" s="15"/>
      <c r="G253" s="15"/>
      <c r="H253" s="15"/>
      <c r="I253" s="15"/>
      <c r="J253" s="15"/>
      <c r="K253" s="15"/>
      <c r="L253" s="15"/>
      <c r="M253" s="15"/>
      <c r="N253" s="15"/>
      <c r="O253" s="15"/>
      <c r="P253" s="15"/>
      <c r="Q253" s="15"/>
      <c r="R253" s="5"/>
      <c r="S253" s="5"/>
      <c r="T253" s="5"/>
      <c r="U253" s="5"/>
      <c r="V253" s="5"/>
      <c r="W253" s="5"/>
      <c r="X253" s="5"/>
      <c r="Y253" s="5"/>
      <c r="Z253" s="316"/>
    </row>
    <row r="254" spans="1:26" ht="21" customHeight="1">
      <c r="A254" s="5"/>
      <c r="B254" s="5"/>
      <c r="C254" s="5"/>
      <c r="D254" s="15"/>
      <c r="E254" s="15"/>
      <c r="F254" s="15"/>
      <c r="G254" s="15"/>
      <c r="H254" s="15"/>
      <c r="I254" s="15"/>
      <c r="J254" s="15"/>
      <c r="K254" s="15"/>
      <c r="L254" s="15"/>
      <c r="M254" s="15"/>
      <c r="N254" s="15"/>
      <c r="O254" s="15"/>
      <c r="P254" s="15"/>
      <c r="Q254" s="15"/>
      <c r="R254" s="5"/>
      <c r="S254" s="5"/>
      <c r="T254" s="5"/>
      <c r="U254" s="5"/>
      <c r="V254" s="5"/>
      <c r="W254" s="5"/>
      <c r="X254" s="5"/>
      <c r="Y254" s="5"/>
      <c r="Z254" s="316"/>
    </row>
    <row r="255" spans="1:26" ht="21" customHeight="1">
      <c r="A255" s="5"/>
      <c r="B255" s="5"/>
      <c r="C255" s="5"/>
      <c r="D255" s="15"/>
      <c r="E255" s="15"/>
      <c r="F255" s="15"/>
      <c r="G255" s="15"/>
      <c r="H255" s="15"/>
      <c r="I255" s="15"/>
      <c r="J255" s="15"/>
      <c r="K255" s="15"/>
      <c r="L255" s="15"/>
      <c r="M255" s="15"/>
      <c r="N255" s="15"/>
      <c r="O255" s="15"/>
      <c r="P255" s="15"/>
      <c r="Q255" s="15"/>
      <c r="R255" s="5"/>
      <c r="S255" s="5"/>
      <c r="T255" s="5"/>
      <c r="U255" s="5"/>
      <c r="V255" s="5"/>
      <c r="W255" s="5"/>
      <c r="X255" s="5"/>
      <c r="Y255" s="5"/>
      <c r="Z255" s="316"/>
    </row>
    <row r="256" spans="1:26" ht="21" customHeight="1">
      <c r="A256" s="5"/>
      <c r="B256" s="5"/>
      <c r="C256" s="5"/>
      <c r="D256" s="15"/>
      <c r="E256" s="15"/>
      <c r="F256" s="15"/>
      <c r="G256" s="15"/>
      <c r="H256" s="15"/>
      <c r="I256" s="15"/>
      <c r="J256" s="15"/>
      <c r="K256" s="15"/>
      <c r="L256" s="15"/>
      <c r="M256" s="15"/>
      <c r="N256" s="15"/>
      <c r="O256" s="15"/>
      <c r="P256" s="15"/>
      <c r="Q256" s="15"/>
      <c r="R256" s="5"/>
      <c r="S256" s="5"/>
      <c r="T256" s="5"/>
      <c r="U256" s="5"/>
      <c r="V256" s="5"/>
      <c r="W256" s="5"/>
      <c r="X256" s="5"/>
      <c r="Y256" s="5"/>
      <c r="Z256" s="316"/>
    </row>
    <row r="257" spans="1:26" ht="15.75"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row>
    <row r="258" spans="1:26" ht="15.75"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row>
    <row r="259" spans="1:26" ht="15.75"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row>
    <row r="260" spans="1:26" ht="15.75"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row>
    <row r="261" spans="1:26" ht="15.75"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row>
    <row r="262" spans="1:26" ht="15.75"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row>
    <row r="263" spans="1:26" ht="15.75"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row>
    <row r="264" spans="1:26" ht="15.75"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row>
    <row r="265" spans="1:26" ht="15.75"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row>
    <row r="266" spans="1:26" ht="15.75"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row>
    <row r="267" spans="1:26" ht="15.75"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row>
    <row r="268" spans="1:26" ht="15.75"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row>
    <row r="269" spans="1:26" ht="15.75"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row>
    <row r="270" spans="1:26" ht="15.75"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row>
    <row r="271" spans="1:26" ht="15.75"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row>
    <row r="272" spans="1:26" ht="15.75"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row>
    <row r="273" spans="1:26" ht="15.75"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row>
    <row r="274" spans="1:26" ht="15.75"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row>
    <row r="275" spans="1:26" ht="15.75"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row>
    <row r="276" spans="1:26" ht="15.75"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row>
    <row r="277" spans="1:26" ht="15.75"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row>
    <row r="278" spans="1:26" ht="15.75"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row>
    <row r="279" spans="1:26" ht="15.75"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row>
    <row r="280" spans="1:26" ht="15.75"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row>
    <row r="281" spans="1:26" ht="15.75"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row>
    <row r="282" spans="1:26" ht="15.75"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row>
    <row r="283" spans="1:26" ht="15.75"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row>
    <row r="284" spans="1:26" ht="15.75"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row>
    <row r="285" spans="1:26" ht="15.75"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row>
    <row r="286" spans="1:26" ht="15.75"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row>
    <row r="287" spans="1:26" ht="15.75"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row>
    <row r="288" spans="1:26" ht="15.75"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row>
    <row r="289" spans="1:26" ht="15.75"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row>
    <row r="290" spans="1:26" ht="15.75"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row>
    <row r="291" spans="1:26" ht="15.75"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row>
    <row r="292" spans="1:26" ht="15.75"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row>
    <row r="293" spans="1:26" ht="15.75"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row>
    <row r="294" spans="1:26" ht="15.75"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row>
    <row r="295" spans="1:26" ht="15.75"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row>
    <row r="296" spans="1:26" ht="15.75"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row>
    <row r="297" spans="1:26" ht="15.75"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row>
    <row r="298" spans="1:26" ht="15.75"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row>
    <row r="299" spans="1:26" ht="15.75"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row>
    <row r="300" spans="1:26" ht="15.75"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row>
    <row r="301" spans="1:26" ht="15.75"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row>
    <row r="302" spans="1:26" ht="15.75"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row>
    <row r="303" spans="1:26" ht="15.75"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row>
    <row r="304" spans="1:26" ht="15.75"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row>
    <row r="305" spans="1:26" ht="15.75"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row>
    <row r="306" spans="1:26" ht="15.75"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row>
    <row r="307" spans="1:26" ht="15.75"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row>
    <row r="308" spans="1:26" ht="15.75"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row>
    <row r="309" spans="1:26" ht="15.75"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row>
    <row r="310" spans="1:26" ht="15.75"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row>
    <row r="311" spans="1:26" ht="15.75"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row>
    <row r="312" spans="1:26" ht="15.75"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row>
    <row r="313" spans="1:26" ht="15.75"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row>
    <row r="314" spans="1:26" ht="15.75"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row>
    <row r="315" spans="1:26" ht="15.75"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row>
    <row r="316" spans="1:26" ht="15.75"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row>
    <row r="317" spans="1:26" ht="15.75"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row>
    <row r="318" spans="1:26" ht="15.75"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row>
    <row r="319" spans="1:26" ht="15.75"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row>
    <row r="320" spans="1:26" ht="15.75"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row>
    <row r="321" spans="1:26" ht="15.75"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row>
    <row r="322" spans="1:26" ht="15.75"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row>
    <row r="323" spans="1:26" ht="15.75"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row>
    <row r="324" spans="1:26" ht="15.75"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row>
    <row r="325" spans="1:26" ht="15.75"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row>
    <row r="326" spans="1:26" ht="15.75"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row>
    <row r="327" spans="1:26" ht="15.75"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row>
    <row r="328" spans="1:26" ht="15.75"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row>
    <row r="329" spans="1:26" ht="15.75"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row>
    <row r="330" spans="1:26" ht="15.75"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row>
    <row r="331" spans="1:26" ht="15.75"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row>
    <row r="332" spans="1:26" ht="15.75"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row>
    <row r="333" spans="1:26" ht="15.75"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row>
    <row r="334" spans="1:26" ht="15.75"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row>
    <row r="335" spans="1:26" ht="15.75"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row>
    <row r="336" spans="1:26" ht="15.75"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row>
    <row r="337" spans="1:26" ht="15.75"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row>
    <row r="338" spans="1:26" ht="15.75"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row>
    <row r="339" spans="1:26" ht="15.75"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row>
    <row r="340" spans="1:26" ht="15.75"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row>
    <row r="341" spans="1:26" ht="15.75"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row>
    <row r="342" spans="1:26" ht="15.75"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row>
    <row r="343" spans="1:26" ht="15.75"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row>
    <row r="344" spans="1:26" ht="15.75"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row>
    <row r="345" spans="1:26" ht="15.75"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row>
    <row r="346" spans="1:26" ht="15.75"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row>
    <row r="347" spans="1:26" ht="15.75"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row>
    <row r="348" spans="1:26" ht="15.75"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row>
    <row r="349" spans="1:26" ht="15.75"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row>
    <row r="350" spans="1:26" ht="15.75"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row>
    <row r="351" spans="1:26" ht="15.75"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row>
    <row r="352" spans="1:26" ht="15.75"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row>
    <row r="353" spans="1:26" ht="15.75"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row>
    <row r="354" spans="1:26" ht="15.75"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row>
    <row r="355" spans="1:26" ht="15.75"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row>
    <row r="356" spans="1:26" ht="15.75"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row>
    <row r="357" spans="1:26" ht="15.75"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row>
    <row r="358" spans="1:26" ht="15.75"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row>
    <row r="359" spans="1:26" ht="15.75"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row>
    <row r="360" spans="1:26" ht="15.75"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row>
    <row r="361" spans="1:26" ht="15.75"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row>
    <row r="362" spans="1:26" ht="15.75"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row>
    <row r="363" spans="1:26" ht="15.75"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row>
    <row r="364" spans="1:26" ht="15.75"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row>
    <row r="365" spans="1:26" ht="15.75"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row>
    <row r="366" spans="1:26" ht="15.75"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row>
    <row r="367" spans="1:26" ht="15.75"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row>
    <row r="368" spans="1:26" ht="15.75"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row>
    <row r="369" spans="1:26" ht="15.75"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row>
    <row r="370" spans="1:26" ht="15.75"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row>
    <row r="371" spans="1:26" ht="15.75"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row>
    <row r="372" spans="1:26" ht="15.75"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row>
    <row r="373" spans="1:26" ht="15.75"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row>
    <row r="374" spans="1:26" ht="15.75"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row>
    <row r="375" spans="1:26" ht="15.75"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row>
    <row r="376" spans="1:26" ht="15.75"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row>
    <row r="377" spans="1:26" ht="15.75"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row>
    <row r="378" spans="1:26" ht="15.75"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row>
    <row r="379" spans="1:26" ht="15.75"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row>
    <row r="380" spans="1:26" ht="15.75"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row>
    <row r="381" spans="1:26" ht="15.75"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row>
    <row r="382" spans="1:26" ht="15.75"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row>
    <row r="383" spans="1:26" ht="15.75"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row>
    <row r="384" spans="1:26" ht="15.75"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row>
    <row r="385" spans="1:26" ht="15.75"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row>
    <row r="386" spans="1:26" ht="15.75"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row>
    <row r="387" spans="1:26" ht="15.75"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row>
    <row r="388" spans="1:26" ht="15.75"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row>
    <row r="389" spans="1:26" ht="15.75"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row>
    <row r="390" spans="1:26" ht="15.75"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row>
    <row r="391" spans="1:26" ht="15.75"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row>
    <row r="392" spans="1:26" ht="15.75"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row>
    <row r="393" spans="1:26" ht="15.75"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row>
    <row r="394" spans="1:26" ht="15.75"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row>
    <row r="395" spans="1:26" ht="15.75"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row>
    <row r="396" spans="1:26" ht="15.75"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row>
    <row r="397" spans="1:26" ht="15.75"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row>
    <row r="398" spans="1:26" ht="15.75"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row>
    <row r="399" spans="1:26" ht="15.75"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row>
    <row r="400" spans="1:26" ht="15.75"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row>
    <row r="401" spans="1:26" ht="15.75"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row>
    <row r="402" spans="1:26" ht="15.75"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row>
    <row r="403" spans="1:26" ht="15.75"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row>
    <row r="404" spans="1:26" ht="15.75"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row>
    <row r="405" spans="1:26" ht="15.75"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row>
    <row r="406" spans="1:26" ht="15.75"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row>
    <row r="407" spans="1:26" ht="15.75"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row>
    <row r="408" spans="1:26" ht="15.75"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row>
    <row r="409" spans="1:26" ht="15.75"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row>
    <row r="410" spans="1:26" ht="15.75"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row>
    <row r="411" spans="1:26" ht="15.75"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row>
    <row r="412" spans="1:26" ht="15.75"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row>
    <row r="413" spans="1:26" ht="15.75"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row>
    <row r="414" spans="1:26" ht="15.75"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row>
    <row r="415" spans="1:26" ht="15.75"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row>
    <row r="416" spans="1:26" ht="15.75"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row>
    <row r="417" spans="1:26" ht="15.75"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row>
    <row r="418" spans="1:26" ht="15.75"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row>
    <row r="419" spans="1:26" ht="15.75"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row>
    <row r="420" spans="1:26" ht="15.75"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row>
    <row r="421" spans="1:26" ht="15.75"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row>
    <row r="422" spans="1:26" ht="15.75"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row>
    <row r="423" spans="1:26" ht="15.75"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row>
    <row r="424" spans="1:26" ht="15.75"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row>
    <row r="425" spans="1:26" ht="15.75"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row>
    <row r="426" spans="1:26" ht="15.75"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row>
    <row r="427" spans="1:26" ht="15.75"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row>
    <row r="428" spans="1:26" ht="15.75"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row>
    <row r="429" spans="1:26" ht="15.75"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row>
    <row r="430" spans="1:26" ht="15.75"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row>
    <row r="431" spans="1:26" ht="15.75"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row>
    <row r="432" spans="1:26" ht="15.75"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row>
    <row r="433" spans="1:26" ht="15.75"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row>
    <row r="434" spans="1:26" ht="15.75"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row>
    <row r="435" spans="1:26" ht="15.75"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row>
    <row r="436" spans="1:26" ht="15.75"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row>
    <row r="437" spans="1:26" ht="15.75"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row>
    <row r="438" spans="1:26" ht="15.75"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row>
    <row r="439" spans="1:26" ht="15.75"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row>
    <row r="440" spans="1:26" ht="15.75"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row>
    <row r="441" spans="1:26" ht="15.75"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row>
    <row r="442" spans="1:26" ht="15.75"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row>
    <row r="443" spans="1:26" ht="15.75"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row>
    <row r="444" spans="1:26" ht="15.75"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row>
    <row r="445" spans="1:26" ht="15.75"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row>
    <row r="446" spans="1:26" ht="15.75"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row>
    <row r="447" spans="1:26" ht="15.75"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row>
    <row r="448" spans="1:26" ht="15.75"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row>
    <row r="449" spans="1:26" ht="15.75"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row>
    <row r="450" spans="1:26" ht="15.75"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row>
    <row r="451" spans="1:26" ht="15.75"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row>
    <row r="452" spans="1:26" ht="15.75"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row>
    <row r="453" spans="1:26" ht="15.75"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row>
    <row r="454" spans="1:26" ht="15.75"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row>
    <row r="455" spans="1:26" ht="15.75"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row>
    <row r="456" spans="1:26" ht="15.75"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row>
    <row r="457" spans="1:26" ht="15.75"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row>
    <row r="458" spans="1:26" ht="15.75"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row>
    <row r="459" spans="1:26" ht="15.75"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row>
    <row r="460" spans="1:26" ht="15.75"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row>
    <row r="461" spans="1:26" ht="15.75"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row>
    <row r="462" spans="1:26" ht="15.75"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row>
    <row r="463" spans="1:26" ht="15.75"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row>
    <row r="464" spans="1:26" ht="15.75"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row>
    <row r="465" spans="1:26" ht="15.75"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row>
    <row r="466" spans="1:26" ht="15.75"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row>
    <row r="467" spans="1:26" ht="15.75"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row>
    <row r="468" spans="1:26" ht="15.75"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row>
    <row r="469" spans="1:26" ht="15.75"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row>
    <row r="470" spans="1:26" ht="15.75"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row>
    <row r="471" spans="1:26" ht="15.75"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row>
    <row r="472" spans="1:26" ht="15.75"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row>
    <row r="473" spans="1:26" ht="15.75"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row>
    <row r="474" spans="1:26" ht="15.75"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row>
    <row r="475" spans="1:26" ht="15.75"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row>
    <row r="476" spans="1:26" ht="15.75"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row>
    <row r="477" spans="1:26" ht="15.75"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row>
    <row r="478" spans="1:26" ht="15.75"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row>
    <row r="479" spans="1:26" ht="15.75"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row>
    <row r="480" spans="1:26" ht="15.75"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row>
    <row r="481" spans="1:26" ht="15.75"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row>
    <row r="482" spans="1:26" ht="15.75"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row>
    <row r="483" spans="1:26" ht="15.75"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row>
    <row r="484" spans="1:26" ht="15.75"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row>
    <row r="485" spans="1:26" ht="15.75"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row>
    <row r="486" spans="1:26" ht="15.75"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row>
    <row r="487" spans="1:26" ht="15.75"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row>
    <row r="488" spans="1:26" ht="15.75"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row>
    <row r="489" spans="1:26" ht="15.75"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row>
    <row r="490" spans="1:26" ht="15.75"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row>
    <row r="491" spans="1:26" ht="15.75"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row>
    <row r="492" spans="1:26" ht="15.75"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row>
    <row r="493" spans="1:26" ht="15.75"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row>
    <row r="494" spans="1:26" ht="15.75"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row>
    <row r="495" spans="1:26" ht="15.75"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row>
    <row r="496" spans="1:26" ht="15.75"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row>
    <row r="497" spans="1:26" ht="15.75"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row>
    <row r="498" spans="1:26" ht="15.75"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row>
    <row r="499" spans="1:26" ht="15.75"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row>
    <row r="500" spans="1:26" ht="15.75"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row>
    <row r="501" spans="1:26" ht="15.75"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row>
    <row r="502" spans="1:26" ht="15.75"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row>
    <row r="503" spans="1:26" ht="15.75"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row>
    <row r="504" spans="1:26" ht="15.75"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row>
    <row r="505" spans="1:26" ht="15.75"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row>
    <row r="506" spans="1:26" ht="15.75"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row>
    <row r="507" spans="1:26" ht="15.75"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row>
    <row r="508" spans="1:26" ht="15.75"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row>
    <row r="509" spans="1:26" ht="15.75"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row>
    <row r="510" spans="1:26" ht="15.75"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row>
    <row r="511" spans="1:26" ht="15.75"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row>
    <row r="512" spans="1:26" ht="15.75"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row>
    <row r="513" spans="1:26" ht="15.75"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row>
    <row r="514" spans="1:26" ht="15.75"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row>
    <row r="515" spans="1:26" ht="15.75"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row>
    <row r="516" spans="1:26" ht="15.75"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row>
    <row r="517" spans="1:26" ht="15.75"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row>
    <row r="518" spans="1:26" ht="15.75"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row>
    <row r="519" spans="1:26" ht="15.75"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row>
    <row r="520" spans="1:26" ht="15.75"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row>
    <row r="521" spans="1:26" ht="15.75"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row>
    <row r="522" spans="1:26" ht="15.75"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row>
    <row r="523" spans="1:26" ht="15.75"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row>
    <row r="524" spans="1:26" ht="15.75"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row>
    <row r="525" spans="1:26" ht="15.75"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row>
    <row r="526" spans="1:26" ht="15.75"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row>
    <row r="527" spans="1:26" ht="15.75"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row>
    <row r="528" spans="1:26" ht="15.75"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row>
    <row r="529" spans="1:26" ht="15.75"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row>
    <row r="530" spans="1:26" ht="15.75"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row>
    <row r="531" spans="1:26" ht="15.75"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row>
    <row r="532" spans="1:26" ht="15.75"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row>
    <row r="533" spans="1:26" ht="15.75"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row>
    <row r="534" spans="1:26" ht="15.75"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row>
    <row r="535" spans="1:26" ht="15.75"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row>
    <row r="536" spans="1:26" ht="15.75"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row>
    <row r="537" spans="1:26" ht="15.75"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row>
    <row r="538" spans="1:26" ht="15.75"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row>
    <row r="539" spans="1:26" ht="15.75"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row>
    <row r="540" spans="1:26" ht="15.75"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row>
    <row r="541" spans="1:26" ht="15.75"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row>
    <row r="542" spans="1:26" ht="15.75"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row>
    <row r="543" spans="1:26" ht="15.75"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row>
    <row r="544" spans="1:26" ht="15.75"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row>
    <row r="545" spans="1:26" ht="15.75"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row>
    <row r="546" spans="1:26" ht="15.75"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row>
    <row r="547" spans="1:26" ht="15.75"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row>
    <row r="548" spans="1:26" ht="15.75"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row>
    <row r="549" spans="1:26" ht="15.75"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row>
    <row r="550" spans="1:26" ht="15.75"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row>
    <row r="551" spans="1:26" ht="15.75"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row>
    <row r="552" spans="1:26" ht="15.75"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row>
    <row r="553" spans="1:26" ht="15.75"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row>
    <row r="554" spans="1:26" ht="15.75"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row>
    <row r="555" spans="1:26" ht="15.75"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row>
    <row r="556" spans="1:26" ht="15.75"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row>
    <row r="557" spans="1:26" ht="15.75"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row>
    <row r="558" spans="1:26" ht="15.75"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row>
    <row r="559" spans="1:26" ht="15.75"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row>
    <row r="560" spans="1:26" ht="15.75"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row>
    <row r="561" spans="1:26" ht="15.75"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row>
    <row r="562" spans="1:26" ht="15.75"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row>
    <row r="563" spans="1:26" ht="15.75"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row>
    <row r="564" spans="1:26" ht="15.75"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row>
    <row r="565" spans="1:26" ht="15.75"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row>
    <row r="566" spans="1:26" ht="15.75"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row>
    <row r="567" spans="1:26" ht="15.75"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row>
    <row r="568" spans="1:26" ht="15.75"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row>
    <row r="569" spans="1:26" ht="15.75"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row>
    <row r="570" spans="1:26" ht="15.75"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row>
    <row r="571" spans="1:26" ht="15.75"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row>
    <row r="572" spans="1:26" ht="15.75"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row>
    <row r="573" spans="1:26" ht="15.75"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row>
    <row r="574" spans="1:26" ht="15.75"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row>
    <row r="575" spans="1:26" ht="15.75"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row>
    <row r="576" spans="1:26" ht="15.75"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row>
    <row r="577" spans="1:26" ht="15.75"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row>
    <row r="578" spans="1:26" ht="15.75"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row>
    <row r="579" spans="1:26" ht="15.75"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row>
    <row r="580" spans="1:26" ht="15.75"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row>
    <row r="581" spans="1:26" ht="15.75"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row>
    <row r="582" spans="1:26" ht="15.75"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row>
    <row r="583" spans="1:26" ht="15.75"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row>
    <row r="584" spans="1:26" ht="15.75"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row>
    <row r="585" spans="1:26" ht="15.75"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row>
    <row r="586" spans="1:26" ht="15.75"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row>
    <row r="587" spans="1:26" ht="15.75"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row>
    <row r="588" spans="1:26" ht="15.75"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row>
    <row r="589" spans="1:26" ht="15.75"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row>
    <row r="590" spans="1:26" ht="15.75"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row>
    <row r="591" spans="1:26" ht="15.75"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row>
    <row r="592" spans="1:26" ht="15.75"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row>
    <row r="593" spans="1:26" ht="15.75"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row>
    <row r="594" spans="1:26" ht="15.75"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row>
    <row r="595" spans="1:26" ht="15.75"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row>
    <row r="596" spans="1:26" ht="15.75"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row>
    <row r="597" spans="1:26" ht="15.75"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row>
    <row r="598" spans="1:26" ht="15.75"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row>
    <row r="599" spans="1:26" ht="15.75"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row>
    <row r="600" spans="1:26" ht="15.75"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row>
    <row r="601" spans="1:26" ht="15.75"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row>
    <row r="602" spans="1:26" ht="15.75"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row>
    <row r="603" spans="1:26" ht="15.75"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row>
    <row r="604" spans="1:26" ht="15.75"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row>
    <row r="605" spans="1:26" ht="15.75"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row>
    <row r="606" spans="1:26" ht="15.75"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row>
    <row r="607" spans="1:26" ht="15.75"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row>
    <row r="608" spans="1:26" ht="15.75"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row>
    <row r="609" spans="1:26" ht="15.75"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row>
    <row r="610" spans="1:26" ht="15.75"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row>
    <row r="611" spans="1:26" ht="15.75"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row>
    <row r="612" spans="1:26" ht="15.75"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row>
    <row r="613" spans="1:26" ht="15.75"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row>
    <row r="614" spans="1:26" ht="15.75"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row>
    <row r="615" spans="1:26" ht="15.75"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row>
    <row r="616" spans="1:26" ht="15.75"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row>
    <row r="617" spans="1:26" ht="15.75"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row>
    <row r="618" spans="1:26" ht="15.75"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row>
    <row r="619" spans="1:26" ht="15.75"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row>
    <row r="620" spans="1:26" ht="15.75"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row>
    <row r="621" spans="1:26" ht="15.75"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row>
    <row r="622" spans="1:26" ht="15.75"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row>
    <row r="623" spans="1:26" ht="15.75"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row>
    <row r="624" spans="1:26" ht="15.75"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row>
    <row r="625" spans="1:26" ht="15.75"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row>
    <row r="626" spans="1:26" ht="15.75"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row>
    <row r="627" spans="1:26" ht="15.75"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row>
    <row r="628" spans="1:26" ht="15.75"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row>
    <row r="629" spans="1:26" ht="15.75"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row>
    <row r="630" spans="1:26" ht="15.75"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row>
    <row r="631" spans="1:26" ht="15.75"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row>
    <row r="632" spans="1:26" ht="15.75"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row>
    <row r="633" spans="1:26" ht="15.75"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row>
    <row r="634" spans="1:26" ht="15.75"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row>
    <row r="635" spans="1:26" ht="15.75"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row>
    <row r="636" spans="1:26" ht="15.75"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row>
    <row r="637" spans="1:26" ht="15.75"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row>
    <row r="638" spans="1:26" ht="15.75"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row>
    <row r="639" spans="1:26" ht="15.75"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row>
    <row r="640" spans="1:26" ht="15.75"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row>
    <row r="641" spans="1:26" ht="15.75"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row>
    <row r="642" spans="1:26" ht="15.75"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row>
    <row r="643" spans="1:26" ht="15.75"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row>
    <row r="644" spans="1:26" ht="15.75"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row>
    <row r="645" spans="1:26" ht="15.75"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row>
    <row r="646" spans="1:26" ht="15.75"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row>
    <row r="647" spans="1:26" ht="15.75"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row>
    <row r="648" spans="1:26" ht="15.75"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row>
    <row r="649" spans="1:26" ht="15.75"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row>
    <row r="650" spans="1:26" ht="15.75"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row>
    <row r="651" spans="1:26" ht="15.75"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row>
    <row r="652" spans="1:26" ht="15.75"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row>
    <row r="653" spans="1:26" ht="15.75"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row>
    <row r="654" spans="1:26" ht="15.75"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row>
    <row r="655" spans="1:26" ht="15.75"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row>
    <row r="656" spans="1:26" ht="15.75"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row>
    <row r="657" spans="1:26" ht="15.75"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row>
    <row r="658" spans="1:26" ht="15.75"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row>
    <row r="659" spans="1:26" ht="15.75"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row>
    <row r="660" spans="1:26" ht="15.75"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row>
    <row r="661" spans="1:26" ht="15.75"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row>
    <row r="662" spans="1:26" ht="15.75"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row>
    <row r="663" spans="1:26" ht="15.75"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row>
    <row r="664" spans="1:26" ht="15.75"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row>
    <row r="665" spans="1:26" ht="15.75"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row>
    <row r="666" spans="1:26" ht="15.75"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row>
    <row r="667" spans="1:26" ht="15.75"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row>
    <row r="668" spans="1:26" ht="15.75"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row>
    <row r="669" spans="1:26" ht="15.75"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row>
    <row r="670" spans="1:26" ht="15.75"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row>
    <row r="671" spans="1:26" ht="15.75"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row>
    <row r="672" spans="1:26" ht="15.75"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row>
    <row r="673" spans="1:26" ht="15.75"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row>
    <row r="674" spans="1:26" ht="15.75"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row>
    <row r="675" spans="1:26" ht="15.75"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row>
    <row r="676" spans="1:26" ht="15.75"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row>
    <row r="677" spans="1:26" ht="15.75"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row>
    <row r="678" spans="1:26" ht="15.75"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row>
    <row r="679" spans="1:26" ht="15.75"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row>
    <row r="680" spans="1:26" ht="15.75"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row>
    <row r="681" spans="1:26" ht="15.75"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row>
    <row r="682" spans="1:26" ht="15.75"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row>
    <row r="683" spans="1:26" ht="15.75"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row>
    <row r="684" spans="1:26" ht="15.75"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row>
    <row r="685" spans="1:26" ht="15.75"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row>
    <row r="686" spans="1:26" ht="15.75"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row>
    <row r="687" spans="1:26" ht="15.75"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row>
    <row r="688" spans="1:26" ht="15.75"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row>
    <row r="689" spans="1:26" ht="15.75"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row>
    <row r="690" spans="1:26" ht="15.75"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row>
    <row r="691" spans="1:26" ht="15.75"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row>
    <row r="692" spans="1:26" ht="15.75"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row>
    <row r="693" spans="1:26" ht="15.75"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row>
    <row r="694" spans="1:26" ht="15.75"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row>
    <row r="695" spans="1:26" ht="15.75"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row>
    <row r="696" spans="1:26" ht="15.75"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row>
    <row r="697" spans="1:26" ht="15.75"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row>
    <row r="698" spans="1:26" ht="15.75"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row>
    <row r="699" spans="1:26" ht="15.75"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row>
    <row r="700" spans="1:26" ht="15.75"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row>
    <row r="701" spans="1:26" ht="15.75"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row>
    <row r="702" spans="1:26" ht="15.75"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row>
    <row r="703" spans="1:26" ht="15.75"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row>
    <row r="704" spans="1:26" ht="15.75"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row>
    <row r="705" spans="1:26" ht="15.75"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row>
    <row r="706" spans="1:26" ht="15.75"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row>
    <row r="707" spans="1:26" ht="15.75"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row>
    <row r="708" spans="1:26" ht="15.75"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row>
    <row r="709" spans="1:26" ht="15.75"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row>
    <row r="710" spans="1:26" ht="15.75"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row>
    <row r="711" spans="1:26" ht="15.75"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row>
    <row r="712" spans="1:26" ht="15.75"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row>
    <row r="713" spans="1:26" ht="15.75"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row>
    <row r="714" spans="1:26" ht="15.75"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row>
    <row r="715" spans="1:26" ht="15.75"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row>
    <row r="716" spans="1:26" ht="15.75"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row>
    <row r="717" spans="1:26" ht="15.75"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row>
    <row r="718" spans="1:26" ht="15.75"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row>
    <row r="719" spans="1:26" ht="15.75"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row>
    <row r="720" spans="1:26" ht="15.75"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row>
    <row r="721" spans="1:26" ht="15.75"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row>
    <row r="722" spans="1:26" ht="15.75"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row>
    <row r="723" spans="1:26" ht="15.75"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row>
    <row r="724" spans="1:26" ht="15.75"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row>
    <row r="725" spans="1:26" ht="15.75"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row>
    <row r="726" spans="1:26" ht="15.75"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row>
    <row r="727" spans="1:26" ht="15.75"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row>
    <row r="728" spans="1:26" ht="15.75"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row>
    <row r="729" spans="1:26" ht="15.75"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row>
    <row r="730" spans="1:26" ht="15.75"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row>
    <row r="731" spans="1:26" ht="15.75"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row>
    <row r="732" spans="1:26" ht="15.75"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row>
    <row r="733" spans="1:26" ht="15.75"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row>
    <row r="734" spans="1:26" ht="15.75"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row>
    <row r="735" spans="1:26" ht="15.75"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row>
    <row r="736" spans="1:26" ht="15.75"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row>
    <row r="737" spans="1:26" ht="15.75"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row>
    <row r="738" spans="1:26" ht="15.75"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row>
    <row r="739" spans="1:26" ht="15.75"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row>
    <row r="740" spans="1:26" ht="15.75"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row>
    <row r="741" spans="1:26" ht="15.75"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row>
    <row r="742" spans="1:26" ht="15.75"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row>
    <row r="743" spans="1:26" ht="15.75"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row>
    <row r="744" spans="1:26" ht="15.75"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row>
    <row r="745" spans="1:26" ht="15.75"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row>
    <row r="746" spans="1:26" ht="15.75"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row>
    <row r="747" spans="1:26" ht="15.75"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row>
    <row r="748" spans="1:26" ht="15.75"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row>
    <row r="749" spans="1:26" ht="15.75"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row>
    <row r="750" spans="1:26" ht="15.75"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row>
    <row r="751" spans="1:26" ht="15.75"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row>
    <row r="752" spans="1:26" ht="15.75"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row>
    <row r="753" spans="1:26" ht="15.75"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row>
    <row r="754" spans="1:26" ht="15.75"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row>
    <row r="755" spans="1:26" ht="15.75"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row>
    <row r="756" spans="1:26" ht="15.75"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row>
    <row r="757" spans="1:26" ht="15.75"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row>
    <row r="758" spans="1:26" ht="15.75"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row>
    <row r="759" spans="1:26" ht="15.75"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row>
    <row r="760" spans="1:26" ht="15.75"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row>
    <row r="761" spans="1:26" ht="15.75"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row>
    <row r="762" spans="1:26" ht="15.75"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row>
    <row r="763" spans="1:26" ht="15.75"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row>
    <row r="764" spans="1:26" ht="15.75"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row>
    <row r="765" spans="1:26" ht="15.75"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row>
    <row r="766" spans="1:26" ht="15.75"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row>
    <row r="767" spans="1:26" ht="15.75"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row>
    <row r="768" spans="1:26" ht="15.75"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row>
    <row r="769" spans="1:26" ht="15.75"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row>
    <row r="770" spans="1:26" ht="15.75"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row>
    <row r="771" spans="1:26" ht="15.75"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row>
    <row r="772" spans="1:26" ht="15.75"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row>
    <row r="773" spans="1:26" ht="15.75"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row>
    <row r="774" spans="1:26" ht="15.75"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row>
    <row r="775" spans="1:26" ht="15.75"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row>
    <row r="776" spans="1:26" ht="15.75"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row>
    <row r="777" spans="1:26" ht="15.75"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row>
    <row r="778" spans="1:26" ht="15.75"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row>
    <row r="779" spans="1:26" ht="15.75"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row>
    <row r="780" spans="1:26" ht="15.75"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row>
    <row r="781" spans="1:26" ht="15.75"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row>
    <row r="782" spans="1:26" ht="15.75"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row>
    <row r="783" spans="1:26" ht="15.75"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row>
    <row r="784" spans="1:26" ht="15.75"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row>
    <row r="785" spans="1:26" ht="15.75"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row>
    <row r="786" spans="1:26" ht="15.75"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row>
    <row r="787" spans="1:26" ht="15.75"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row>
    <row r="788" spans="1:26" ht="15.75"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row>
    <row r="789" spans="1:26" ht="15.75"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row>
    <row r="790" spans="1:26" ht="15.75"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row>
    <row r="791" spans="1:26" ht="15.75"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row>
    <row r="792" spans="1:26" ht="15.75"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row>
    <row r="793" spans="1:26" ht="15.75"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row>
    <row r="794" spans="1:26" ht="15.75"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row>
    <row r="795" spans="1:26" ht="15.75"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row>
    <row r="796" spans="1:26" ht="15.75"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row>
    <row r="797" spans="1:26" ht="15.75"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row>
    <row r="798" spans="1:26" ht="15.75"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row>
    <row r="799" spans="1:26" ht="15.75"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row>
    <row r="800" spans="1:26" ht="15.75"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row>
    <row r="801" spans="1:26" ht="15.75"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row>
    <row r="802" spans="1:26" ht="15.75"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row>
    <row r="803" spans="1:26" ht="15.75"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row>
    <row r="804" spans="1:26" ht="15.75"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row>
    <row r="805" spans="1:26" ht="15.75"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row>
    <row r="806" spans="1:26" ht="15.75"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row>
    <row r="807" spans="1:26" ht="15.75"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row>
    <row r="808" spans="1:26" ht="15.75"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row>
    <row r="809" spans="1:26" ht="15.75"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row>
    <row r="810" spans="1:26" ht="15.75"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row>
    <row r="811" spans="1:26" ht="15.75"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row>
    <row r="812" spans="1:26" ht="15.75"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row>
    <row r="813" spans="1:26" ht="15.75"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row>
    <row r="814" spans="1:26" ht="15.75"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row>
    <row r="815" spans="1:26" ht="15.75"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row>
    <row r="816" spans="1:26" ht="15.75"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row>
    <row r="817" spans="1:26" ht="15.75"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row>
    <row r="818" spans="1:26" ht="15.75"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row>
    <row r="819" spans="1:26" ht="15.75"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row>
    <row r="820" spans="1:26" ht="15.75"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row>
    <row r="821" spans="1:26" ht="15.75"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row>
    <row r="822" spans="1:26" ht="15.75"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row>
    <row r="823" spans="1:26" ht="15.75"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row>
    <row r="824" spans="1:26" ht="15.75"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row>
    <row r="825" spans="1:26" ht="15.75"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row>
    <row r="826" spans="1:26" ht="15.75"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row>
    <row r="827" spans="1:26" ht="15.75"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row>
    <row r="828" spans="1:26" ht="15.75"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row>
    <row r="829" spans="1:26" ht="15.75"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row>
    <row r="830" spans="1:26" ht="15.75"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row>
    <row r="831" spans="1:26" ht="15.75"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row>
    <row r="832" spans="1:26" ht="15.75"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row>
    <row r="833" spans="1:26" ht="15.75"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row>
    <row r="834" spans="1:26" ht="15.75"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row>
    <row r="835" spans="1:26" ht="15.75"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row>
    <row r="836" spans="1:26" ht="15.75"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row>
    <row r="837" spans="1:26" ht="15.75"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row>
    <row r="838" spans="1:26" ht="15.75"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row>
    <row r="839" spans="1:26" ht="15.75"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row>
    <row r="840" spans="1:26" ht="15.75"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row>
    <row r="841" spans="1:26" ht="15.75"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row>
    <row r="842" spans="1:26" ht="15.75"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row>
    <row r="843" spans="1:26" ht="15.75"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row>
    <row r="844" spans="1:26" ht="15.75"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row>
    <row r="845" spans="1:26" ht="15.75"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row>
    <row r="846" spans="1:26" ht="15.75"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row>
    <row r="847" spans="1:26" ht="15.75"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row>
    <row r="848" spans="1:26" ht="15.75"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row>
    <row r="849" spans="1:26" ht="15.75"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row>
    <row r="850" spans="1:26" ht="15.75"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row>
    <row r="851" spans="1:26" ht="15.75"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row>
    <row r="852" spans="1:26" ht="15.75"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row>
    <row r="853" spans="1:26" ht="15.75"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row>
    <row r="854" spans="1:26" ht="15.75"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row>
    <row r="855" spans="1:26" ht="15.75"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row>
    <row r="856" spans="1:26" ht="15.75"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row>
    <row r="857" spans="1:26" ht="15.75"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row>
    <row r="858" spans="1:26" ht="15.75"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row>
    <row r="859" spans="1:26" ht="15.75"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row>
    <row r="860" spans="1:26" ht="15.75"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row>
    <row r="861" spans="1:26" ht="15.75"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row>
    <row r="862" spans="1:26" ht="15.75"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row>
    <row r="863" spans="1:26" ht="15.75"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row>
    <row r="864" spans="1:26" ht="15.75"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row>
    <row r="865" spans="1:26" ht="15.75"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row>
    <row r="866" spans="1:26" ht="15.75"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row>
    <row r="867" spans="1:26" ht="15.75"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row>
    <row r="868" spans="1:26" ht="15.75"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row>
    <row r="869" spans="1:26" ht="15.75"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row>
    <row r="870" spans="1:26" ht="15.75"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row>
    <row r="871" spans="1:26" ht="15.75"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row>
    <row r="872" spans="1:26" ht="15.75"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row>
    <row r="873" spans="1:26" ht="15.75"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row>
    <row r="874" spans="1:26" ht="15.75"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row>
    <row r="875" spans="1:26" ht="15.75"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row>
    <row r="876" spans="1:26" ht="15.75"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row>
    <row r="877" spans="1:26" ht="15.75"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row>
    <row r="878" spans="1:26" ht="15.75"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row>
    <row r="879" spans="1:26" ht="15.75"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row>
    <row r="880" spans="1:26" ht="15.75"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row>
    <row r="881" spans="1:26" ht="15.75"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row>
    <row r="882" spans="1:26" ht="15.75"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row>
    <row r="883" spans="1:26" ht="15.75"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row>
    <row r="884" spans="1:26" ht="15.75"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row>
    <row r="885" spans="1:26" ht="15.75"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row>
    <row r="886" spans="1:26" ht="15.75"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row>
    <row r="887" spans="1:26" ht="15.75"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row>
    <row r="888" spans="1:26" ht="15.75"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16"/>
      <c r="V888" s="316"/>
      <c r="W888" s="316"/>
      <c r="X888" s="316"/>
      <c r="Y888" s="316"/>
      <c r="Z888" s="316"/>
    </row>
    <row r="889" spans="1:26" ht="15.75"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316"/>
      <c r="Z889" s="316"/>
    </row>
    <row r="890" spans="1:26" ht="15.75"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row>
    <row r="891" spans="1:26" ht="15.75"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16"/>
      <c r="V891" s="316"/>
      <c r="W891" s="316"/>
      <c r="X891" s="316"/>
      <c r="Y891" s="316"/>
      <c r="Z891" s="316"/>
    </row>
    <row r="892" spans="1:26" ht="15.75"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row>
    <row r="893" spans="1:26" ht="15.75"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row>
    <row r="894" spans="1:26" ht="15.75"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row>
    <row r="895" spans="1:26" ht="15.75"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row>
    <row r="896" spans="1:26" ht="15.75"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row>
    <row r="897" spans="1:26" ht="15.75"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16"/>
      <c r="V897" s="316"/>
      <c r="W897" s="316"/>
      <c r="X897" s="316"/>
      <c r="Y897" s="316"/>
      <c r="Z897" s="316"/>
    </row>
    <row r="898" spans="1:26" ht="15.75"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row>
    <row r="899" spans="1:26" ht="15.75"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row>
    <row r="900" spans="1:26" ht="15.75"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row>
    <row r="901" spans="1:26" ht="15.75"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row>
    <row r="902" spans="1:26" ht="15.75"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row>
    <row r="903" spans="1:26" ht="15.75"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row>
    <row r="904" spans="1:26" ht="15.75"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row>
    <row r="905" spans="1:26" ht="15.75"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row>
    <row r="906" spans="1:26" ht="15.75"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16"/>
      <c r="V906" s="316"/>
      <c r="W906" s="316"/>
      <c r="X906" s="316"/>
      <c r="Y906" s="316"/>
      <c r="Z906" s="316"/>
    </row>
    <row r="907" spans="1:26" ht="15.75"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16"/>
      <c r="V907" s="316"/>
      <c r="W907" s="316"/>
      <c r="X907" s="316"/>
      <c r="Y907" s="316"/>
      <c r="Z907" s="316"/>
    </row>
    <row r="908" spans="1:26" ht="15.75"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row>
    <row r="909" spans="1:26" ht="15.75"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16"/>
      <c r="V909" s="316"/>
      <c r="W909" s="316"/>
      <c r="X909" s="316"/>
      <c r="Y909" s="316"/>
      <c r="Z909" s="316"/>
    </row>
    <row r="910" spans="1:26" ht="15.75"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16"/>
      <c r="V910" s="316"/>
      <c r="W910" s="316"/>
      <c r="X910" s="316"/>
      <c r="Y910" s="316"/>
      <c r="Z910" s="316"/>
    </row>
    <row r="911" spans="1:26" ht="15.75"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row>
    <row r="912" spans="1:26" ht="15.75"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row>
    <row r="913" spans="1:26" ht="15.75"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row>
    <row r="914" spans="1:26" ht="15.75"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row>
    <row r="915" spans="1:26" ht="15.75"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row>
    <row r="916" spans="1:26" ht="15.75"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row>
    <row r="917" spans="1:26" ht="15.75"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row>
    <row r="918" spans="1:26" ht="15.75"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row>
    <row r="919" spans="1:26" ht="15.75"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row>
    <row r="920" spans="1:26" ht="15.75"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row>
    <row r="921" spans="1:26" ht="15.75"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row>
    <row r="922" spans="1:26" ht="15.75"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row>
    <row r="923" spans="1:26" ht="15.75"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row>
    <row r="924" spans="1:26" ht="15.75"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row>
    <row r="925" spans="1:26" ht="15.75"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row>
    <row r="926" spans="1:26" ht="15.75"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row>
    <row r="927" spans="1:26" ht="15.75"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row>
    <row r="928" spans="1:26" ht="15.75"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row>
    <row r="929" spans="1:26" ht="15.75"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row>
    <row r="930" spans="1:26" ht="15.75"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row>
    <row r="931" spans="1:26" ht="15.75"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row>
    <row r="932" spans="1:26" ht="15.75"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row>
    <row r="933" spans="1:26" ht="15.75"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row>
    <row r="934" spans="1:26" ht="15.75"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row>
    <row r="935" spans="1:26" ht="15.75"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row>
    <row r="936" spans="1:26" ht="15.75"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row>
    <row r="937" spans="1:26" ht="15.75"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row>
    <row r="938" spans="1:26" ht="15.75"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row>
    <row r="939" spans="1:26" ht="15.75"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row>
    <row r="940" spans="1:26" ht="15.75"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16"/>
      <c r="V940" s="316"/>
      <c r="W940" s="316"/>
      <c r="X940" s="316"/>
      <c r="Y940" s="316"/>
      <c r="Z940" s="316"/>
    </row>
    <row r="941" spans="1:26" ht="15.75"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row>
    <row r="942" spans="1:26" ht="15.75"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row>
    <row r="943" spans="1:26" ht="15.75"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row>
    <row r="944" spans="1:26" ht="15.75"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row>
    <row r="945" spans="1:26" ht="15.75"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row>
    <row r="946" spans="1:26" ht="15.75"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row>
    <row r="947" spans="1:26" ht="15.75"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row>
    <row r="948" spans="1:26" ht="15.75"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row>
    <row r="949" spans="1:26" ht="15.75"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16"/>
      <c r="V949" s="316"/>
      <c r="W949" s="316"/>
      <c r="X949" s="316"/>
      <c r="Y949" s="316"/>
      <c r="Z949" s="316"/>
    </row>
    <row r="950" spans="1:26" ht="15.75"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16"/>
      <c r="V950" s="316"/>
      <c r="W950" s="316"/>
      <c r="X950" s="316"/>
      <c r="Y950" s="316"/>
      <c r="Z950" s="316"/>
    </row>
    <row r="951" spans="1:26" ht="15.75"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row>
    <row r="952" spans="1:26" ht="15.75"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16"/>
      <c r="V952" s="316"/>
      <c r="W952" s="316"/>
      <c r="X952" s="316"/>
      <c r="Y952" s="316"/>
      <c r="Z952" s="316"/>
    </row>
    <row r="953" spans="1:26" ht="15.75"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16"/>
      <c r="V953" s="316"/>
      <c r="W953" s="316"/>
      <c r="X953" s="316"/>
      <c r="Y953" s="316"/>
      <c r="Z953" s="316"/>
    </row>
    <row r="954" spans="1:26" ht="15.75"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row>
    <row r="955" spans="1:26" ht="15.75"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row>
    <row r="956" spans="1:26" ht="15.75"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row>
    <row r="957" spans="1:26" ht="15.75"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row>
    <row r="958" spans="1:26" ht="15.75"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row>
    <row r="959" spans="1:26" ht="15.75"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row>
    <row r="960" spans="1:26" ht="15.75"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row>
    <row r="961" spans="1:26" ht="15.75"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row>
    <row r="962" spans="1:26" ht="15.75"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row>
    <row r="963" spans="1:26" ht="15.75"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row>
    <row r="964" spans="1:26" ht="15.75"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row>
    <row r="965" spans="1:26" ht="15.75"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row>
    <row r="966" spans="1:26" ht="15.75"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row>
    <row r="967" spans="1:26" ht="15.75"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row>
    <row r="968" spans="1:26" ht="15.75"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row>
    <row r="969" spans="1:26" ht="15.75"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row>
    <row r="970" spans="1:26" ht="15.75"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row>
    <row r="971" spans="1:26" ht="15.75"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row>
    <row r="972" spans="1:26" ht="15.75"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row>
    <row r="973" spans="1:26" ht="15.75"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row>
    <row r="974" spans="1:26" ht="15.75"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row>
    <row r="975" spans="1:26" ht="15.75"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row>
    <row r="976" spans="1:26" ht="15.75"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row>
    <row r="977" spans="1:26" ht="15.75"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row>
    <row r="978" spans="1:26" ht="15.75"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row>
    <row r="979" spans="1:26" ht="15.75"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row>
    <row r="980" spans="1:26" ht="15.75"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row>
    <row r="981" spans="1:26" ht="15.75"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row>
    <row r="982" spans="1:26" ht="15.75"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row>
    <row r="983" spans="1:26" ht="15.75"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row>
    <row r="984" spans="1:26" ht="15.75"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row>
    <row r="985" spans="1:26" ht="15.75"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row>
    <row r="986" spans="1:26" ht="15.75"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row>
    <row r="987" spans="1:26" ht="15.75"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row>
    <row r="988" spans="1:26" ht="15.75"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row>
    <row r="989" spans="1:26" ht="15.75"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row>
    <row r="990" spans="1:26" ht="15.75"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row>
    <row r="991" spans="1:26" ht="15.75"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row>
    <row r="992" spans="1:26" ht="15.75"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row>
    <row r="993" spans="1:26" ht="15.75"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row>
    <row r="994" spans="1:26" ht="15.75"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row>
    <row r="995" spans="1:26" ht="15.75" customHeight="1">
      <c r="A995" s="316"/>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row>
    <row r="996" spans="1:26" ht="15.75" customHeight="1">
      <c r="A996" s="316"/>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row>
    <row r="997" spans="1:26" ht="15.75" customHeight="1">
      <c r="A997" s="316"/>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row>
    <row r="998" spans="1:26" ht="15.75" customHeight="1">
      <c r="A998" s="316"/>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row>
    <row r="999" spans="1:26" ht="15.75" customHeight="1">
      <c r="A999" s="316"/>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row>
    <row r="1000" spans="1:26" ht="15.75" customHeight="1">
      <c r="A1000" s="316"/>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row>
    <row r="1001" spans="1:26" ht="15.75" customHeight="1">
      <c r="A1001" s="316"/>
      <c r="B1001" s="316"/>
      <c r="C1001" s="316"/>
      <c r="D1001" s="316"/>
      <c r="E1001" s="316"/>
      <c r="F1001" s="316"/>
      <c r="G1001" s="316"/>
      <c r="H1001" s="316"/>
      <c r="I1001" s="316"/>
      <c r="J1001" s="316"/>
      <c r="K1001" s="316"/>
      <c r="L1001" s="316"/>
      <c r="M1001" s="316"/>
      <c r="N1001" s="316"/>
      <c r="O1001" s="316"/>
      <c r="P1001" s="316"/>
      <c r="Q1001" s="316"/>
      <c r="R1001" s="316"/>
      <c r="S1001" s="316"/>
      <c r="T1001" s="316"/>
      <c r="U1001" s="316"/>
      <c r="V1001" s="316"/>
      <c r="W1001" s="316"/>
      <c r="X1001" s="316"/>
      <c r="Y1001" s="316"/>
      <c r="Z1001" s="316"/>
    </row>
    <row r="1002" spans="1:26" ht="15.75" customHeight="1">
      <c r="A1002" s="316"/>
      <c r="B1002" s="316"/>
      <c r="C1002" s="316"/>
      <c r="D1002" s="316"/>
      <c r="E1002" s="316"/>
      <c r="F1002" s="316"/>
      <c r="G1002" s="316"/>
      <c r="H1002" s="316"/>
      <c r="I1002" s="316"/>
      <c r="J1002" s="316"/>
      <c r="K1002" s="316"/>
      <c r="L1002" s="316"/>
      <c r="M1002" s="316"/>
      <c r="N1002" s="316"/>
      <c r="O1002" s="316"/>
      <c r="P1002" s="316"/>
      <c r="Q1002" s="316"/>
      <c r="R1002" s="316"/>
      <c r="S1002" s="316"/>
      <c r="T1002" s="316"/>
      <c r="U1002" s="316"/>
      <c r="V1002" s="316"/>
      <c r="W1002" s="316"/>
      <c r="X1002" s="316"/>
      <c r="Y1002" s="316"/>
      <c r="Z1002" s="316"/>
    </row>
    <row r="1003" spans="1:26" ht="15.75" customHeight="1">
      <c r="A1003" s="316"/>
      <c r="B1003" s="316"/>
      <c r="C1003" s="316"/>
      <c r="D1003" s="316"/>
      <c r="E1003" s="316"/>
      <c r="F1003" s="316"/>
      <c r="G1003" s="316"/>
      <c r="H1003" s="316"/>
      <c r="I1003" s="316"/>
      <c r="J1003" s="316"/>
      <c r="K1003" s="316"/>
      <c r="L1003" s="316"/>
      <c r="M1003" s="316"/>
      <c r="N1003" s="316"/>
      <c r="O1003" s="316"/>
      <c r="P1003" s="316"/>
      <c r="Q1003" s="316"/>
      <c r="R1003" s="316"/>
      <c r="S1003" s="316"/>
      <c r="T1003" s="316"/>
      <c r="U1003" s="316"/>
      <c r="V1003" s="316"/>
      <c r="W1003" s="316"/>
      <c r="X1003" s="316"/>
      <c r="Y1003" s="316"/>
      <c r="Z1003" s="316"/>
    </row>
    <row r="1004" spans="1:26" ht="15.75" customHeight="1">
      <c r="A1004" s="316"/>
      <c r="B1004" s="316"/>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316"/>
      <c r="Z1004" s="316"/>
    </row>
  </sheetData>
  <mergeCells count="3">
    <mergeCell ref="B2:E2"/>
    <mergeCell ref="B6:E7"/>
    <mergeCell ref="B49:C4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0A872-2C26-4176-9110-350112129CA2}">
  <dimension ref="A1:AC9"/>
  <sheetViews>
    <sheetView topLeftCell="D1" workbookViewId="0">
      <selection activeCell="R3" sqref="R3"/>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24</v>
      </c>
      <c r="F2" t="s">
        <v>56</v>
      </c>
      <c r="H2" t="s">
        <v>16</v>
      </c>
      <c r="I2" t="s">
        <v>25</v>
      </c>
      <c r="J2" t="s">
        <v>18</v>
      </c>
      <c r="M2">
        <v>0</v>
      </c>
      <c r="N2">
        <v>0</v>
      </c>
      <c r="O2">
        <v>0</v>
      </c>
      <c r="P2">
        <v>0</v>
      </c>
      <c r="Q2">
        <v>0</v>
      </c>
      <c r="R2">
        <v>0</v>
      </c>
      <c r="S2">
        <v>0</v>
      </c>
      <c r="T2">
        <v>0</v>
      </c>
      <c r="U2">
        <v>0</v>
      </c>
      <c r="V2">
        <v>0</v>
      </c>
      <c r="W2">
        <v>0.37817805635999996</v>
      </c>
      <c r="X2">
        <v>0.37817805635999996</v>
      </c>
      <c r="Y2">
        <v>0.37817805635999996</v>
      </c>
      <c r="Z2">
        <v>0.37817805635999996</v>
      </c>
      <c r="AA2">
        <v>0.37817805635999996</v>
      </c>
      <c r="AB2">
        <v>0.37817805635999996</v>
      </c>
      <c r="AC2">
        <v>0.37817805635999996</v>
      </c>
    </row>
    <row r="3" spans="1:29">
      <c r="A3" t="s">
        <v>12</v>
      </c>
      <c r="B3" t="s">
        <v>13</v>
      </c>
      <c r="C3" t="s">
        <v>14</v>
      </c>
      <c r="D3" t="s">
        <v>49</v>
      </c>
      <c r="F3" t="s">
        <v>50</v>
      </c>
      <c r="H3" t="s">
        <v>16</v>
      </c>
      <c r="I3" t="s">
        <v>25</v>
      </c>
      <c r="J3" t="s">
        <v>18</v>
      </c>
      <c r="M3">
        <v>2.8637437500000003</v>
      </c>
      <c r="N3">
        <v>3.5445375000000001</v>
      </c>
      <c r="O3">
        <v>4.2721875000000002</v>
      </c>
      <c r="P3">
        <v>4.8840750000000002</v>
      </c>
      <c r="Q3">
        <v>5.7385124999999997</v>
      </c>
      <c r="R3">
        <v>6.4386000000000001</v>
      </c>
      <c r="S3">
        <v>6.7169812499999999</v>
      </c>
      <c r="T3">
        <v>6.88235625</v>
      </c>
      <c r="U3">
        <v>7.3040625000000006</v>
      </c>
      <c r="V3">
        <v>7.7450625000000004</v>
      </c>
      <c r="W3">
        <v>8.279774999999999</v>
      </c>
      <c r="X3">
        <v>9.1507500000000004</v>
      </c>
      <c r="Y3">
        <v>10.187100000000001</v>
      </c>
      <c r="Z3">
        <v>10.468237500000001</v>
      </c>
      <c r="AA3">
        <v>11.432925000000001</v>
      </c>
      <c r="AB3">
        <v>5.9331037499999999</v>
      </c>
      <c r="AC3">
        <v>5.9926387500000002</v>
      </c>
    </row>
    <row r="4" spans="1:29">
      <c r="A4" t="s">
        <v>12</v>
      </c>
      <c r="B4" t="s">
        <v>13</v>
      </c>
      <c r="C4" t="s">
        <v>14</v>
      </c>
      <c r="D4" t="s">
        <v>23</v>
      </c>
      <c r="F4" t="s">
        <v>20</v>
      </c>
      <c r="H4" t="s">
        <v>16</v>
      </c>
      <c r="I4" t="s">
        <v>25</v>
      </c>
      <c r="J4" t="s">
        <v>18</v>
      </c>
      <c r="M4">
        <v>1.4396898555755266E-2</v>
      </c>
      <c r="N4">
        <v>1.3611546589853526E-2</v>
      </c>
      <c r="O4">
        <v>1.2869035636407152E-2</v>
      </c>
      <c r="P4">
        <v>1.2167028714765568E-2</v>
      </c>
      <c r="Q4">
        <v>1.1503316326759317E-2</v>
      </c>
      <c r="R4">
        <v>1.0875809502520525E-2</v>
      </c>
      <c r="S4">
        <v>1.0282533225654433E-2</v>
      </c>
      <c r="T4">
        <v>9.7216202170683236E-3</v>
      </c>
      <c r="U4">
        <v>9.1913050578931142E-3</v>
      </c>
      <c r="V4">
        <v>8.6899186329999992E-3</v>
      </c>
      <c r="W4">
        <v>1.0971340522000002E-2</v>
      </c>
      <c r="X4">
        <v>9.0589016329999973E-3</v>
      </c>
      <c r="Y4">
        <v>9.647798501000001E-3</v>
      </c>
      <c r="Z4">
        <v>9.9252737169999994E-3</v>
      </c>
      <c r="AA4">
        <v>1.0185775715E-2</v>
      </c>
      <c r="AB4">
        <v>7.5124938799999994E-3</v>
      </c>
      <c r="AC4">
        <v>5.8679366489999994E-3</v>
      </c>
    </row>
    <row r="5" spans="1:29">
      <c r="A5" t="s">
        <v>12</v>
      </c>
      <c r="B5" t="s">
        <v>13</v>
      </c>
      <c r="C5" t="s">
        <v>14</v>
      </c>
      <c r="D5" t="s">
        <v>23</v>
      </c>
      <c r="F5" t="s">
        <v>19</v>
      </c>
      <c r="H5" t="s">
        <v>16</v>
      </c>
      <c r="I5" t="s">
        <v>25</v>
      </c>
      <c r="J5" t="s">
        <v>18</v>
      </c>
      <c r="M5">
        <v>399.49666797940586</v>
      </c>
      <c r="N5">
        <v>279.75120484450758</v>
      </c>
      <c r="O5">
        <v>196.07244725367894</v>
      </c>
      <c r="P5">
        <v>138.63604753799822</v>
      </c>
      <c r="Q5">
        <v>98.076317323003465</v>
      </c>
      <c r="R5">
        <v>69.619821168467567</v>
      </c>
      <c r="S5">
        <v>49.919534861417659</v>
      </c>
      <c r="T5">
        <v>36.232836397364743</v>
      </c>
      <c r="U5">
        <v>26.983525886203381</v>
      </c>
      <c r="V5">
        <v>20.625866380787283</v>
      </c>
      <c r="W5">
        <v>15.734846807228509</v>
      </c>
      <c r="X5">
        <v>12.289189097251125</v>
      </c>
      <c r="Y5">
        <v>9.4817360690676082</v>
      </c>
      <c r="Z5">
        <v>6.6688028131446275</v>
      </c>
      <c r="AA5">
        <v>18.290035523986202</v>
      </c>
      <c r="AB5">
        <v>1.5755181898744726</v>
      </c>
      <c r="AC5">
        <v>1.9719668222993347</v>
      </c>
    </row>
    <row r="6" spans="1:29">
      <c r="A6" t="s">
        <v>12</v>
      </c>
      <c r="B6" t="s">
        <v>13</v>
      </c>
      <c r="C6" t="s">
        <v>14</v>
      </c>
      <c r="D6" t="s">
        <v>15</v>
      </c>
      <c r="F6" t="s">
        <v>73</v>
      </c>
      <c r="H6" t="s">
        <v>16</v>
      </c>
      <c r="I6" t="s">
        <v>25</v>
      </c>
      <c r="J6" t="s">
        <v>18</v>
      </c>
      <c r="M6">
        <v>0</v>
      </c>
      <c r="N6">
        <v>0</v>
      </c>
      <c r="O6">
        <v>18.989831355</v>
      </c>
      <c r="P6">
        <v>23.502369604999998</v>
      </c>
      <c r="Q6">
        <v>27.275012875000002</v>
      </c>
      <c r="R6">
        <v>29.005686765000004</v>
      </c>
      <c r="S6">
        <v>28.083567352500001</v>
      </c>
      <c r="T6">
        <v>27.0951345225</v>
      </c>
      <c r="U6">
        <v>24.203407634999998</v>
      </c>
      <c r="V6">
        <v>20.083955815169865</v>
      </c>
      <c r="W6">
        <v>19.578112295233964</v>
      </c>
      <c r="X6">
        <v>19.498584613352563</v>
      </c>
      <c r="Y6">
        <v>21.031963664645698</v>
      </c>
      <c r="Z6">
        <v>20.620052775627066</v>
      </c>
      <c r="AA6">
        <v>20.979820399999994</v>
      </c>
      <c r="AB6">
        <v>14.730009910000001</v>
      </c>
      <c r="AC6">
        <v>12.92074234</v>
      </c>
    </row>
    <row r="7" spans="1:29">
      <c r="A7" t="s">
        <v>12</v>
      </c>
      <c r="B7" t="s">
        <v>13</v>
      </c>
      <c r="C7" t="s">
        <v>14</v>
      </c>
      <c r="D7" t="s">
        <v>15</v>
      </c>
      <c r="F7" t="s">
        <v>22</v>
      </c>
      <c r="H7" t="s">
        <v>16</v>
      </c>
      <c r="I7" t="s">
        <v>25</v>
      </c>
      <c r="J7" t="s">
        <v>18</v>
      </c>
      <c r="M7">
        <v>0</v>
      </c>
      <c r="N7">
        <v>0</v>
      </c>
      <c r="O7">
        <v>0</v>
      </c>
      <c r="P7">
        <v>0</v>
      </c>
      <c r="Q7">
        <v>0</v>
      </c>
      <c r="R7">
        <v>0</v>
      </c>
      <c r="S7">
        <v>0</v>
      </c>
      <c r="T7">
        <v>0</v>
      </c>
      <c r="U7">
        <v>0</v>
      </c>
      <c r="V7">
        <v>0</v>
      </c>
      <c r="W7">
        <v>0</v>
      </c>
      <c r="X7">
        <v>6.6239999999999997</v>
      </c>
      <c r="Y7">
        <v>2.2080000000000002</v>
      </c>
      <c r="Z7">
        <v>4.6036800000000007</v>
      </c>
      <c r="AA7">
        <v>20.810400000000001</v>
      </c>
      <c r="AB7">
        <v>20.898720000000001</v>
      </c>
      <c r="AC7">
        <v>44.568479999999994</v>
      </c>
    </row>
    <row r="8" spans="1:29">
      <c r="A8" t="s">
        <v>12</v>
      </c>
      <c r="B8" t="s">
        <v>13</v>
      </c>
      <c r="C8" t="s">
        <v>14</v>
      </c>
      <c r="D8" t="s">
        <v>15</v>
      </c>
      <c r="F8" t="s">
        <v>19</v>
      </c>
      <c r="H8" t="s">
        <v>16</v>
      </c>
      <c r="I8" t="s">
        <v>25</v>
      </c>
      <c r="J8" t="s">
        <v>18</v>
      </c>
      <c r="M8">
        <v>139.19907078890606</v>
      </c>
      <c r="N8">
        <v>142.36562432317612</v>
      </c>
      <c r="O8">
        <v>160.73125625093761</v>
      </c>
      <c r="P8">
        <v>183.57064065218623</v>
      </c>
      <c r="Q8">
        <v>197.57000637122445</v>
      </c>
      <c r="R8">
        <v>208.16300781693445</v>
      </c>
      <c r="S8">
        <v>230.25980086647922</v>
      </c>
      <c r="T8">
        <v>256.52744148680148</v>
      </c>
      <c r="U8">
        <v>278.7996714450187</v>
      </c>
      <c r="V8">
        <v>286.13400020770905</v>
      </c>
      <c r="W8">
        <v>290.47010040868332</v>
      </c>
      <c r="X8">
        <v>292.11073214476824</v>
      </c>
      <c r="Y8">
        <v>299.18818215474471</v>
      </c>
      <c r="Z8">
        <v>297.48133417652502</v>
      </c>
      <c r="AA8">
        <v>293.77185801550689</v>
      </c>
      <c r="AB8">
        <v>259.10465817951194</v>
      </c>
      <c r="AC8">
        <v>264.57562354040118</v>
      </c>
    </row>
    <row r="9" spans="1:29">
      <c r="A9" t="s">
        <v>12</v>
      </c>
      <c r="B9" t="s">
        <v>13</v>
      </c>
      <c r="C9" t="s">
        <v>14</v>
      </c>
      <c r="D9" t="s">
        <v>15</v>
      </c>
      <c r="F9" t="s">
        <v>51</v>
      </c>
      <c r="H9" t="s">
        <v>16</v>
      </c>
      <c r="I9" t="s">
        <v>25</v>
      </c>
      <c r="J9" t="s">
        <v>18</v>
      </c>
      <c r="M9">
        <v>614.21429943656108</v>
      </c>
      <c r="N9">
        <v>660.57009562045255</v>
      </c>
      <c r="O9">
        <v>716.61217757411248</v>
      </c>
      <c r="P9">
        <v>813.6480046605418</v>
      </c>
      <c r="Q9">
        <v>929.53749512027036</v>
      </c>
      <c r="R9">
        <v>1012.9087404957764</v>
      </c>
      <c r="S9">
        <v>1077.0803837204919</v>
      </c>
      <c r="T9">
        <v>1138.6574861140191</v>
      </c>
      <c r="U9">
        <v>1255.8979367036573</v>
      </c>
      <c r="V9">
        <v>1402.7429997464351</v>
      </c>
      <c r="W9">
        <v>1570.6128280477603</v>
      </c>
      <c r="X9">
        <v>1730.0946106665453</v>
      </c>
      <c r="Y9">
        <v>1922.645695527028</v>
      </c>
      <c r="Z9">
        <v>2062.1788101177649</v>
      </c>
      <c r="AA9">
        <v>2195.0711762235424</v>
      </c>
      <c r="AB9">
        <v>2027.8042725649511</v>
      </c>
      <c r="AC9">
        <v>2095.0593039962232</v>
      </c>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ED8D0-7307-4447-B248-EC5874C0B81F}">
  <sheetPr>
    <tabColor theme="5" tint="0.59999389629810485"/>
    <outlinePr summaryBelow="0" summaryRight="0"/>
  </sheetPr>
  <dimension ref="A1:Z1000"/>
  <sheetViews>
    <sheetView workbookViewId="0">
      <selection activeCell="C20" sqref="C20"/>
    </sheetView>
  </sheetViews>
  <sheetFormatPr defaultColWidth="12.6328125" defaultRowHeight="15" customHeight="1"/>
  <cols>
    <col min="1" max="1" width="12.6328125" style="1"/>
    <col min="2" max="2" width="34.6328125" style="1" customWidth="1"/>
    <col min="3" max="6" width="12.6328125" style="1"/>
    <col min="7" max="7" width="16.36328125" style="1" customWidth="1"/>
    <col min="8" max="16384" width="12.6328125" style="1"/>
  </cols>
  <sheetData>
    <row r="1" spans="1:26" ht="21" customHeight="1">
      <c r="A1" s="316" t="s">
        <v>454</v>
      </c>
      <c r="B1" s="502"/>
      <c r="C1" s="316"/>
      <c r="D1" s="316"/>
      <c r="E1" s="316"/>
      <c r="F1" s="316"/>
      <c r="G1" s="316"/>
      <c r="H1" s="316"/>
      <c r="I1" s="316"/>
      <c r="J1" s="316"/>
      <c r="K1" s="316"/>
      <c r="L1" s="316"/>
      <c r="M1" s="316"/>
      <c r="N1" s="316"/>
      <c r="O1" s="316"/>
      <c r="P1" s="316"/>
      <c r="Q1" s="316"/>
      <c r="R1" s="316"/>
      <c r="S1" s="316"/>
      <c r="T1" s="316"/>
      <c r="U1" s="316"/>
      <c r="V1" s="316"/>
      <c r="W1" s="316"/>
      <c r="X1" s="316"/>
      <c r="Y1" s="316"/>
      <c r="Z1" s="316"/>
    </row>
    <row r="2" spans="1:26" ht="21" customHeight="1">
      <c r="A2" s="316"/>
      <c r="B2" s="719" t="s">
        <v>455</v>
      </c>
      <c r="C2" s="678"/>
      <c r="D2" s="679"/>
      <c r="E2" s="720" t="s">
        <v>160</v>
      </c>
      <c r="F2" s="679"/>
      <c r="G2" s="316"/>
      <c r="H2" s="316"/>
      <c r="I2" s="316"/>
      <c r="J2" s="316"/>
      <c r="K2" s="316"/>
      <c r="L2" s="316"/>
      <c r="M2" s="316"/>
      <c r="N2" s="316"/>
      <c r="O2" s="316"/>
      <c r="P2" s="316"/>
      <c r="Q2" s="316"/>
      <c r="R2" s="316"/>
      <c r="S2" s="316"/>
      <c r="T2" s="316"/>
      <c r="U2" s="316"/>
      <c r="V2" s="316"/>
      <c r="W2" s="316"/>
      <c r="X2" s="316"/>
      <c r="Y2" s="316"/>
      <c r="Z2" s="316"/>
    </row>
    <row r="3" spans="1:26" ht="21" customHeight="1">
      <c r="A3" s="369"/>
      <c r="B3" s="503"/>
      <c r="C3" s="363" t="s">
        <v>132</v>
      </c>
      <c r="D3" s="363" t="s">
        <v>133</v>
      </c>
      <c r="E3" s="363" t="s">
        <v>134</v>
      </c>
      <c r="F3" s="363" t="s">
        <v>135</v>
      </c>
      <c r="G3" s="504"/>
      <c r="H3" s="369"/>
      <c r="I3" s="369"/>
      <c r="J3" s="369"/>
      <c r="K3" s="369"/>
      <c r="L3" s="369"/>
      <c r="M3" s="369"/>
      <c r="N3" s="369"/>
      <c r="O3" s="369"/>
      <c r="P3" s="369"/>
      <c r="Q3" s="369"/>
      <c r="R3" s="369"/>
      <c r="S3" s="369"/>
      <c r="T3" s="316"/>
      <c r="U3" s="316"/>
      <c r="V3" s="316"/>
      <c r="W3" s="316"/>
      <c r="X3" s="316"/>
      <c r="Y3" s="316"/>
      <c r="Z3" s="316"/>
    </row>
    <row r="4" spans="1:26" ht="21" customHeight="1">
      <c r="A4" s="316"/>
      <c r="B4" s="505" t="s">
        <v>94</v>
      </c>
      <c r="C4" s="435">
        <v>43</v>
      </c>
      <c r="D4" s="435">
        <v>74.099999999999994</v>
      </c>
      <c r="E4" s="506">
        <v>3</v>
      </c>
      <c r="F4" s="435">
        <v>0.6</v>
      </c>
      <c r="G4" s="507"/>
      <c r="H4" s="316"/>
      <c r="I4" s="316"/>
      <c r="J4" s="316"/>
      <c r="K4" s="316"/>
      <c r="L4" s="316"/>
      <c r="M4" s="316"/>
      <c r="N4" s="316"/>
      <c r="O4" s="316"/>
      <c r="P4" s="316"/>
      <c r="Q4" s="316"/>
      <c r="R4" s="316"/>
      <c r="S4" s="316"/>
      <c r="T4" s="316"/>
      <c r="U4" s="316"/>
      <c r="V4" s="316"/>
      <c r="W4" s="316"/>
      <c r="X4" s="316"/>
      <c r="Y4" s="316"/>
      <c r="Z4" s="316"/>
    </row>
    <row r="5" spans="1:26" ht="21" customHeight="1">
      <c r="A5" s="316"/>
      <c r="B5" s="505" t="s">
        <v>35</v>
      </c>
      <c r="C5" s="354">
        <v>43</v>
      </c>
      <c r="D5" s="435">
        <v>74.099999999999994</v>
      </c>
      <c r="E5" s="506">
        <v>3</v>
      </c>
      <c r="F5" s="435">
        <v>0.6</v>
      </c>
      <c r="G5" s="507"/>
      <c r="H5" s="316"/>
      <c r="I5" s="316"/>
      <c r="J5" s="316"/>
      <c r="K5" s="316"/>
      <c r="L5" s="316"/>
      <c r="M5" s="316"/>
      <c r="N5" s="316"/>
      <c r="O5" s="316"/>
      <c r="P5" s="316"/>
      <c r="Q5" s="316"/>
      <c r="R5" s="316"/>
      <c r="S5" s="316"/>
      <c r="T5" s="316"/>
      <c r="U5" s="316"/>
      <c r="V5" s="316"/>
      <c r="W5" s="316"/>
      <c r="X5" s="316"/>
      <c r="Y5" s="316"/>
      <c r="Z5" s="316"/>
    </row>
    <row r="6" spans="1:26" ht="21" customHeight="1">
      <c r="A6" s="316"/>
      <c r="B6" s="505" t="s">
        <v>456</v>
      </c>
      <c r="C6" s="354">
        <v>40.4</v>
      </c>
      <c r="D6" s="435">
        <v>77.400000000000006</v>
      </c>
      <c r="E6" s="506">
        <v>3</v>
      </c>
      <c r="F6" s="435">
        <v>0.6</v>
      </c>
      <c r="G6" s="507"/>
      <c r="H6" s="316"/>
      <c r="I6" s="316"/>
      <c r="J6" s="316"/>
      <c r="K6" s="316"/>
      <c r="L6" s="316"/>
      <c r="M6" s="316"/>
      <c r="N6" s="316"/>
      <c r="O6" s="316"/>
      <c r="P6" s="316"/>
      <c r="Q6" s="316"/>
      <c r="R6" s="316"/>
      <c r="S6" s="316"/>
      <c r="T6" s="316"/>
      <c r="U6" s="316"/>
      <c r="V6" s="316"/>
      <c r="W6" s="316"/>
      <c r="X6" s="316"/>
      <c r="Y6" s="316"/>
      <c r="Z6" s="316"/>
    </row>
    <row r="7" spans="1:26" ht="21" customHeight="1">
      <c r="A7" s="316"/>
      <c r="B7" s="508" t="s">
        <v>36</v>
      </c>
      <c r="C7" s="484">
        <v>48</v>
      </c>
      <c r="D7" s="484">
        <v>56.1</v>
      </c>
      <c r="E7" s="509">
        <v>1</v>
      </c>
      <c r="F7" s="510">
        <v>0.1</v>
      </c>
      <c r="G7" s="507"/>
      <c r="H7" s="316"/>
      <c r="I7" s="316"/>
      <c r="J7" s="316"/>
      <c r="K7" s="316"/>
      <c r="L7" s="316"/>
      <c r="M7" s="316"/>
      <c r="N7" s="316"/>
      <c r="O7" s="316"/>
      <c r="P7" s="316"/>
      <c r="Q7" s="316"/>
      <c r="R7" s="316"/>
      <c r="S7" s="316"/>
      <c r="T7" s="316"/>
      <c r="U7" s="316"/>
      <c r="V7" s="316"/>
      <c r="W7" s="316"/>
      <c r="X7" s="316"/>
      <c r="Y7" s="316"/>
      <c r="Z7" s="316"/>
    </row>
    <row r="8" spans="1:26" ht="21" customHeight="1">
      <c r="A8" s="316"/>
      <c r="B8" s="511" t="s">
        <v>452</v>
      </c>
      <c r="C8" s="512">
        <v>31</v>
      </c>
      <c r="D8" s="512">
        <v>97.5</v>
      </c>
      <c r="E8" s="512">
        <v>3</v>
      </c>
      <c r="F8" s="512">
        <v>0.6</v>
      </c>
      <c r="G8" s="513"/>
      <c r="H8" s="316"/>
      <c r="I8" s="316"/>
      <c r="J8" s="316"/>
      <c r="K8" s="316"/>
      <c r="L8" s="316"/>
      <c r="M8" s="316"/>
      <c r="N8" s="316"/>
      <c r="O8" s="316"/>
      <c r="P8" s="316"/>
      <c r="Q8" s="316"/>
      <c r="R8" s="316"/>
      <c r="S8" s="316"/>
      <c r="T8" s="316"/>
      <c r="U8" s="316"/>
      <c r="V8" s="316"/>
      <c r="W8" s="316"/>
      <c r="X8" s="316"/>
      <c r="Y8" s="316"/>
      <c r="Z8" s="316"/>
    </row>
    <row r="9" spans="1:26" ht="21" customHeight="1">
      <c r="A9" s="316"/>
      <c r="B9" s="502"/>
      <c r="C9" s="316"/>
      <c r="D9" s="316"/>
      <c r="E9" s="316"/>
      <c r="F9" s="316"/>
      <c r="G9" s="507"/>
      <c r="H9" s="316"/>
      <c r="I9" s="316"/>
      <c r="J9" s="316"/>
      <c r="K9" s="316"/>
      <c r="L9" s="316"/>
      <c r="M9" s="316"/>
      <c r="N9" s="316"/>
      <c r="O9" s="316"/>
      <c r="P9" s="316"/>
      <c r="Q9" s="316"/>
      <c r="R9" s="316"/>
      <c r="S9" s="316"/>
      <c r="T9" s="316"/>
      <c r="U9" s="316"/>
      <c r="V9" s="316"/>
      <c r="W9" s="316"/>
      <c r="X9" s="316"/>
      <c r="Y9" s="316"/>
      <c r="Z9" s="316"/>
    </row>
    <row r="10" spans="1:26" ht="21" customHeight="1">
      <c r="A10" s="316"/>
      <c r="B10" s="502"/>
      <c r="C10" s="316"/>
      <c r="D10" s="316"/>
      <c r="E10" s="316"/>
      <c r="F10" s="316"/>
      <c r="G10" s="507"/>
      <c r="H10" s="316"/>
      <c r="I10" s="316"/>
      <c r="J10" s="316"/>
      <c r="K10" s="316"/>
      <c r="L10" s="316"/>
      <c r="M10" s="316"/>
      <c r="N10" s="316"/>
      <c r="O10" s="316"/>
      <c r="P10" s="316"/>
      <c r="Q10" s="316"/>
      <c r="R10" s="316"/>
      <c r="S10" s="316"/>
      <c r="T10" s="316"/>
      <c r="U10" s="316"/>
      <c r="V10" s="316"/>
      <c r="W10" s="316"/>
      <c r="X10" s="316"/>
      <c r="Y10" s="316"/>
      <c r="Z10" s="316"/>
    </row>
    <row r="11" spans="1:26" ht="21" customHeight="1">
      <c r="A11" s="316"/>
      <c r="B11" s="721" t="s">
        <v>457</v>
      </c>
      <c r="C11" s="675"/>
      <c r="D11" s="675"/>
      <c r="E11" s="316"/>
      <c r="F11" s="316"/>
      <c r="G11" s="507"/>
      <c r="H11" s="316"/>
      <c r="I11" s="316"/>
      <c r="J11" s="316"/>
      <c r="K11" s="316"/>
      <c r="L11" s="316"/>
      <c r="M11" s="316"/>
      <c r="N11" s="316"/>
      <c r="O11" s="316"/>
      <c r="P11" s="316"/>
      <c r="Q11" s="316"/>
      <c r="R11" s="316"/>
      <c r="S11" s="316"/>
      <c r="T11" s="316"/>
      <c r="U11" s="316"/>
      <c r="V11" s="316"/>
      <c r="W11" s="316"/>
      <c r="X11" s="316"/>
      <c r="Y11" s="316"/>
      <c r="Z11" s="316"/>
    </row>
    <row r="12" spans="1:26" ht="21" customHeight="1">
      <c r="A12" s="316"/>
      <c r="B12" s="514"/>
      <c r="C12" s="316"/>
      <c r="D12" s="316"/>
      <c r="E12" s="316"/>
      <c r="F12" s="316"/>
      <c r="G12" s="507"/>
      <c r="H12" s="316"/>
      <c r="I12" s="316"/>
      <c r="J12" s="316"/>
      <c r="K12" s="316"/>
      <c r="L12" s="316"/>
      <c r="M12" s="316"/>
      <c r="N12" s="316"/>
      <c r="O12" s="316"/>
      <c r="P12" s="316"/>
      <c r="Q12" s="316"/>
      <c r="R12" s="316"/>
      <c r="S12" s="316"/>
      <c r="T12" s="316"/>
      <c r="U12" s="316"/>
      <c r="V12" s="316"/>
      <c r="W12" s="316"/>
      <c r="X12" s="316"/>
      <c r="Y12" s="316"/>
      <c r="Z12" s="316"/>
    </row>
    <row r="13" spans="1:26" ht="21" customHeight="1">
      <c r="A13" s="316"/>
      <c r="B13" s="316"/>
      <c r="C13" s="316"/>
      <c r="D13" s="316"/>
      <c r="E13" s="316"/>
      <c r="F13" s="316"/>
      <c r="G13" s="507"/>
      <c r="H13" s="316"/>
      <c r="I13" s="316"/>
      <c r="J13" s="316"/>
      <c r="K13" s="316"/>
      <c r="L13" s="316"/>
      <c r="M13" s="316"/>
      <c r="N13" s="316"/>
      <c r="O13" s="316"/>
      <c r="P13" s="316"/>
      <c r="Q13" s="316"/>
      <c r="R13" s="316"/>
      <c r="S13" s="316"/>
      <c r="T13" s="316"/>
      <c r="U13" s="316"/>
      <c r="V13" s="316"/>
      <c r="W13" s="316"/>
      <c r="X13" s="316"/>
      <c r="Y13" s="316"/>
      <c r="Z13" s="316"/>
    </row>
    <row r="14" spans="1:26" ht="21" customHeight="1">
      <c r="A14" s="316"/>
      <c r="B14" s="316"/>
      <c r="C14" s="316"/>
      <c r="D14" s="316"/>
      <c r="E14" s="316"/>
      <c r="F14" s="316"/>
      <c r="G14" s="507"/>
      <c r="H14" s="316"/>
      <c r="I14" s="316"/>
      <c r="J14" s="316"/>
      <c r="K14" s="316"/>
      <c r="L14" s="316"/>
      <c r="M14" s="316"/>
      <c r="N14" s="316"/>
      <c r="O14" s="316"/>
      <c r="P14" s="316"/>
      <c r="Q14" s="316"/>
      <c r="R14" s="316"/>
      <c r="S14" s="316"/>
      <c r="T14" s="316"/>
      <c r="U14" s="316"/>
      <c r="V14" s="316"/>
      <c r="W14" s="316"/>
      <c r="X14" s="316"/>
      <c r="Y14" s="316"/>
      <c r="Z14" s="316"/>
    </row>
    <row r="15" spans="1:26" ht="21" customHeight="1">
      <c r="A15" s="316"/>
      <c r="B15" s="316"/>
      <c r="C15" s="316"/>
      <c r="D15" s="316"/>
      <c r="E15" s="316"/>
      <c r="F15" s="316"/>
      <c r="G15" s="507"/>
      <c r="H15" s="316"/>
      <c r="I15" s="316"/>
      <c r="J15" s="316"/>
      <c r="K15" s="316"/>
      <c r="L15" s="316"/>
      <c r="M15" s="316"/>
      <c r="N15" s="316"/>
      <c r="O15" s="316"/>
      <c r="P15" s="316"/>
      <c r="Q15" s="316"/>
      <c r="R15" s="316"/>
      <c r="S15" s="316"/>
      <c r="T15" s="316"/>
      <c r="U15" s="316"/>
      <c r="V15" s="316"/>
      <c r="W15" s="316"/>
      <c r="X15" s="316"/>
      <c r="Y15" s="316"/>
      <c r="Z15" s="316"/>
    </row>
    <row r="16" spans="1:26" ht="21" customHeight="1">
      <c r="A16" s="316"/>
      <c r="B16" s="502"/>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row>
    <row r="17" spans="1:26" ht="21" customHeight="1">
      <c r="A17" s="316"/>
      <c r="B17" s="502"/>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row>
    <row r="18" spans="1:26" ht="21" customHeight="1">
      <c r="A18" s="316"/>
      <c r="B18" s="502"/>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row>
    <row r="19" spans="1:26" ht="21" customHeight="1">
      <c r="A19" s="316"/>
      <c r="B19" s="502"/>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row>
    <row r="20" spans="1:26" ht="21" customHeight="1">
      <c r="A20" s="316"/>
      <c r="B20" s="502"/>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row>
    <row r="21" spans="1:26" ht="21" customHeight="1">
      <c r="A21" s="316"/>
      <c r="B21" s="502"/>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row>
    <row r="22" spans="1:26" ht="21" customHeight="1">
      <c r="A22" s="316"/>
      <c r="B22" s="502"/>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row>
    <row r="23" spans="1:26" ht="21" customHeight="1">
      <c r="A23" s="316"/>
      <c r="B23" s="502"/>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row>
    <row r="24" spans="1:26" ht="21" customHeight="1">
      <c r="A24" s="316"/>
      <c r="B24" s="502"/>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row>
    <row r="25" spans="1:26" ht="21" customHeight="1">
      <c r="A25" s="316"/>
      <c r="B25" s="502"/>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row>
    <row r="26" spans="1:26" ht="21" customHeight="1">
      <c r="A26" s="316"/>
      <c r="B26" s="502"/>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row>
    <row r="27" spans="1:26" ht="21" customHeight="1">
      <c r="A27" s="316"/>
      <c r="B27" s="502"/>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row>
    <row r="28" spans="1:26" ht="21" customHeight="1">
      <c r="A28" s="316"/>
      <c r="B28" s="502"/>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row>
    <row r="29" spans="1:26" ht="21" customHeight="1">
      <c r="A29" s="316"/>
      <c r="B29" s="502"/>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row>
    <row r="30" spans="1:26" ht="21" customHeight="1">
      <c r="A30" s="316"/>
      <c r="B30" s="502"/>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row>
    <row r="31" spans="1:26" ht="21" customHeight="1">
      <c r="A31" s="316"/>
      <c r="B31" s="502"/>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row>
    <row r="32" spans="1:26" ht="21" customHeight="1">
      <c r="A32" s="316"/>
      <c r="B32" s="502"/>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row>
    <row r="33" spans="1:26" ht="21" customHeight="1">
      <c r="A33" s="316"/>
      <c r="B33" s="502"/>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row>
    <row r="34" spans="1:26" ht="21" customHeight="1">
      <c r="A34" s="316"/>
      <c r="B34" s="502"/>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row>
    <row r="35" spans="1:26" ht="21" customHeight="1">
      <c r="A35" s="316"/>
      <c r="B35" s="502"/>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row>
    <row r="36" spans="1:26" ht="21" customHeight="1">
      <c r="A36" s="316"/>
      <c r="B36" s="502"/>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row>
    <row r="37" spans="1:26" ht="21" customHeight="1">
      <c r="A37" s="316"/>
      <c r="B37" s="502"/>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row>
    <row r="38" spans="1:26" ht="21" customHeight="1">
      <c r="A38" s="316"/>
      <c r="B38" s="502"/>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row>
    <row r="39" spans="1:26" ht="21" customHeight="1">
      <c r="A39" s="316"/>
      <c r="B39" s="502"/>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row>
    <row r="40" spans="1:26" ht="21" customHeight="1">
      <c r="A40" s="316"/>
      <c r="B40" s="502"/>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row>
    <row r="41" spans="1:26" ht="21" customHeight="1">
      <c r="A41" s="316"/>
      <c r="B41" s="502"/>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row>
    <row r="42" spans="1:26" ht="21" customHeight="1">
      <c r="A42" s="316"/>
      <c r="B42" s="502"/>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row>
    <row r="43" spans="1:26" ht="21" customHeight="1">
      <c r="A43" s="316"/>
      <c r="B43" s="502"/>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row>
    <row r="44" spans="1:26" ht="21" customHeight="1">
      <c r="A44" s="316"/>
      <c r="B44" s="502"/>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row>
    <row r="45" spans="1:26" ht="21" customHeight="1">
      <c r="A45" s="316"/>
      <c r="B45" s="502"/>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row>
    <row r="46" spans="1:26" ht="21" customHeight="1">
      <c r="A46" s="316"/>
      <c r="B46" s="502"/>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row>
    <row r="47" spans="1:26" ht="21" customHeight="1">
      <c r="A47" s="316"/>
      <c r="B47" s="502"/>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row>
    <row r="48" spans="1:26" ht="21" customHeight="1">
      <c r="A48" s="316"/>
      <c r="B48" s="502"/>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row>
    <row r="49" spans="1:26" ht="21" customHeight="1">
      <c r="A49" s="316"/>
      <c r="B49" s="502"/>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row>
    <row r="50" spans="1:26" ht="21" customHeight="1">
      <c r="A50" s="316"/>
      <c r="B50" s="502"/>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row>
    <row r="51" spans="1:26" ht="21" customHeight="1">
      <c r="A51" s="316"/>
      <c r="B51" s="502"/>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row>
    <row r="52" spans="1:26" ht="21" customHeight="1">
      <c r="A52" s="316"/>
      <c r="B52" s="502"/>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row>
    <row r="53" spans="1:26" ht="21" customHeight="1">
      <c r="A53" s="316"/>
      <c r="B53" s="502"/>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row>
    <row r="54" spans="1:26" ht="21" customHeight="1">
      <c r="A54" s="316"/>
      <c r="B54" s="502"/>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row>
    <row r="55" spans="1:26" ht="21" customHeight="1">
      <c r="A55" s="316"/>
      <c r="B55" s="502"/>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row>
    <row r="56" spans="1:26" ht="21" customHeight="1">
      <c r="A56" s="316"/>
      <c r="B56" s="502"/>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row>
    <row r="57" spans="1:26" ht="21" customHeight="1">
      <c r="A57" s="316"/>
      <c r="B57" s="502"/>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row>
    <row r="58" spans="1:26" ht="21" customHeight="1">
      <c r="A58" s="316"/>
      <c r="B58" s="502"/>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row>
    <row r="59" spans="1:26" ht="21" customHeight="1">
      <c r="A59" s="316"/>
      <c r="B59" s="502"/>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row>
    <row r="60" spans="1:26" ht="21" customHeight="1">
      <c r="A60" s="316"/>
      <c r="B60" s="502"/>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row>
    <row r="61" spans="1:26" ht="21" customHeight="1">
      <c r="A61" s="316"/>
      <c r="B61" s="502"/>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row>
    <row r="62" spans="1:26" ht="21" customHeight="1">
      <c r="A62" s="316"/>
      <c r="B62" s="502"/>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row>
    <row r="63" spans="1:26" ht="21" customHeight="1">
      <c r="A63" s="316"/>
      <c r="B63" s="502"/>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row>
    <row r="64" spans="1:26" ht="21" customHeight="1">
      <c r="A64" s="316"/>
      <c r="B64" s="502"/>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row>
    <row r="65" spans="1:26" ht="21" customHeight="1">
      <c r="A65" s="316"/>
      <c r="B65" s="502"/>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row>
    <row r="66" spans="1:26" ht="21" customHeight="1">
      <c r="A66" s="316"/>
      <c r="B66" s="502"/>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row>
    <row r="67" spans="1:26" ht="21" customHeight="1">
      <c r="A67" s="316"/>
      <c r="B67" s="502"/>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row>
    <row r="68" spans="1:26" ht="21" customHeight="1">
      <c r="A68" s="316"/>
      <c r="B68" s="502"/>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row>
    <row r="69" spans="1:26" ht="21" customHeight="1">
      <c r="A69" s="316"/>
      <c r="B69" s="502"/>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row>
    <row r="70" spans="1:26" ht="21" customHeight="1">
      <c r="A70" s="316"/>
      <c r="B70" s="502"/>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row>
    <row r="71" spans="1:26" ht="21" customHeight="1">
      <c r="A71" s="316"/>
      <c r="B71" s="502"/>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row>
    <row r="72" spans="1:26" ht="21" customHeight="1">
      <c r="A72" s="316"/>
      <c r="B72" s="502"/>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row>
    <row r="73" spans="1:26" ht="21" customHeight="1">
      <c r="A73" s="316"/>
      <c r="B73" s="502"/>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row>
    <row r="74" spans="1:26" ht="21" customHeight="1">
      <c r="A74" s="316"/>
      <c r="B74" s="502"/>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row>
    <row r="75" spans="1:26" ht="21" customHeight="1">
      <c r="A75" s="316"/>
      <c r="B75" s="502"/>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row>
    <row r="76" spans="1:26" ht="21" customHeight="1">
      <c r="A76" s="316"/>
      <c r="B76" s="502"/>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row>
    <row r="77" spans="1:26" ht="21" customHeight="1">
      <c r="A77" s="316"/>
      <c r="B77" s="502"/>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row>
    <row r="78" spans="1:26" ht="21" customHeight="1">
      <c r="A78" s="316"/>
      <c r="B78" s="502"/>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row>
    <row r="79" spans="1:26" ht="21" customHeight="1">
      <c r="A79" s="316"/>
      <c r="B79" s="502"/>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row>
    <row r="80" spans="1:26" ht="21" customHeight="1">
      <c r="A80" s="316"/>
      <c r="B80" s="502"/>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row>
    <row r="81" spans="1:26" ht="21" customHeight="1">
      <c r="A81" s="316"/>
      <c r="B81" s="502"/>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row>
    <row r="82" spans="1:26" ht="21" customHeight="1">
      <c r="A82" s="316"/>
      <c r="B82" s="502"/>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row>
    <row r="83" spans="1:26" ht="21" customHeight="1">
      <c r="A83" s="316"/>
      <c r="B83" s="502"/>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row>
    <row r="84" spans="1:26" ht="21" customHeight="1">
      <c r="A84" s="316"/>
      <c r="B84" s="502"/>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row>
    <row r="85" spans="1:26" ht="21" customHeight="1">
      <c r="A85" s="316"/>
      <c r="B85" s="502"/>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row>
    <row r="86" spans="1:26" ht="21" customHeight="1">
      <c r="A86" s="316"/>
      <c r="B86" s="502"/>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row>
    <row r="87" spans="1:26" ht="21" customHeight="1">
      <c r="A87" s="316"/>
      <c r="B87" s="502"/>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row>
    <row r="88" spans="1:26" ht="21" customHeight="1">
      <c r="A88" s="316"/>
      <c r="B88" s="502"/>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row>
    <row r="89" spans="1:26" ht="21" customHeight="1">
      <c r="A89" s="316"/>
      <c r="B89" s="502"/>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row>
    <row r="90" spans="1:26" ht="21" customHeight="1">
      <c r="A90" s="316"/>
      <c r="B90" s="502"/>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row>
    <row r="91" spans="1:26" ht="21" customHeight="1">
      <c r="A91" s="316"/>
      <c r="B91" s="502"/>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row>
    <row r="92" spans="1:26" ht="21" customHeight="1">
      <c r="A92" s="316"/>
      <c r="B92" s="502"/>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row>
    <row r="93" spans="1:26" ht="21" customHeight="1">
      <c r="A93" s="316"/>
      <c r="B93" s="502"/>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row>
    <row r="94" spans="1:26" ht="21" customHeight="1">
      <c r="A94" s="316"/>
      <c r="B94" s="502"/>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row>
    <row r="95" spans="1:26" ht="21" customHeight="1">
      <c r="A95" s="316"/>
      <c r="B95" s="502"/>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row>
    <row r="96" spans="1:26" ht="21" customHeight="1">
      <c r="A96" s="316"/>
      <c r="B96" s="502"/>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row>
    <row r="97" spans="1:26" ht="21" customHeight="1">
      <c r="A97" s="316"/>
      <c r="B97" s="502"/>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row>
    <row r="98" spans="1:26" ht="21" customHeight="1">
      <c r="A98" s="316"/>
      <c r="B98" s="502"/>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row>
    <row r="99" spans="1:26" ht="21" customHeight="1">
      <c r="A99" s="316"/>
      <c r="B99" s="502"/>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row>
    <row r="100" spans="1:26" ht="21" customHeight="1">
      <c r="A100" s="316"/>
      <c r="B100" s="502"/>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row>
    <row r="101" spans="1:26" ht="21" customHeight="1">
      <c r="A101" s="316"/>
      <c r="B101" s="502"/>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row>
    <row r="102" spans="1:26" ht="21" customHeight="1">
      <c r="A102" s="316"/>
      <c r="B102" s="502"/>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row>
    <row r="103" spans="1:26" ht="21" customHeight="1">
      <c r="A103" s="316"/>
      <c r="B103" s="502"/>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row>
    <row r="104" spans="1:26" ht="21" customHeight="1">
      <c r="A104" s="316"/>
      <c r="B104" s="502"/>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row>
    <row r="105" spans="1:26" ht="21" customHeight="1">
      <c r="A105" s="316"/>
      <c r="B105" s="502"/>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row>
    <row r="106" spans="1:26" ht="21" customHeight="1">
      <c r="A106" s="316"/>
      <c r="B106" s="502"/>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row>
    <row r="107" spans="1:26" ht="21" customHeight="1">
      <c r="A107" s="316"/>
      <c r="B107" s="502"/>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row>
    <row r="108" spans="1:26" ht="21" customHeight="1">
      <c r="A108" s="316"/>
      <c r="B108" s="502"/>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row>
    <row r="109" spans="1:26" ht="21" customHeight="1">
      <c r="A109" s="316"/>
      <c r="B109" s="502"/>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row>
    <row r="110" spans="1:26" ht="21" customHeight="1">
      <c r="A110" s="316"/>
      <c r="B110" s="502"/>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row>
    <row r="111" spans="1:26" ht="21" customHeight="1">
      <c r="A111" s="316"/>
      <c r="B111" s="502"/>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row>
    <row r="112" spans="1:26" ht="21" customHeight="1">
      <c r="A112" s="316"/>
      <c r="B112" s="502"/>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row>
    <row r="113" spans="1:26" ht="21" customHeight="1">
      <c r="A113" s="316"/>
      <c r="B113" s="502"/>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row>
    <row r="114" spans="1:26" ht="21" customHeight="1">
      <c r="A114" s="316"/>
      <c r="B114" s="502"/>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row>
    <row r="115" spans="1:26" ht="21" customHeight="1">
      <c r="A115" s="316"/>
      <c r="B115" s="502"/>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row>
    <row r="116" spans="1:26" ht="21" customHeight="1">
      <c r="A116" s="316"/>
      <c r="B116" s="502"/>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row>
    <row r="117" spans="1:26" ht="21" customHeight="1">
      <c r="A117" s="316"/>
      <c r="B117" s="502"/>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row>
    <row r="118" spans="1:26" ht="21" customHeight="1">
      <c r="A118" s="316"/>
      <c r="B118" s="502"/>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row>
    <row r="119" spans="1:26" ht="21" customHeight="1">
      <c r="A119" s="316"/>
      <c r="B119" s="502"/>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row>
    <row r="120" spans="1:26" ht="21" customHeight="1">
      <c r="A120" s="316"/>
      <c r="B120" s="502"/>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row>
    <row r="121" spans="1:26" ht="21" customHeight="1">
      <c r="A121" s="316"/>
      <c r="B121" s="502"/>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row>
    <row r="122" spans="1:26" ht="21" customHeight="1">
      <c r="A122" s="316"/>
      <c r="B122" s="502"/>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row>
    <row r="123" spans="1:26" ht="21" customHeight="1">
      <c r="A123" s="316"/>
      <c r="B123" s="502"/>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row>
    <row r="124" spans="1:26" ht="21" customHeight="1">
      <c r="A124" s="316"/>
      <c r="B124" s="502"/>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row>
    <row r="125" spans="1:26" ht="21" customHeight="1">
      <c r="A125" s="316"/>
      <c r="B125" s="502"/>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row>
    <row r="126" spans="1:26" ht="21" customHeight="1">
      <c r="A126" s="316"/>
      <c r="B126" s="502"/>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row>
    <row r="127" spans="1:26" ht="21" customHeight="1">
      <c r="A127" s="316"/>
      <c r="B127" s="502"/>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row>
    <row r="128" spans="1:26" ht="21" customHeight="1">
      <c r="A128" s="316"/>
      <c r="B128" s="502"/>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row>
    <row r="129" spans="1:26" ht="21" customHeight="1">
      <c r="A129" s="316"/>
      <c r="B129" s="502"/>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row>
    <row r="130" spans="1:26" ht="21" customHeight="1">
      <c r="A130" s="316"/>
      <c r="B130" s="502"/>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row>
    <row r="131" spans="1:26" ht="21" customHeight="1">
      <c r="A131" s="316"/>
      <c r="B131" s="502"/>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row>
    <row r="132" spans="1:26" ht="21" customHeight="1">
      <c r="A132" s="316"/>
      <c r="B132" s="502"/>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row>
    <row r="133" spans="1:26" ht="21" customHeight="1">
      <c r="A133" s="316"/>
      <c r="B133" s="502"/>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row>
    <row r="134" spans="1:26" ht="21" customHeight="1">
      <c r="A134" s="316"/>
      <c r="B134" s="502"/>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row>
    <row r="135" spans="1:26" ht="21" customHeight="1">
      <c r="A135" s="316"/>
      <c r="B135" s="502"/>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row>
    <row r="136" spans="1:26" ht="21" customHeight="1">
      <c r="A136" s="316"/>
      <c r="B136" s="502"/>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row>
    <row r="137" spans="1:26" ht="21" customHeight="1">
      <c r="A137" s="316"/>
      <c r="B137" s="502"/>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row>
    <row r="138" spans="1:26" ht="21" customHeight="1">
      <c r="A138" s="316"/>
      <c r="B138" s="502"/>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row>
    <row r="139" spans="1:26" ht="21" customHeight="1">
      <c r="A139" s="316"/>
      <c r="B139" s="502"/>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row>
    <row r="140" spans="1:26" ht="21" customHeight="1">
      <c r="A140" s="316"/>
      <c r="B140" s="502"/>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row>
    <row r="141" spans="1:26" ht="21" customHeight="1">
      <c r="A141" s="316"/>
      <c r="B141" s="502"/>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row>
    <row r="142" spans="1:26" ht="21" customHeight="1">
      <c r="A142" s="316"/>
      <c r="B142" s="502"/>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row>
    <row r="143" spans="1:26" ht="21" customHeight="1">
      <c r="A143" s="316"/>
      <c r="B143" s="502"/>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row>
    <row r="144" spans="1:26" ht="21" customHeight="1">
      <c r="A144" s="316"/>
      <c r="B144" s="502"/>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row>
    <row r="145" spans="1:26" ht="21" customHeight="1">
      <c r="A145" s="316"/>
      <c r="B145" s="502"/>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row>
    <row r="146" spans="1:26" ht="21" customHeight="1">
      <c r="A146" s="316"/>
      <c r="B146" s="502"/>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row>
    <row r="147" spans="1:26" ht="21" customHeight="1">
      <c r="A147" s="316"/>
      <c r="B147" s="502"/>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row>
    <row r="148" spans="1:26" ht="21" customHeight="1">
      <c r="A148" s="316"/>
      <c r="B148" s="502"/>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row>
    <row r="149" spans="1:26" ht="21" customHeight="1">
      <c r="A149" s="316"/>
      <c r="B149" s="502"/>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row>
    <row r="150" spans="1:26" ht="21" customHeight="1">
      <c r="A150" s="316"/>
      <c r="B150" s="502"/>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row>
    <row r="151" spans="1:26" ht="21" customHeight="1">
      <c r="A151" s="316"/>
      <c r="B151" s="502"/>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row>
    <row r="152" spans="1:26" ht="21" customHeight="1">
      <c r="A152" s="316"/>
      <c r="B152" s="502"/>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row>
    <row r="153" spans="1:26" ht="21" customHeight="1">
      <c r="A153" s="316"/>
      <c r="B153" s="502"/>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row>
    <row r="154" spans="1:26" ht="21" customHeight="1">
      <c r="A154" s="316"/>
      <c r="B154" s="502"/>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row>
    <row r="155" spans="1:26" ht="21" customHeight="1">
      <c r="A155" s="316"/>
      <c r="B155" s="502"/>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row>
    <row r="156" spans="1:26" ht="21" customHeight="1">
      <c r="A156" s="316"/>
      <c r="B156" s="502"/>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row>
    <row r="157" spans="1:26" ht="21" customHeight="1">
      <c r="A157" s="316"/>
      <c r="B157" s="502"/>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row>
    <row r="158" spans="1:26" ht="21" customHeight="1">
      <c r="A158" s="316"/>
      <c r="B158" s="502"/>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row>
    <row r="159" spans="1:26" ht="21" customHeight="1">
      <c r="A159" s="316"/>
      <c r="B159" s="502"/>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row>
    <row r="160" spans="1:26" ht="21" customHeight="1">
      <c r="A160" s="316"/>
      <c r="B160" s="502"/>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row>
    <row r="161" spans="1:26" ht="19.5" customHeight="1">
      <c r="A161" s="316"/>
      <c r="B161" s="502"/>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row>
    <row r="162" spans="1:26" ht="19.5" customHeight="1">
      <c r="A162" s="316"/>
      <c r="B162" s="502"/>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row>
    <row r="163" spans="1:26" ht="19.5" customHeight="1">
      <c r="A163" s="316"/>
      <c r="B163" s="502"/>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row>
    <row r="164" spans="1:26" ht="19.5" customHeight="1">
      <c r="A164" s="316"/>
      <c r="B164" s="502"/>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row>
    <row r="165" spans="1:26" ht="19.5" customHeight="1">
      <c r="A165" s="316"/>
      <c r="B165" s="502"/>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row>
    <row r="166" spans="1:26" ht="19.5" customHeight="1">
      <c r="A166" s="316"/>
      <c r="B166" s="502"/>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row>
    <row r="167" spans="1:26" ht="19.5" customHeight="1">
      <c r="A167" s="316"/>
      <c r="B167" s="502"/>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row>
    <row r="168" spans="1:26" ht="19.5" customHeight="1">
      <c r="A168" s="316"/>
      <c r="B168" s="502"/>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row>
    <row r="169" spans="1:26" ht="19.5" customHeight="1">
      <c r="A169" s="316"/>
      <c r="B169" s="502"/>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row>
    <row r="170" spans="1:26" ht="19.5" customHeight="1">
      <c r="A170" s="316"/>
      <c r="B170" s="502"/>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row>
    <row r="171" spans="1:26" ht="19.5" customHeight="1">
      <c r="A171" s="316"/>
      <c r="B171" s="502"/>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row>
    <row r="172" spans="1:26" ht="19.5" customHeight="1">
      <c r="A172" s="316"/>
      <c r="B172" s="502"/>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row>
    <row r="173" spans="1:26" ht="19.5" customHeight="1">
      <c r="A173" s="316"/>
      <c r="B173" s="502"/>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row>
    <row r="174" spans="1:26" ht="19.5" customHeight="1">
      <c r="A174" s="316"/>
      <c r="B174" s="502"/>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row>
    <row r="175" spans="1:26" ht="19.5" customHeight="1">
      <c r="A175" s="316"/>
      <c r="B175" s="502"/>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row>
    <row r="176" spans="1:26" ht="19.5" customHeight="1">
      <c r="A176" s="316"/>
      <c r="B176" s="502"/>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row>
    <row r="177" spans="1:26" ht="19.5" customHeight="1">
      <c r="A177" s="316"/>
      <c r="B177" s="502"/>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row>
    <row r="178" spans="1:26" ht="19.5" customHeight="1">
      <c r="A178" s="316"/>
      <c r="B178" s="502"/>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row>
    <row r="179" spans="1:26" ht="19.5" customHeight="1">
      <c r="A179" s="316"/>
      <c r="B179" s="502"/>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row>
    <row r="180" spans="1:26" ht="19.5" customHeight="1">
      <c r="A180" s="316"/>
      <c r="B180" s="502"/>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row>
    <row r="181" spans="1:26" ht="19.5" customHeight="1">
      <c r="A181" s="316"/>
      <c r="B181" s="502"/>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row>
    <row r="182" spans="1:26" ht="19.5" customHeight="1">
      <c r="A182" s="316"/>
      <c r="B182" s="502"/>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row>
    <row r="183" spans="1:26" ht="19.5" customHeight="1">
      <c r="A183" s="316"/>
      <c r="B183" s="502"/>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row>
    <row r="184" spans="1:26" ht="19.5" customHeight="1">
      <c r="A184" s="316"/>
      <c r="B184" s="502"/>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row>
    <row r="185" spans="1:26" ht="19.5" customHeight="1">
      <c r="A185" s="316"/>
      <c r="B185" s="502"/>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row>
    <row r="186" spans="1:26" ht="19.5" customHeight="1">
      <c r="A186" s="316"/>
      <c r="B186" s="502"/>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row>
    <row r="187" spans="1:26" ht="19.5" customHeight="1">
      <c r="A187" s="316"/>
      <c r="B187" s="502"/>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row>
    <row r="188" spans="1:26" ht="19.5" customHeight="1">
      <c r="A188" s="316"/>
      <c r="B188" s="502"/>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row>
    <row r="189" spans="1:26" ht="19.5" customHeight="1">
      <c r="A189" s="316"/>
      <c r="B189" s="502"/>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row>
    <row r="190" spans="1:26" ht="19.5" customHeight="1">
      <c r="A190" s="316"/>
      <c r="B190" s="502"/>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row>
    <row r="191" spans="1:26" ht="19.5" customHeight="1">
      <c r="A191" s="316"/>
      <c r="B191" s="502"/>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row>
    <row r="192" spans="1:26" ht="19.5" customHeight="1">
      <c r="A192" s="316"/>
      <c r="B192" s="502"/>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row>
    <row r="193" spans="1:26" ht="19.5" customHeight="1">
      <c r="A193" s="316"/>
      <c r="B193" s="502"/>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row>
    <row r="194" spans="1:26" ht="19.5" customHeight="1">
      <c r="A194" s="316"/>
      <c r="B194" s="502"/>
      <c r="C194" s="316"/>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16"/>
      <c r="Z194" s="316"/>
    </row>
    <row r="195" spans="1:26" ht="19.5" customHeight="1">
      <c r="A195" s="316"/>
      <c r="B195" s="502"/>
      <c r="C195" s="316"/>
      <c r="D195" s="316"/>
      <c r="E195" s="316"/>
      <c r="F195" s="316"/>
      <c r="G195" s="316"/>
      <c r="H195" s="316"/>
      <c r="I195" s="316"/>
      <c r="J195" s="316"/>
      <c r="K195" s="316"/>
      <c r="L195" s="316"/>
      <c r="M195" s="316"/>
      <c r="N195" s="316"/>
      <c r="O195" s="316"/>
      <c r="P195" s="316"/>
      <c r="Q195" s="316"/>
      <c r="R195" s="316"/>
      <c r="S195" s="316"/>
      <c r="T195" s="316"/>
      <c r="U195" s="316"/>
      <c r="V195" s="316"/>
      <c r="W195" s="316"/>
      <c r="X195" s="316"/>
      <c r="Y195" s="316"/>
      <c r="Z195" s="316"/>
    </row>
    <row r="196" spans="1:26" ht="19.5" customHeight="1">
      <c r="A196" s="316"/>
      <c r="B196" s="502"/>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row>
    <row r="197" spans="1:26" ht="19.5" customHeight="1">
      <c r="A197" s="316"/>
      <c r="B197" s="502"/>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row>
    <row r="198" spans="1:26" ht="19.5" customHeight="1">
      <c r="A198" s="316"/>
      <c r="B198" s="502"/>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row>
    <row r="199" spans="1:26" ht="19.5" customHeight="1">
      <c r="A199" s="316"/>
      <c r="B199" s="502"/>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row>
    <row r="200" spans="1:26" ht="19.5" customHeight="1">
      <c r="A200" s="316"/>
      <c r="B200" s="502"/>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row>
    <row r="201" spans="1:26" ht="19.5" customHeight="1">
      <c r="A201" s="316"/>
      <c r="B201" s="502"/>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row>
    <row r="202" spans="1:26" ht="19.5" customHeight="1">
      <c r="A202" s="316"/>
      <c r="B202" s="502"/>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row>
    <row r="203" spans="1:26" ht="19.5" customHeight="1">
      <c r="A203" s="316"/>
      <c r="B203" s="502"/>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row>
    <row r="204" spans="1:26" ht="19.5" customHeight="1">
      <c r="A204" s="316"/>
      <c r="B204" s="502"/>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row>
    <row r="205" spans="1:26" ht="19.5" customHeight="1">
      <c r="A205" s="316"/>
      <c r="B205" s="502"/>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row>
    <row r="206" spans="1:26" ht="19.5" customHeight="1">
      <c r="A206" s="316"/>
      <c r="B206" s="502"/>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row>
    <row r="207" spans="1:26" ht="19.5" customHeight="1">
      <c r="A207" s="316"/>
      <c r="B207" s="502"/>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row>
    <row r="208" spans="1:26" ht="19.5" customHeight="1">
      <c r="A208" s="316"/>
      <c r="B208" s="502"/>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row>
    <row r="209" spans="1:26" ht="19.5" customHeight="1">
      <c r="A209" s="316"/>
      <c r="B209" s="502"/>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row>
    <row r="210" spans="1:26" ht="19.5" customHeight="1">
      <c r="A210" s="316"/>
      <c r="B210" s="502"/>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row>
    <row r="211" spans="1:26" ht="19.5" customHeight="1">
      <c r="A211" s="316"/>
      <c r="B211" s="502"/>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row>
    <row r="212" spans="1:26" ht="19.5" customHeight="1">
      <c r="A212" s="316"/>
      <c r="B212" s="502"/>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row>
    <row r="213" spans="1:26" ht="19.5" customHeight="1">
      <c r="A213" s="316"/>
      <c r="B213" s="502"/>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row>
    <row r="214" spans="1:26" ht="19.5" customHeight="1">
      <c r="A214" s="316"/>
      <c r="B214" s="502"/>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row>
    <row r="215" spans="1:26" ht="19.5" customHeight="1">
      <c r="A215" s="316"/>
      <c r="B215" s="502"/>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row>
    <row r="216" spans="1:26" ht="19.5" customHeight="1">
      <c r="A216" s="316"/>
      <c r="B216" s="502"/>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row>
    <row r="217" spans="1:26" ht="19.5" customHeight="1">
      <c r="A217" s="316"/>
      <c r="B217" s="502"/>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row>
    <row r="218" spans="1:26" ht="19.5" customHeight="1">
      <c r="A218" s="316"/>
      <c r="B218" s="502"/>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row>
    <row r="219" spans="1:26" ht="19.5" customHeight="1">
      <c r="A219" s="316"/>
      <c r="B219" s="502"/>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row>
    <row r="220" spans="1:26" ht="19.5" customHeight="1">
      <c r="A220" s="316"/>
      <c r="B220" s="502"/>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row>
    <row r="221" spans="1:26" ht="15.75" customHeight="1">
      <c r="A221" s="316"/>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row>
    <row r="222" spans="1:26" ht="15.75" customHeight="1">
      <c r="A222" s="316"/>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row>
    <row r="223" spans="1:26" ht="15.75" customHeight="1">
      <c r="A223" s="316"/>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row>
    <row r="224" spans="1:26" ht="15.75" customHeight="1">
      <c r="A224" s="316"/>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row>
    <row r="225" spans="1:26" ht="15.75" customHeight="1">
      <c r="A225" s="316"/>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row>
    <row r="226" spans="1:26" ht="15.75" customHeight="1">
      <c r="A226" s="316"/>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row>
    <row r="227" spans="1:26" ht="15.75" customHeight="1">
      <c r="A227" s="316"/>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row>
    <row r="228" spans="1:26" ht="15.75" customHeight="1">
      <c r="A228" s="316"/>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row>
    <row r="229" spans="1:26" ht="15.75" customHeight="1">
      <c r="A229" s="316"/>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row>
    <row r="230" spans="1:26" ht="15.75" customHeight="1">
      <c r="A230" s="316"/>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row>
    <row r="231" spans="1:26" ht="15.75" customHeight="1">
      <c r="A231" s="316"/>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row>
    <row r="232" spans="1:26" ht="15.75" customHeight="1">
      <c r="A232" s="316"/>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row>
    <row r="233" spans="1:26" ht="15.75" customHeight="1">
      <c r="A233" s="316"/>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row>
    <row r="234" spans="1:26" ht="15.75" customHeight="1">
      <c r="A234" s="316"/>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row>
    <row r="235" spans="1:26" ht="15.75" customHeight="1">
      <c r="A235" s="316"/>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row>
    <row r="236" spans="1:26" ht="15.75" customHeight="1">
      <c r="A236" s="316"/>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row>
    <row r="237" spans="1:26" ht="15.75" customHeight="1">
      <c r="A237" s="316"/>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row>
    <row r="238" spans="1:26" ht="15.75" customHeight="1">
      <c r="A238" s="316"/>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row>
    <row r="239" spans="1:26" ht="15.75" customHeight="1">
      <c r="A239" s="316"/>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row>
    <row r="240" spans="1:26" ht="15.75" customHeight="1">
      <c r="A240" s="316"/>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row>
    <row r="241" spans="1:26" ht="15.75" customHeight="1">
      <c r="A241" s="316"/>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row>
    <row r="242" spans="1:26" ht="15.75" customHeight="1">
      <c r="A242" s="316"/>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row>
    <row r="243" spans="1:26" ht="15.75" customHeight="1">
      <c r="A243" s="316"/>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row>
    <row r="244" spans="1:26" ht="15.75" customHeight="1">
      <c r="A244" s="316"/>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row>
    <row r="245" spans="1:26" ht="15.75" customHeight="1">
      <c r="A245" s="316"/>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row>
    <row r="246" spans="1:26" ht="15.75" customHeight="1">
      <c r="A246" s="316"/>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row>
    <row r="247" spans="1:26" ht="15.75" customHeight="1">
      <c r="A247" s="316"/>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row>
    <row r="248" spans="1:26" ht="15.75" customHeight="1">
      <c r="A248" s="316"/>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row>
    <row r="249" spans="1:26" ht="15.75" customHeight="1">
      <c r="A249" s="316"/>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row>
    <row r="250" spans="1:26" ht="15.75" customHeight="1">
      <c r="A250" s="316"/>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row>
    <row r="251" spans="1:26" ht="15.75" customHeight="1">
      <c r="A251" s="316"/>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row>
    <row r="252" spans="1:26" ht="15.75" customHeight="1">
      <c r="A252" s="316"/>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row>
    <row r="253" spans="1:26" ht="15.75" customHeight="1">
      <c r="A253" s="316"/>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row>
    <row r="254" spans="1:26" ht="15.75" customHeight="1">
      <c r="A254" s="316"/>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row>
    <row r="255" spans="1:26" ht="15.75" customHeight="1">
      <c r="A255" s="316"/>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row>
    <row r="256" spans="1:26" ht="15.75" customHeight="1">
      <c r="A256" s="316"/>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row>
    <row r="257" spans="1:26" ht="15.75"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row>
    <row r="258" spans="1:26" ht="15.75"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row>
    <row r="259" spans="1:26" ht="15.75"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row>
    <row r="260" spans="1:26" ht="15.75"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row>
    <row r="261" spans="1:26" ht="15.75"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row>
    <row r="262" spans="1:26" ht="15.75"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row>
    <row r="263" spans="1:26" ht="15.75"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row>
    <row r="264" spans="1:26" ht="15.75"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row>
    <row r="265" spans="1:26" ht="15.75"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row>
    <row r="266" spans="1:26" ht="15.75"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row>
    <row r="267" spans="1:26" ht="15.75"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row>
    <row r="268" spans="1:26" ht="15.75"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row>
    <row r="269" spans="1:26" ht="15.75"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row>
    <row r="270" spans="1:26" ht="15.75"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row>
    <row r="271" spans="1:26" ht="15.75"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row>
    <row r="272" spans="1:26" ht="15.75"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row>
    <row r="273" spans="1:26" ht="15.75"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row>
    <row r="274" spans="1:26" ht="15.75"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row>
    <row r="275" spans="1:26" ht="15.75"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row>
    <row r="276" spans="1:26" ht="15.75"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row>
    <row r="277" spans="1:26" ht="15.75"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row>
    <row r="278" spans="1:26" ht="15.75"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row>
    <row r="279" spans="1:26" ht="15.75"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row>
    <row r="280" spans="1:26" ht="15.75"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row>
    <row r="281" spans="1:26" ht="15.75"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row>
    <row r="282" spans="1:26" ht="15.75"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row>
    <row r="283" spans="1:26" ht="15.75"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row>
    <row r="284" spans="1:26" ht="15.75"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row>
    <row r="285" spans="1:26" ht="15.75"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row>
    <row r="286" spans="1:26" ht="15.75"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row>
    <row r="287" spans="1:26" ht="15.75"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row>
    <row r="288" spans="1:26" ht="15.75"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row>
    <row r="289" spans="1:26" ht="15.75"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row>
    <row r="290" spans="1:26" ht="15.75"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row>
    <row r="291" spans="1:26" ht="15.75"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row>
    <row r="292" spans="1:26" ht="15.75"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row>
    <row r="293" spans="1:26" ht="15.75"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row>
    <row r="294" spans="1:26" ht="15.75"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row>
    <row r="295" spans="1:26" ht="15.75"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row>
    <row r="296" spans="1:26" ht="15.75"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row>
    <row r="297" spans="1:26" ht="15.75"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row>
    <row r="298" spans="1:26" ht="15.75"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row>
    <row r="299" spans="1:26" ht="15.75"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row>
    <row r="300" spans="1:26" ht="15.75"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row>
    <row r="301" spans="1:26" ht="15.75"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row>
    <row r="302" spans="1:26" ht="15.75"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row>
    <row r="303" spans="1:26" ht="15.75"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row>
    <row r="304" spans="1:26" ht="15.75"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row>
    <row r="305" spans="1:26" ht="15.75"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row>
    <row r="306" spans="1:26" ht="15.75"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row>
    <row r="307" spans="1:26" ht="15.75"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row>
    <row r="308" spans="1:26" ht="15.75"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row>
    <row r="309" spans="1:26" ht="15.75"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row>
    <row r="310" spans="1:26" ht="15.75"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row>
    <row r="311" spans="1:26" ht="15.75"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row>
    <row r="312" spans="1:26" ht="15.75"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row>
    <row r="313" spans="1:26" ht="15.75"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row>
    <row r="314" spans="1:26" ht="15.75"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row>
    <row r="315" spans="1:26" ht="15.75"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row>
    <row r="316" spans="1:26" ht="15.75"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row>
    <row r="317" spans="1:26" ht="15.75"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row>
    <row r="318" spans="1:26" ht="15.75"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row>
    <row r="319" spans="1:26" ht="15.75"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row>
    <row r="320" spans="1:26" ht="15.75"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row>
    <row r="321" spans="1:26" ht="15.75"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row>
    <row r="322" spans="1:26" ht="15.75"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row>
    <row r="323" spans="1:26" ht="15.75"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row>
    <row r="324" spans="1:26" ht="15.75"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row>
    <row r="325" spans="1:26" ht="15.75"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row>
    <row r="326" spans="1:26" ht="15.75"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row>
    <row r="327" spans="1:26" ht="15.75"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row>
    <row r="328" spans="1:26" ht="15.75"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row>
    <row r="329" spans="1:26" ht="15.75"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row>
    <row r="330" spans="1:26" ht="15.75"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row>
    <row r="331" spans="1:26" ht="15.75"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row>
    <row r="332" spans="1:26" ht="15.75"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row>
    <row r="333" spans="1:26" ht="15.75"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row>
    <row r="334" spans="1:26" ht="15.75"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row>
    <row r="335" spans="1:26" ht="15.75"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row>
    <row r="336" spans="1:26" ht="15.75"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row>
    <row r="337" spans="1:26" ht="15.75"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row>
    <row r="338" spans="1:26" ht="15.75"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row>
    <row r="339" spans="1:26" ht="15.75"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row>
    <row r="340" spans="1:26" ht="15.75"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row>
    <row r="341" spans="1:26" ht="15.75"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row>
    <row r="342" spans="1:26" ht="15.75"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row>
    <row r="343" spans="1:26" ht="15.75"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row>
    <row r="344" spans="1:26" ht="15.75"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row>
    <row r="345" spans="1:26" ht="15.75"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row>
    <row r="346" spans="1:26" ht="15.75"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row>
    <row r="347" spans="1:26" ht="15.75"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row>
    <row r="348" spans="1:26" ht="15.75"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row>
    <row r="349" spans="1:26" ht="15.75"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16"/>
      <c r="V349" s="316"/>
      <c r="W349" s="316"/>
      <c r="X349" s="316"/>
      <c r="Y349" s="316"/>
      <c r="Z349" s="316"/>
    </row>
    <row r="350" spans="1:26" ht="15.75"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row>
    <row r="351" spans="1:26" ht="15.75"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row>
    <row r="352" spans="1:26" ht="15.75"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16"/>
      <c r="V352" s="316"/>
      <c r="W352" s="316"/>
      <c r="X352" s="316"/>
      <c r="Y352" s="316"/>
      <c r="Z352" s="316"/>
    </row>
    <row r="353" spans="1:26" ht="15.75"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316"/>
      <c r="Z353" s="316"/>
    </row>
    <row r="354" spans="1:26" ht="15.75"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row>
    <row r="355" spans="1:26" ht="15.75"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row>
    <row r="356" spans="1:26" ht="15.75"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row>
    <row r="357" spans="1:26" ht="15.75"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row>
    <row r="358" spans="1:26" ht="15.75"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row>
    <row r="359" spans="1:26" ht="15.75"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row>
    <row r="360" spans="1:26" ht="15.75"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row>
    <row r="361" spans="1:26" ht="15.75"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row>
    <row r="362" spans="1:26" ht="15.75"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row>
    <row r="363" spans="1:26" ht="15.75"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row>
    <row r="364" spans="1:26" ht="15.75"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row>
    <row r="365" spans="1:26" ht="15.75"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row>
    <row r="366" spans="1:26" ht="15.75"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row>
    <row r="367" spans="1:26" ht="15.75"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row>
    <row r="368" spans="1:26" ht="15.75"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row>
    <row r="369" spans="1:26" ht="15.75"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row>
    <row r="370" spans="1:26" ht="15.75"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row>
    <row r="371" spans="1:26" ht="15.75"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row>
    <row r="372" spans="1:26" ht="15.75"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row>
    <row r="373" spans="1:26" ht="15.75"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row>
    <row r="374" spans="1:26" ht="15.75"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row>
    <row r="375" spans="1:26" ht="15.75"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row>
    <row r="376" spans="1:26" ht="15.75"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row>
    <row r="377" spans="1:26" ht="15.75"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row>
    <row r="378" spans="1:26" ht="15.75"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row>
    <row r="379" spans="1:26" ht="15.75"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row>
    <row r="380" spans="1:26" ht="15.75"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row>
    <row r="381" spans="1:26" ht="15.75"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row>
    <row r="382" spans="1:26" ht="15.75"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row>
    <row r="383" spans="1:26" ht="15.75"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row>
    <row r="384" spans="1:26" ht="15.75"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row>
    <row r="385" spans="1:26" ht="15.75"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row>
    <row r="386" spans="1:26" ht="15.75"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row>
    <row r="387" spans="1:26" ht="15.75"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row>
    <row r="388" spans="1:26" ht="15.75"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row>
    <row r="389" spans="1:26" ht="15.75"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row>
    <row r="390" spans="1:26" ht="15.75"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row>
    <row r="391" spans="1:26" ht="15.75"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row>
    <row r="392" spans="1:26" ht="15.75"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row>
    <row r="393" spans="1:26" ht="15.75"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row>
    <row r="394" spans="1:26" ht="15.75"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row>
    <row r="395" spans="1:26" ht="15.75"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16"/>
      <c r="V395" s="316"/>
      <c r="W395" s="316"/>
      <c r="X395" s="316"/>
      <c r="Y395" s="316"/>
      <c r="Z395" s="316"/>
    </row>
    <row r="396" spans="1:26" ht="15.75"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row>
    <row r="397" spans="1:26" ht="15.75"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16"/>
      <c r="V397" s="316"/>
      <c r="W397" s="316"/>
      <c r="X397" s="316"/>
      <c r="Y397" s="316"/>
      <c r="Z397" s="316"/>
    </row>
    <row r="398" spans="1:26" ht="15.75"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16"/>
      <c r="V398" s="316"/>
      <c r="W398" s="316"/>
      <c r="X398" s="316"/>
      <c r="Y398" s="316"/>
      <c r="Z398" s="316"/>
    </row>
    <row r="399" spans="1:26" ht="15.75"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row>
    <row r="400" spans="1:26" ht="15.75"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row>
    <row r="401" spans="1:26" ht="15.75"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row>
    <row r="402" spans="1:26" ht="15.75"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row>
    <row r="403" spans="1:26" ht="15.75"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row>
    <row r="404" spans="1:26" ht="15.75"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row>
    <row r="405" spans="1:26" ht="15.75"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row>
    <row r="406" spans="1:26" ht="15.75"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row>
    <row r="407" spans="1:26" ht="15.75"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row>
    <row r="408" spans="1:26" ht="15.75"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row>
    <row r="409" spans="1:26" ht="15.75"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row>
    <row r="410" spans="1:26" ht="15.75"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row>
    <row r="411" spans="1:26" ht="15.75"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row>
    <row r="412" spans="1:26" ht="15.75"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row>
    <row r="413" spans="1:26" ht="15.75"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row>
    <row r="414" spans="1:26" ht="15.75"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row>
    <row r="415" spans="1:26" ht="15.75"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row>
    <row r="416" spans="1:26" ht="15.75"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row>
    <row r="417" spans="1:26" ht="15.75"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row>
    <row r="418" spans="1:26" ht="15.75"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row>
    <row r="419" spans="1:26" ht="15.75"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row>
    <row r="420" spans="1:26" ht="15.75"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row>
    <row r="421" spans="1:26" ht="15.75"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row>
    <row r="422" spans="1:26" ht="15.75"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row>
    <row r="423" spans="1:26" ht="15.75"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row>
    <row r="424" spans="1:26" ht="15.75"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16"/>
      <c r="V424" s="316"/>
      <c r="W424" s="316"/>
      <c r="X424" s="316"/>
      <c r="Y424" s="316"/>
      <c r="Z424" s="316"/>
    </row>
    <row r="425" spans="1:26" ht="15.75"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row>
    <row r="426" spans="1:26" ht="15.75"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row>
    <row r="427" spans="1:26" ht="15.75"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row>
    <row r="428" spans="1:26" ht="15.75"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row>
    <row r="429" spans="1:26" ht="15.75"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row>
    <row r="430" spans="1:26" ht="15.75"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row>
    <row r="431" spans="1:26" ht="15.75"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row>
    <row r="432" spans="1:26" ht="15.75"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row>
    <row r="433" spans="1:26" ht="15.75"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16"/>
      <c r="V433" s="316"/>
      <c r="W433" s="316"/>
      <c r="X433" s="316"/>
      <c r="Y433" s="316"/>
      <c r="Z433" s="316"/>
    </row>
    <row r="434" spans="1:26" ht="15.75"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row>
    <row r="435" spans="1:26" ht="15.75"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row>
    <row r="436" spans="1:26" ht="15.75"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16"/>
      <c r="V436" s="316"/>
      <c r="W436" s="316"/>
      <c r="X436" s="316"/>
      <c r="Y436" s="316"/>
      <c r="Z436" s="316"/>
    </row>
    <row r="437" spans="1:26" ht="15.75"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16"/>
      <c r="V437" s="316"/>
      <c r="W437" s="316"/>
      <c r="X437" s="316"/>
      <c r="Y437" s="316"/>
      <c r="Z437" s="316"/>
    </row>
    <row r="438" spans="1:26" ht="15.75"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row>
    <row r="439" spans="1:26" ht="15.75"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row>
    <row r="440" spans="1:26" ht="15.75"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row>
    <row r="441" spans="1:26" ht="15.75"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row>
    <row r="442" spans="1:26" ht="15.75"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row>
    <row r="443" spans="1:26" ht="15.75"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row>
    <row r="444" spans="1:26" ht="15.75"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row>
    <row r="445" spans="1:26" ht="15.75"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row>
    <row r="446" spans="1:26" ht="15.75"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row>
    <row r="447" spans="1:26" ht="15.75"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row>
    <row r="448" spans="1:26" ht="15.75"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row>
    <row r="449" spans="1:26" ht="15.75"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row>
    <row r="450" spans="1:26" ht="15.75"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row>
    <row r="451" spans="1:26" ht="15.75"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row>
    <row r="452" spans="1:26" ht="15.75"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row>
    <row r="453" spans="1:26" ht="15.75"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row>
    <row r="454" spans="1:26" ht="15.75"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row>
    <row r="455" spans="1:26" ht="15.75"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row>
    <row r="456" spans="1:26" ht="15.75"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row>
    <row r="457" spans="1:26" ht="15.75"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row>
    <row r="458" spans="1:26" ht="15.75"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row>
    <row r="459" spans="1:26" ht="15.75"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row>
    <row r="460" spans="1:26" ht="15.75"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row>
    <row r="461" spans="1:26" ht="15.75"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row>
    <row r="462" spans="1:26" ht="15.75"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row>
    <row r="463" spans="1:26" ht="15.75"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row>
    <row r="464" spans="1:26" ht="15.75"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row>
    <row r="465" spans="1:26" ht="15.75"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row>
    <row r="466" spans="1:26" ht="15.75"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row>
    <row r="467" spans="1:26" ht="15.75"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row>
    <row r="468" spans="1:26" ht="15.75"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row>
    <row r="469" spans="1:26" ht="15.75"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16"/>
      <c r="V469" s="316"/>
      <c r="W469" s="316"/>
      <c r="X469" s="316"/>
      <c r="Y469" s="316"/>
      <c r="Z469" s="316"/>
    </row>
    <row r="470" spans="1:26" ht="15.75"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row>
    <row r="471" spans="1:26" ht="15.75"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row>
    <row r="472" spans="1:26" ht="15.75"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row>
    <row r="473" spans="1:26" ht="15.75"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row>
    <row r="474" spans="1:26" ht="15.75"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row>
    <row r="475" spans="1:26" ht="15.75"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row>
    <row r="476" spans="1:26" ht="15.75"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row>
    <row r="477" spans="1:26" ht="15.75"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row>
    <row r="478" spans="1:26" ht="15.75"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row>
    <row r="479" spans="1:26" ht="15.75"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row>
    <row r="480" spans="1:26" ht="15.75"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row>
    <row r="481" spans="1:26" ht="15.75"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row>
    <row r="482" spans="1:26" ht="15.75"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row>
    <row r="483" spans="1:26" ht="15.75"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row>
    <row r="484" spans="1:26" ht="15.75"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row>
    <row r="485" spans="1:26" ht="15.75"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row>
    <row r="486" spans="1:26" ht="15.75"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row>
    <row r="487" spans="1:26" ht="15.75"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row>
    <row r="488" spans="1:26" ht="15.75"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row>
    <row r="489" spans="1:26" ht="15.75"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row>
    <row r="490" spans="1:26" ht="15.75"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row>
    <row r="491" spans="1:26" ht="15.75"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row>
    <row r="492" spans="1:26" ht="15.75"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row>
    <row r="493" spans="1:26" ht="15.75"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row>
    <row r="494" spans="1:26" ht="15.75"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row>
    <row r="495" spans="1:26" ht="15.75"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316"/>
      <c r="Z495" s="316"/>
    </row>
    <row r="496" spans="1:26" ht="15.75"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316"/>
      <c r="Z496" s="316"/>
    </row>
    <row r="497" spans="1:26" ht="15.75"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row>
    <row r="498" spans="1:26" ht="15.75"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316"/>
      <c r="Z498" s="316"/>
    </row>
    <row r="499" spans="1:26" ht="15.75"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316"/>
      <c r="Z499" s="316"/>
    </row>
    <row r="500" spans="1:26" ht="15.75"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row>
    <row r="501" spans="1:26" ht="15.75"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row>
    <row r="502" spans="1:26" ht="15.75"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row>
    <row r="503" spans="1:26" ht="15.75"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row>
    <row r="504" spans="1:26" ht="15.75"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row>
    <row r="505" spans="1:26" ht="15.75"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row>
    <row r="506" spans="1:26" ht="15.75"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row>
    <row r="507" spans="1:26" ht="15.75"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row>
    <row r="508" spans="1:26" ht="15.75"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row>
    <row r="509" spans="1:26" ht="15.75"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row>
    <row r="510" spans="1:26" ht="15.75"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row>
    <row r="511" spans="1:26" ht="15.75"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row>
    <row r="512" spans="1:26" ht="15.75"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row>
    <row r="513" spans="1:26" ht="15.75"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row>
    <row r="514" spans="1:26" ht="15.75"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row>
    <row r="515" spans="1:26" ht="15.75"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16"/>
      <c r="V515" s="316"/>
      <c r="W515" s="316"/>
      <c r="X515" s="316"/>
      <c r="Y515" s="316"/>
      <c r="Z515" s="316"/>
    </row>
    <row r="516" spans="1:26" ht="15.75"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row>
    <row r="517" spans="1:26" ht="15.75"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row>
    <row r="518" spans="1:26" ht="15.75"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row>
    <row r="519" spans="1:26" ht="15.75"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row>
    <row r="520" spans="1:26" ht="15.75"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row>
    <row r="521" spans="1:26" ht="15.75"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row>
    <row r="522" spans="1:26" ht="15.75"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row>
    <row r="523" spans="1:26" ht="15.75"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row>
    <row r="524" spans="1:26" ht="15.75"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316"/>
      <c r="Z524" s="316"/>
    </row>
    <row r="525" spans="1:26" ht="15.75"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16"/>
      <c r="V525" s="316"/>
      <c r="W525" s="316"/>
      <c r="X525" s="316"/>
      <c r="Y525" s="316"/>
      <c r="Z525" s="316"/>
    </row>
    <row r="526" spans="1:26" ht="15.75"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row>
    <row r="527" spans="1:26" ht="15.75"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316"/>
      <c r="Z527" s="316"/>
    </row>
    <row r="528" spans="1:26" ht="15.75"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16"/>
      <c r="V528" s="316"/>
      <c r="W528" s="316"/>
      <c r="X528" s="316"/>
      <c r="Y528" s="316"/>
      <c r="Z528" s="316"/>
    </row>
    <row r="529" spans="1:26" ht="15.75"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row>
    <row r="530" spans="1:26" ht="15.75"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row>
    <row r="531" spans="1:26" ht="15.75"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row>
    <row r="532" spans="1:26" ht="15.75"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row>
    <row r="533" spans="1:26" ht="15.75"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row>
    <row r="534" spans="1:26" ht="15.75"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row>
    <row r="535" spans="1:26" ht="15.75"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row>
    <row r="536" spans="1:26" ht="15.75"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row>
    <row r="537" spans="1:26" ht="15.75"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row>
    <row r="538" spans="1:26" ht="15.75"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row>
    <row r="539" spans="1:26" ht="15.75"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row>
    <row r="540" spans="1:26" ht="15.75"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row>
    <row r="541" spans="1:26" ht="15.75"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row>
    <row r="542" spans="1:26" ht="15.75"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row>
    <row r="543" spans="1:26" ht="15.75"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row>
    <row r="544" spans="1:26" ht="15.75"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row>
    <row r="545" spans="1:26" ht="15.75"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row>
    <row r="546" spans="1:26" ht="15.75"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row>
    <row r="547" spans="1:26" ht="15.75"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row>
    <row r="548" spans="1:26" ht="15.75"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row>
    <row r="549" spans="1:26" ht="15.75"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row>
    <row r="550" spans="1:26" ht="15.75"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row>
    <row r="551" spans="1:26" ht="15.75"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row>
    <row r="552" spans="1:26" ht="15.75"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row>
    <row r="553" spans="1:26" ht="15.75"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row>
    <row r="554" spans="1:26" ht="15.75"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316"/>
      <c r="Z554" s="316"/>
    </row>
    <row r="555" spans="1:26" ht="15.75"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row>
    <row r="556" spans="1:26" ht="15.75"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row>
    <row r="557" spans="1:26" ht="15.75"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row>
    <row r="558" spans="1:26" ht="15.75"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row>
    <row r="559" spans="1:26" ht="15.75"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row>
    <row r="560" spans="1:26" ht="15.75"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row>
    <row r="561" spans="1:26" ht="15.75"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row>
    <row r="562" spans="1:26" ht="15.75"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row>
    <row r="563" spans="1:26" ht="15.75"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316"/>
      <c r="Z563" s="316"/>
    </row>
    <row r="564" spans="1:26" ht="15.75"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16"/>
      <c r="V564" s="316"/>
      <c r="W564" s="316"/>
      <c r="X564" s="316"/>
      <c r="Y564" s="316"/>
      <c r="Z564" s="316"/>
    </row>
    <row r="565" spans="1:26" ht="15.75"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row>
    <row r="566" spans="1:26" ht="15.75"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16"/>
      <c r="Z566" s="316"/>
    </row>
    <row r="567" spans="1:26" ht="15.75"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row>
    <row r="568" spans="1:26" ht="15.75"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row>
    <row r="569" spans="1:26" ht="15.75"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row>
    <row r="570" spans="1:26" ht="15.75"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row>
    <row r="571" spans="1:26" ht="15.75"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row>
    <row r="572" spans="1:26" ht="15.75"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row>
    <row r="573" spans="1:26" ht="15.75"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row>
    <row r="574" spans="1:26" ht="15.75"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row>
    <row r="575" spans="1:26" ht="15.75"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row>
    <row r="576" spans="1:26" ht="15.75"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row>
    <row r="577" spans="1:26" ht="15.75"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row>
    <row r="578" spans="1:26" ht="15.75"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row>
    <row r="579" spans="1:26" ht="15.75"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row>
    <row r="580" spans="1:26" ht="15.75"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row>
    <row r="581" spans="1:26" ht="15.75"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row>
    <row r="582" spans="1:26" ht="15.75"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row>
    <row r="583" spans="1:26" ht="15.75"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row>
    <row r="584" spans="1:26" ht="15.75"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row>
    <row r="585" spans="1:26" ht="15.75"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row>
    <row r="586" spans="1:26" ht="15.75"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row>
    <row r="587" spans="1:26" ht="15.75"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row>
    <row r="588" spans="1:26" ht="15.75"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row>
    <row r="589" spans="1:26" ht="15.75"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row>
    <row r="590" spans="1:26" ht="15.75"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16"/>
      <c r="V590" s="316"/>
      <c r="W590" s="316"/>
      <c r="X590" s="316"/>
      <c r="Y590" s="316"/>
      <c r="Z590" s="316"/>
    </row>
    <row r="591" spans="1:26" ht="15.75"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row>
    <row r="592" spans="1:26" ht="15.75"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row>
    <row r="593" spans="1:26" ht="15.75"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row>
    <row r="594" spans="1:26" ht="15.75"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row>
    <row r="595" spans="1:26" ht="15.75"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row>
    <row r="596" spans="1:26" ht="15.75"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row>
    <row r="597" spans="1:26" ht="15.75"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row>
    <row r="598" spans="1:26" ht="15.75"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row>
    <row r="599" spans="1:26" ht="15.75"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16"/>
      <c r="V599" s="316"/>
      <c r="W599" s="316"/>
      <c r="X599" s="316"/>
      <c r="Y599" s="316"/>
      <c r="Z599" s="316"/>
    </row>
    <row r="600" spans="1:26" ht="15.75"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16"/>
      <c r="V600" s="316"/>
      <c r="W600" s="316"/>
      <c r="X600" s="316"/>
      <c r="Y600" s="316"/>
      <c r="Z600" s="316"/>
    </row>
    <row r="601" spans="1:26" ht="15.75"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row>
    <row r="602" spans="1:26" ht="15.75"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16"/>
      <c r="V602" s="316"/>
      <c r="W602" s="316"/>
      <c r="X602" s="316"/>
      <c r="Y602" s="316"/>
      <c r="Z602" s="316"/>
    </row>
    <row r="603" spans="1:26" ht="15.75"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16"/>
      <c r="V603" s="316"/>
      <c r="W603" s="316"/>
      <c r="X603" s="316"/>
      <c r="Y603" s="316"/>
      <c r="Z603" s="316"/>
    </row>
    <row r="604" spans="1:26" ht="15.75"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row>
    <row r="605" spans="1:26" ht="15.75"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row>
    <row r="606" spans="1:26" ht="15.75"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row>
    <row r="607" spans="1:26" ht="15.75"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row>
    <row r="608" spans="1:26" ht="15.75"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row>
    <row r="609" spans="1:26" ht="15.75"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row>
    <row r="610" spans="1:26" ht="15.75"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row>
    <row r="611" spans="1:26" ht="15.75"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row>
    <row r="612" spans="1:26" ht="15.75"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row>
    <row r="613" spans="1:26" ht="15.75"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row>
    <row r="614" spans="1:26" ht="15.75"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row>
    <row r="615" spans="1:26" ht="15.75"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row>
    <row r="616" spans="1:26" ht="15.75"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row>
    <row r="617" spans="1:26" ht="15.75"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row>
    <row r="618" spans="1:26" ht="15.75"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row>
    <row r="619" spans="1:26" ht="15.75"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row>
    <row r="620" spans="1:26" ht="15.75"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row>
    <row r="621" spans="1:26" ht="15.75"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row>
    <row r="622" spans="1:26" ht="15.75"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row>
    <row r="623" spans="1:26" ht="15.75"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row>
    <row r="624" spans="1:26" ht="15.75"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row>
    <row r="625" spans="1:26" ht="15.75"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row>
    <row r="626" spans="1:26" ht="15.75"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row>
    <row r="627" spans="1:26" ht="15.75"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row>
    <row r="628" spans="1:26" ht="15.75"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row>
    <row r="629" spans="1:26" ht="15.75"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row>
    <row r="630" spans="1:26" ht="15.75"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row>
    <row r="631" spans="1:26" ht="15.75"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row>
    <row r="632" spans="1:26" ht="15.75"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row>
    <row r="633" spans="1:26" ht="15.75"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row>
    <row r="634" spans="1:26" ht="15.75"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row>
    <row r="635" spans="1:26" ht="15.75"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row>
    <row r="636" spans="1:26" ht="15.75"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row>
    <row r="637" spans="1:26" ht="15.75"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row>
    <row r="638" spans="1:26" ht="15.75"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row>
    <row r="639" spans="1:26" ht="15.75"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row>
    <row r="640" spans="1:26" ht="15.75"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row>
    <row r="641" spans="1:26" ht="15.75"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row>
    <row r="642" spans="1:26" ht="15.75"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row>
    <row r="643" spans="1:26" ht="15.75"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row>
    <row r="644" spans="1:26" ht="15.75"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row>
    <row r="645" spans="1:26" ht="15.75"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row>
    <row r="646" spans="1:26" ht="15.75"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16"/>
      <c r="V646" s="316"/>
      <c r="W646" s="316"/>
      <c r="X646" s="316"/>
      <c r="Y646" s="316"/>
      <c r="Z646" s="316"/>
    </row>
    <row r="647" spans="1:26" ht="15.75"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row>
    <row r="648" spans="1:26" ht="15.75"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row>
    <row r="649" spans="1:26" ht="15.75"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row>
    <row r="650" spans="1:26" ht="15.75"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row>
    <row r="651" spans="1:26" ht="15.75"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row>
    <row r="652" spans="1:26" ht="15.75"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row>
    <row r="653" spans="1:26" ht="15.75"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row>
    <row r="654" spans="1:26" ht="15.75"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row>
    <row r="655" spans="1:26" ht="15.75"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row>
    <row r="656" spans="1:26" ht="15.75"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row>
    <row r="657" spans="1:26" ht="15.75"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row>
    <row r="658" spans="1:26" ht="15.75"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row>
    <row r="659" spans="1:26" ht="15.75"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row>
    <row r="660" spans="1:26" ht="15.75"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row>
    <row r="661" spans="1:26" ht="15.75"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row>
    <row r="662" spans="1:26" ht="15.75"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row>
    <row r="663" spans="1:26" ht="15.75"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row>
    <row r="664" spans="1:26" ht="15.75"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row>
    <row r="665" spans="1:26" ht="15.75"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row>
    <row r="666" spans="1:26" ht="15.75"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row>
    <row r="667" spans="1:26" ht="15.75"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row>
    <row r="668" spans="1:26" ht="15.75"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row>
    <row r="669" spans="1:26" ht="15.75"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row>
    <row r="670" spans="1:26" ht="15.75"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row>
    <row r="671" spans="1:26" ht="15.75"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row>
    <row r="672" spans="1:26" ht="15.75"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row>
    <row r="673" spans="1:26" ht="15.75"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row>
    <row r="674" spans="1:26" ht="15.75"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16"/>
      <c r="V674" s="316"/>
      <c r="W674" s="316"/>
      <c r="X674" s="316"/>
      <c r="Y674" s="316"/>
      <c r="Z674" s="316"/>
    </row>
    <row r="675" spans="1:26" ht="15.75"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row>
    <row r="676" spans="1:26" ht="15.75"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row>
    <row r="677" spans="1:26" ht="15.75"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row>
    <row r="678" spans="1:26" ht="15.75"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row>
    <row r="679" spans="1:26" ht="15.75"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row>
    <row r="680" spans="1:26" ht="15.75"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row>
    <row r="681" spans="1:26" ht="15.75"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row>
    <row r="682" spans="1:26" ht="15.75"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row>
    <row r="683" spans="1:26" ht="15.75"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16"/>
      <c r="V683" s="316"/>
      <c r="W683" s="316"/>
      <c r="X683" s="316"/>
      <c r="Y683" s="316"/>
      <c r="Z683" s="316"/>
    </row>
    <row r="684" spans="1:26" ht="15.75"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row>
    <row r="685" spans="1:26" ht="15.75"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row>
    <row r="686" spans="1:26" ht="15.75"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16"/>
      <c r="V686" s="316"/>
      <c r="W686" s="316"/>
      <c r="X686" s="316"/>
      <c r="Y686" s="316"/>
      <c r="Z686" s="316"/>
    </row>
    <row r="687" spans="1:26" ht="15.75"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316"/>
      <c r="Z687" s="316"/>
    </row>
    <row r="688" spans="1:26" ht="15.75"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row>
    <row r="689" spans="1:26" ht="15.75"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row>
    <row r="690" spans="1:26" ht="15.75"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row>
    <row r="691" spans="1:26" ht="15.75"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row>
    <row r="692" spans="1:26" ht="15.75"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row>
    <row r="693" spans="1:26" ht="15.75"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row>
    <row r="694" spans="1:26" ht="15.75"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row>
    <row r="695" spans="1:26" ht="15.75"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row>
    <row r="696" spans="1:26" ht="15.75"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row>
    <row r="697" spans="1:26" ht="15.75"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row>
    <row r="698" spans="1:26" ht="15.75"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row>
    <row r="699" spans="1:26" ht="15.75"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row>
    <row r="700" spans="1:26" ht="15.75"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row>
    <row r="701" spans="1:26" ht="15.75"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row>
    <row r="702" spans="1:26" ht="15.75"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row>
    <row r="703" spans="1:26" ht="15.75"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row>
    <row r="704" spans="1:26" ht="15.75"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row>
    <row r="705" spans="1:26" ht="15.75"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row>
    <row r="706" spans="1:26" ht="15.75"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row>
    <row r="707" spans="1:26" ht="15.75"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row>
    <row r="708" spans="1:26" ht="15.75"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row>
    <row r="709" spans="1:26" ht="15.75"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row>
    <row r="710" spans="1:26" ht="15.75"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row>
    <row r="711" spans="1:26" ht="15.75"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row>
    <row r="712" spans="1:26" ht="15.75"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row>
    <row r="713" spans="1:26" ht="15.75"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row>
    <row r="714" spans="1:26" ht="15.75"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row>
    <row r="715" spans="1:26" ht="15.75"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row>
    <row r="716" spans="1:26" ht="15.75"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row>
    <row r="717" spans="1:26" ht="15.75"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row>
    <row r="718" spans="1:26" ht="15.75"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row>
    <row r="719" spans="1:26" ht="15.75"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row>
    <row r="720" spans="1:26" ht="15.75"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row>
    <row r="721" spans="1:26" ht="15.75"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row>
    <row r="722" spans="1:26" ht="15.75"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row>
    <row r="723" spans="1:26" ht="15.75"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row>
    <row r="724" spans="1:26" ht="15.75"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row>
    <row r="725" spans="1:26" ht="15.75"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row>
    <row r="726" spans="1:26" ht="15.75"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row>
    <row r="727" spans="1:26" ht="15.75"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row>
    <row r="728" spans="1:26" ht="15.75"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row>
    <row r="729" spans="1:26" ht="15.75"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row>
    <row r="730" spans="1:26" ht="15.75"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row>
    <row r="731" spans="1:26" ht="15.75"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row>
    <row r="732" spans="1:26" ht="15.75"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row>
    <row r="733" spans="1:26" ht="15.75"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row>
    <row r="734" spans="1:26" ht="15.75"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row>
    <row r="735" spans="1:26" ht="15.75"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row>
    <row r="736" spans="1:26" ht="15.75"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row>
    <row r="737" spans="1:26" ht="15.75"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316"/>
      <c r="Z737" s="316"/>
    </row>
    <row r="738" spans="1:26" ht="15.75"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16"/>
      <c r="V738" s="316"/>
      <c r="W738" s="316"/>
      <c r="X738" s="316"/>
      <c r="Y738" s="316"/>
      <c r="Z738" s="316"/>
    </row>
    <row r="739" spans="1:26" ht="15.75"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row>
    <row r="740" spans="1:26" ht="15.75"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316"/>
      <c r="Z740" s="316"/>
    </row>
    <row r="741" spans="1:26" ht="15.75"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16"/>
      <c r="V741" s="316"/>
      <c r="W741" s="316"/>
      <c r="X741" s="316"/>
      <c r="Y741" s="316"/>
      <c r="Z741" s="316"/>
    </row>
    <row r="742" spans="1:26" ht="15.75"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row>
    <row r="743" spans="1:26" ht="15.75"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row>
    <row r="744" spans="1:26" ht="15.75"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row>
    <row r="745" spans="1:26" ht="15.75"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row>
    <row r="746" spans="1:26" ht="15.75"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row>
    <row r="747" spans="1:26" ht="15.75"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row>
    <row r="748" spans="1:26" ht="15.75"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row>
    <row r="749" spans="1:26" ht="15.75"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row>
    <row r="750" spans="1:26" ht="15.75"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row>
    <row r="751" spans="1:26" ht="15.75"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row>
    <row r="752" spans="1:26" ht="15.75"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row>
    <row r="753" spans="1:26" ht="15.75"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row>
    <row r="754" spans="1:26" ht="15.75"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row>
    <row r="755" spans="1:26" ht="15.75"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row>
    <row r="756" spans="1:26" ht="15.75"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row>
    <row r="757" spans="1:26" ht="15.75"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row>
    <row r="758" spans="1:26" ht="15.75"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row>
    <row r="759" spans="1:26" ht="15.75"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row>
    <row r="760" spans="1:26" ht="15.75"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row>
    <row r="761" spans="1:26" ht="15.75"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row>
    <row r="762" spans="1:26" ht="15.75"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row>
    <row r="763" spans="1:26" ht="15.75"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row>
    <row r="764" spans="1:26" ht="15.75"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row>
    <row r="765" spans="1:26" ht="15.75"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row>
    <row r="766" spans="1:26" ht="15.75"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row>
    <row r="767" spans="1:26" ht="15.75"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row>
    <row r="768" spans="1:26" ht="15.75"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row>
    <row r="769" spans="1:26" ht="15.75"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row>
    <row r="770" spans="1:26" ht="15.75"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row>
    <row r="771" spans="1:26" ht="15.75"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row>
    <row r="772" spans="1:26" ht="15.75"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row>
    <row r="773" spans="1:26" ht="15.75"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row>
    <row r="774" spans="1:26" ht="15.75"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row>
    <row r="775" spans="1:26" ht="15.75"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row>
    <row r="776" spans="1:26" ht="15.75"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row>
    <row r="777" spans="1:26" ht="15.75"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row>
    <row r="778" spans="1:26" ht="15.75"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row>
    <row r="779" spans="1:26" ht="15.75"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16"/>
      <c r="V779" s="316"/>
      <c r="W779" s="316"/>
      <c r="X779" s="316"/>
      <c r="Y779" s="316"/>
      <c r="Z779" s="316"/>
    </row>
    <row r="780" spans="1:26" ht="15.75"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row>
    <row r="781" spans="1:26" ht="15.75"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row>
    <row r="782" spans="1:26" ht="15.75"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row>
    <row r="783" spans="1:26" ht="15.75"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row>
    <row r="784" spans="1:26" ht="15.75"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row>
    <row r="785" spans="1:26" ht="15.75"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row>
    <row r="786" spans="1:26" ht="15.75"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row>
    <row r="787" spans="1:26" ht="15.75"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row>
    <row r="788" spans="1:26" ht="15.75"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16"/>
      <c r="V788" s="316"/>
      <c r="W788" s="316"/>
      <c r="X788" s="316"/>
      <c r="Y788" s="316"/>
      <c r="Z788" s="316"/>
    </row>
    <row r="789" spans="1:26" ht="15.75"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16"/>
      <c r="V789" s="316"/>
      <c r="W789" s="316"/>
      <c r="X789" s="316"/>
      <c r="Y789" s="316"/>
      <c r="Z789" s="316"/>
    </row>
    <row r="790" spans="1:26" ht="15.75"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row>
    <row r="791" spans="1:26" ht="15.75"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16"/>
      <c r="V791" s="316"/>
      <c r="W791" s="316"/>
      <c r="X791" s="316"/>
      <c r="Y791" s="316"/>
      <c r="Z791" s="316"/>
    </row>
    <row r="792" spans="1:26" ht="15.75"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16"/>
      <c r="V792" s="316"/>
      <c r="W792" s="316"/>
      <c r="X792" s="316"/>
      <c r="Y792" s="316"/>
      <c r="Z792" s="316"/>
    </row>
    <row r="793" spans="1:26" ht="15.75"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row>
    <row r="794" spans="1:26" ht="15.75"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row>
    <row r="795" spans="1:26" ht="15.75"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row>
    <row r="796" spans="1:26" ht="15.75"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row>
    <row r="797" spans="1:26" ht="15.75"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row>
    <row r="798" spans="1:26" ht="15.75"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row>
    <row r="799" spans="1:26" ht="15.75"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row>
    <row r="800" spans="1:26" ht="15.75"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row>
    <row r="801" spans="1:26" ht="15.75"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row>
    <row r="802" spans="1:26" ht="15.75"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row>
    <row r="803" spans="1:26" ht="15.75"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row>
    <row r="804" spans="1:26" ht="15.75"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row>
    <row r="805" spans="1:26" ht="15.75"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row>
    <row r="806" spans="1:26" ht="15.75"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row>
    <row r="807" spans="1:26" ht="15.75"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row>
    <row r="808" spans="1:26" ht="15.75"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row>
    <row r="809" spans="1:26" ht="15.75"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row>
    <row r="810" spans="1:26" ht="15.75"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row>
    <row r="811" spans="1:26" ht="15.75"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row>
    <row r="812" spans="1:26" ht="15.75"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row>
    <row r="813" spans="1:26" ht="15.75"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row>
    <row r="814" spans="1:26" ht="15.75"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row>
    <row r="815" spans="1:26" ht="15.75"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row>
    <row r="816" spans="1:26" ht="15.75"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row>
    <row r="817" spans="1:26" ht="15.75"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row>
    <row r="818" spans="1:26" ht="15.75"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row>
    <row r="819" spans="1:26" ht="15.75"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row>
    <row r="820" spans="1:26" ht="15.75"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row>
    <row r="821" spans="1:26" ht="15.75"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row>
    <row r="822" spans="1:26" ht="15.75"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row>
    <row r="823" spans="1:26" ht="15.75"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row>
    <row r="824" spans="1:26" ht="15.75"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row>
    <row r="825" spans="1:26" ht="15.75"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row>
    <row r="826" spans="1:26" ht="15.75"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row>
    <row r="827" spans="1:26" ht="15.75"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row>
    <row r="828" spans="1:26" ht="15.75"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row>
    <row r="829" spans="1:26" ht="15.75"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row>
    <row r="830" spans="1:26" ht="15.75"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row>
    <row r="831" spans="1:26" ht="15.75"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row>
    <row r="832" spans="1:26" ht="15.75"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row>
    <row r="833" spans="1:26" ht="15.75"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row>
    <row r="834" spans="1:26" ht="15.75"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row>
    <row r="835" spans="1:26" ht="15.75"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row>
    <row r="836" spans="1:26" ht="15.75"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row>
    <row r="837" spans="1:26" ht="15.75"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row>
    <row r="838" spans="1:26" ht="15.75"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row>
    <row r="839" spans="1:26" ht="15.75"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row>
    <row r="840" spans="1:26" ht="15.75"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row>
    <row r="841" spans="1:26" ht="15.75"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row>
    <row r="842" spans="1:26" ht="15.75"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row>
    <row r="843" spans="1:26" ht="15.75"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row>
    <row r="844" spans="1:26" ht="15.75"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row>
    <row r="845" spans="1:26" ht="15.75"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row>
    <row r="846" spans="1:26" ht="15.75"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row>
    <row r="847" spans="1:26" ht="15.75"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row>
    <row r="848" spans="1:26" ht="15.75"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row>
    <row r="849" spans="1:26" ht="15.75"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row>
    <row r="850" spans="1:26" ht="15.75"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row>
    <row r="851" spans="1:26" ht="15.75"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row>
    <row r="852" spans="1:26" ht="15.75"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16"/>
      <c r="V852" s="316"/>
      <c r="W852" s="316"/>
      <c r="X852" s="316"/>
      <c r="Y852" s="316"/>
      <c r="Z852" s="316"/>
    </row>
    <row r="853" spans="1:26" ht="15.75"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row>
    <row r="854" spans="1:26" ht="15.75"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row>
    <row r="855" spans="1:26" ht="15.75"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row>
    <row r="856" spans="1:26" ht="15.75"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row>
    <row r="857" spans="1:26" ht="15.75"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row>
    <row r="858" spans="1:26" ht="15.75"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row>
    <row r="859" spans="1:26" ht="15.75"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row>
    <row r="860" spans="1:26" ht="15.75"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row>
    <row r="861" spans="1:26" ht="15.75"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316"/>
      <c r="Z861" s="316"/>
    </row>
    <row r="862" spans="1:26" ht="15.75"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16"/>
      <c r="V862" s="316"/>
      <c r="W862" s="316"/>
      <c r="X862" s="316"/>
      <c r="Y862" s="316"/>
      <c r="Z862" s="316"/>
    </row>
    <row r="863" spans="1:26" ht="15.75"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row>
    <row r="864" spans="1:26" ht="15.75"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row>
    <row r="865" spans="1:26" ht="15.75"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row>
    <row r="866" spans="1:26" ht="15.75"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row>
    <row r="867" spans="1:26" ht="15.75"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row>
    <row r="868" spans="1:26" ht="15.75"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row>
    <row r="869" spans="1:26" ht="15.75"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row>
    <row r="870" spans="1:26" ht="15.75"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row>
    <row r="871" spans="1:26" ht="15.75"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row>
    <row r="872" spans="1:26" ht="15.75"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row>
    <row r="873" spans="1:26" ht="15.75"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row>
    <row r="874" spans="1:26" ht="15.75"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row>
    <row r="875" spans="1:26" ht="15.75"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row>
    <row r="876" spans="1:26" ht="15.75"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row>
    <row r="877" spans="1:26" ht="15.75"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row>
    <row r="878" spans="1:26" ht="15.75"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row>
    <row r="879" spans="1:26" ht="15.75"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row>
    <row r="880" spans="1:26" ht="15.75"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row>
    <row r="881" spans="1:26" ht="15.75"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row>
    <row r="882" spans="1:26" ht="15.75"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row>
    <row r="883" spans="1:26" ht="15.75"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row>
    <row r="884" spans="1:26" ht="15.75"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row>
    <row r="885" spans="1:26" ht="15.75"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row>
    <row r="886" spans="1:26" ht="15.75"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row>
    <row r="887" spans="1:26" ht="15.75"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row>
    <row r="888" spans="1:26" ht="15.75"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16"/>
      <c r="V888" s="316"/>
      <c r="W888" s="316"/>
      <c r="X888" s="316"/>
      <c r="Y888" s="316"/>
      <c r="Z888" s="316"/>
    </row>
    <row r="889" spans="1:26" ht="15.75"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316"/>
      <c r="Z889" s="316"/>
    </row>
    <row r="890" spans="1:26" ht="15.75"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row>
    <row r="891" spans="1:26" ht="15.75"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16"/>
      <c r="V891" s="316"/>
      <c r="W891" s="316"/>
      <c r="X891" s="316"/>
      <c r="Y891" s="316"/>
      <c r="Z891" s="316"/>
    </row>
    <row r="892" spans="1:26" ht="15.75"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row>
    <row r="893" spans="1:26" ht="15.75"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row>
    <row r="894" spans="1:26" ht="15.75"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row>
    <row r="895" spans="1:26" ht="15.75"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row>
    <row r="896" spans="1:26" ht="15.75"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row>
    <row r="897" spans="1:26" ht="15.75"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16"/>
      <c r="V897" s="316"/>
      <c r="W897" s="316"/>
      <c r="X897" s="316"/>
      <c r="Y897" s="316"/>
      <c r="Z897" s="316"/>
    </row>
    <row r="898" spans="1:26" ht="15.75"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row>
    <row r="899" spans="1:26" ht="15.75"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row>
    <row r="900" spans="1:26" ht="15.75"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row>
    <row r="901" spans="1:26" ht="15.75"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row>
    <row r="902" spans="1:26" ht="15.75"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row>
    <row r="903" spans="1:26" ht="15.75"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row>
    <row r="904" spans="1:26" ht="15.75"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row>
    <row r="905" spans="1:26" ht="15.75"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row>
    <row r="906" spans="1:26" ht="15.75"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16"/>
      <c r="V906" s="316"/>
      <c r="W906" s="316"/>
      <c r="X906" s="316"/>
      <c r="Y906" s="316"/>
      <c r="Z906" s="316"/>
    </row>
    <row r="907" spans="1:26" ht="15.75"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16"/>
      <c r="V907" s="316"/>
      <c r="W907" s="316"/>
      <c r="X907" s="316"/>
      <c r="Y907" s="316"/>
      <c r="Z907" s="316"/>
    </row>
    <row r="908" spans="1:26" ht="15.75"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row>
    <row r="909" spans="1:26" ht="15.75"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16"/>
      <c r="V909" s="316"/>
      <c r="W909" s="316"/>
      <c r="X909" s="316"/>
      <c r="Y909" s="316"/>
      <c r="Z909" s="316"/>
    </row>
    <row r="910" spans="1:26" ht="15.75"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16"/>
      <c r="V910" s="316"/>
      <c r="W910" s="316"/>
      <c r="X910" s="316"/>
      <c r="Y910" s="316"/>
      <c r="Z910" s="316"/>
    </row>
    <row r="911" spans="1:26" ht="15.75"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row>
    <row r="912" spans="1:26" ht="15.75"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row>
    <row r="913" spans="1:26" ht="15.75"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row>
    <row r="914" spans="1:26" ht="15.75"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row>
    <row r="915" spans="1:26" ht="15.75"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row>
    <row r="916" spans="1:26" ht="15.75"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row>
    <row r="917" spans="1:26" ht="15.75"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row>
    <row r="918" spans="1:26" ht="15.75"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row>
    <row r="919" spans="1:26" ht="15.75"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row>
    <row r="920" spans="1:26" ht="15.75"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row>
    <row r="921" spans="1:26" ht="15.75"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row>
    <row r="922" spans="1:26" ht="15.75"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row>
    <row r="923" spans="1:26" ht="15.75"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row>
    <row r="924" spans="1:26" ht="15.75"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row>
    <row r="925" spans="1:26" ht="15.75"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row>
    <row r="926" spans="1:26" ht="15.75"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row>
    <row r="927" spans="1:26" ht="15.75"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row>
    <row r="928" spans="1:26" ht="15.75"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row>
    <row r="929" spans="1:26" ht="15.75"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row>
    <row r="930" spans="1:26" ht="15.75"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row>
    <row r="931" spans="1:26" ht="15.75"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row>
    <row r="932" spans="1:26" ht="15.75"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row>
    <row r="933" spans="1:26" ht="15.75"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row>
    <row r="934" spans="1:26" ht="15.75"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row>
    <row r="935" spans="1:26" ht="15.75"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row>
    <row r="936" spans="1:26" ht="15.75"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row>
    <row r="937" spans="1:26" ht="15.75"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row>
    <row r="938" spans="1:26" ht="15.75"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row>
    <row r="939" spans="1:26" ht="15.75"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row>
    <row r="940" spans="1:26" ht="15.75"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16"/>
      <c r="V940" s="316"/>
      <c r="W940" s="316"/>
      <c r="X940" s="316"/>
      <c r="Y940" s="316"/>
      <c r="Z940" s="316"/>
    </row>
    <row r="941" spans="1:26" ht="15.75"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row>
    <row r="942" spans="1:26" ht="15.75"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row>
    <row r="943" spans="1:26" ht="15.75"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row>
    <row r="944" spans="1:26" ht="15.75"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row>
    <row r="945" spans="1:26" ht="15.75"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row>
    <row r="946" spans="1:26" ht="15.75"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row>
    <row r="947" spans="1:26" ht="15.75"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row>
    <row r="948" spans="1:26" ht="15.75"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row>
    <row r="949" spans="1:26" ht="15.75"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16"/>
      <c r="V949" s="316"/>
      <c r="W949" s="316"/>
      <c r="X949" s="316"/>
      <c r="Y949" s="316"/>
      <c r="Z949" s="316"/>
    </row>
    <row r="950" spans="1:26" ht="15.75"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16"/>
      <c r="V950" s="316"/>
      <c r="W950" s="316"/>
      <c r="X950" s="316"/>
      <c r="Y950" s="316"/>
      <c r="Z950" s="316"/>
    </row>
    <row r="951" spans="1:26" ht="15.75"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row>
    <row r="952" spans="1:26" ht="15.75"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16"/>
      <c r="V952" s="316"/>
      <c r="W952" s="316"/>
      <c r="X952" s="316"/>
      <c r="Y952" s="316"/>
      <c r="Z952" s="316"/>
    </row>
    <row r="953" spans="1:26" ht="15.75"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16"/>
      <c r="V953" s="316"/>
      <c r="W953" s="316"/>
      <c r="X953" s="316"/>
      <c r="Y953" s="316"/>
      <c r="Z953" s="316"/>
    </row>
    <row r="954" spans="1:26" ht="15.75"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row>
    <row r="955" spans="1:26" ht="15.75"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row>
    <row r="956" spans="1:26" ht="15.75"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row>
    <row r="957" spans="1:26" ht="15.75"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row>
    <row r="958" spans="1:26" ht="15.75"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row>
    <row r="959" spans="1:26" ht="15.75"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row>
    <row r="960" spans="1:26" ht="15.75"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row>
    <row r="961" spans="1:26" ht="15.75"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row>
    <row r="962" spans="1:26" ht="15.75"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row>
    <row r="963" spans="1:26" ht="15.75"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row>
    <row r="964" spans="1:26" ht="15.75"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row>
    <row r="965" spans="1:26" ht="15.75"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row>
    <row r="966" spans="1:26" ht="15.75"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row>
    <row r="967" spans="1:26" ht="15.75"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row>
    <row r="968" spans="1:26" ht="15.75"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row>
    <row r="969" spans="1:26" ht="15.75"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row>
    <row r="970" spans="1:26" ht="15.75"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row>
    <row r="971" spans="1:26" ht="15.75"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row>
    <row r="972" spans="1:26" ht="15.75"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row>
    <row r="973" spans="1:26" ht="15.75"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row>
    <row r="974" spans="1:26" ht="15.75"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row>
    <row r="975" spans="1:26" ht="15.75"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row>
    <row r="976" spans="1:26" ht="15.75"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row>
    <row r="977" spans="1:26" ht="15.75"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row>
    <row r="978" spans="1:26" ht="15.75"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row>
    <row r="979" spans="1:26" ht="15.75"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row>
    <row r="980" spans="1:26" ht="15.75"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row>
    <row r="981" spans="1:26" ht="15.75"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row>
    <row r="982" spans="1:26" ht="15.75"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row>
    <row r="983" spans="1:26" ht="15.75"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row>
    <row r="984" spans="1:26" ht="15.75"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row>
    <row r="985" spans="1:26" ht="15.75"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row>
    <row r="986" spans="1:26" ht="15.75"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row>
    <row r="987" spans="1:26" ht="15.75"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row>
    <row r="988" spans="1:26" ht="15.75"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row>
    <row r="989" spans="1:26" ht="15.75"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row>
    <row r="990" spans="1:26" ht="15.75"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row>
    <row r="991" spans="1:26" ht="15.75"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row>
    <row r="992" spans="1:26" ht="15.75"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row>
    <row r="993" spans="1:26" ht="15.75"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row>
    <row r="994" spans="1:26" ht="15.75"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row>
    <row r="995" spans="1:26" ht="15.75" customHeight="1">
      <c r="A995" s="316"/>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row>
    <row r="996" spans="1:26" ht="15.75" customHeight="1">
      <c r="A996" s="316"/>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row>
    <row r="997" spans="1:26" ht="15.75" customHeight="1">
      <c r="A997" s="316"/>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row>
    <row r="998" spans="1:26" ht="15.75" customHeight="1">
      <c r="A998" s="316"/>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row>
    <row r="999" spans="1:26" ht="15.75" customHeight="1">
      <c r="A999" s="316"/>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row>
    <row r="1000" spans="1:26" ht="15.75" customHeight="1">
      <c r="A1000" s="316"/>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row>
  </sheetData>
  <mergeCells count="3">
    <mergeCell ref="B2:D2"/>
    <mergeCell ref="E2:F2"/>
    <mergeCell ref="B11:D1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4538-EF79-4CF3-B2D2-954587B78AD8}">
  <sheetPr>
    <tabColor theme="5" tint="0.59999389629810485"/>
    <outlinePr summaryBelow="0" summaryRight="0"/>
  </sheetPr>
  <dimension ref="A1:AL1000"/>
  <sheetViews>
    <sheetView topLeftCell="A12" workbookViewId="0">
      <selection activeCell="L26" sqref="L26"/>
    </sheetView>
  </sheetViews>
  <sheetFormatPr defaultColWidth="12.6328125" defaultRowHeight="15" customHeight="1"/>
  <cols>
    <col min="1" max="1" width="10.36328125" style="1" customWidth="1"/>
    <col min="2" max="2" width="17.81640625" style="1" customWidth="1"/>
    <col min="3" max="3" width="16.453125" style="1" customWidth="1"/>
    <col min="4" max="4" width="12.6328125" style="1"/>
    <col min="5" max="18" width="9.453125" style="1" customWidth="1"/>
    <col min="19" max="20" width="11.36328125" style="1" customWidth="1"/>
    <col min="21" max="21" width="12.90625" style="1" customWidth="1"/>
    <col min="22" max="22" width="16.08984375" style="1" customWidth="1"/>
    <col min="23" max="16384" width="12.6328125" style="1"/>
  </cols>
  <sheetData>
    <row r="1" spans="1:38" ht="25.5" customHeight="1">
      <c r="A1" s="256"/>
      <c r="B1" s="515"/>
      <c r="C1" s="515"/>
      <c r="D1" s="515"/>
      <c r="E1" s="515"/>
      <c r="F1" s="515"/>
      <c r="G1" s="515"/>
      <c r="H1" s="515"/>
      <c r="I1" s="515"/>
      <c r="J1" s="515"/>
      <c r="K1" s="515"/>
      <c r="L1" s="254"/>
      <c r="M1" s="254"/>
      <c r="N1" s="254"/>
      <c r="O1" s="254"/>
      <c r="P1" s="254"/>
      <c r="Q1" s="254"/>
      <c r="R1" s="254"/>
      <c r="S1" s="254"/>
      <c r="T1" s="257"/>
      <c r="U1" s="257"/>
      <c r="V1" s="257"/>
      <c r="W1" s="257"/>
      <c r="X1" s="257"/>
      <c r="Y1" s="257"/>
      <c r="Z1" s="257"/>
      <c r="AA1" s="257"/>
      <c r="AB1" s="257"/>
      <c r="AC1" s="257"/>
      <c r="AD1" s="257"/>
      <c r="AE1" s="257"/>
      <c r="AF1" s="257"/>
      <c r="AG1" s="257"/>
      <c r="AH1" s="257"/>
      <c r="AI1" s="257"/>
      <c r="AJ1" s="257"/>
      <c r="AK1" s="257"/>
      <c r="AL1" s="257"/>
    </row>
    <row r="2" spans="1:38" ht="25.5" customHeight="1">
      <c r="A2" s="256"/>
      <c r="B2" s="722" t="s">
        <v>458</v>
      </c>
      <c r="C2" s="675"/>
      <c r="D2" s="675"/>
      <c r="E2" s="675"/>
      <c r="F2" s="675"/>
      <c r="G2" s="675"/>
      <c r="H2" s="515"/>
      <c r="I2" s="515"/>
      <c r="J2" s="515"/>
      <c r="K2" s="515"/>
      <c r="L2" s="254"/>
      <c r="M2" s="254"/>
      <c r="N2" s="254"/>
      <c r="O2" s="254"/>
      <c r="P2" s="254"/>
      <c r="Q2" s="254"/>
      <c r="R2" s="254"/>
      <c r="S2" s="254"/>
      <c r="T2" s="257"/>
      <c r="U2" s="257"/>
      <c r="V2" s="257"/>
      <c r="W2" s="257"/>
      <c r="X2" s="257"/>
      <c r="Y2" s="257"/>
      <c r="Z2" s="257"/>
      <c r="AA2" s="257"/>
      <c r="AB2" s="257"/>
      <c r="AC2" s="257"/>
      <c r="AD2" s="257"/>
      <c r="AE2" s="257"/>
      <c r="AF2" s="257"/>
      <c r="AG2" s="257"/>
      <c r="AH2" s="257"/>
      <c r="AI2" s="257"/>
      <c r="AJ2" s="257"/>
      <c r="AK2" s="257"/>
      <c r="AL2" s="257"/>
    </row>
    <row r="3" spans="1:38" ht="25.5" customHeight="1">
      <c r="A3" s="256"/>
      <c r="B3" s="516" t="s">
        <v>459</v>
      </c>
      <c r="C3" s="517" t="s">
        <v>167</v>
      </c>
      <c r="D3" s="327">
        <v>38108</v>
      </c>
      <c r="E3" s="327">
        <v>38504</v>
      </c>
      <c r="F3" s="327">
        <v>38899</v>
      </c>
      <c r="G3" s="327">
        <v>39295</v>
      </c>
      <c r="H3" s="327">
        <v>39692</v>
      </c>
      <c r="I3" s="327">
        <v>40087</v>
      </c>
      <c r="J3" s="327">
        <v>40483</v>
      </c>
      <c r="K3" s="328">
        <v>40878</v>
      </c>
      <c r="L3" s="255" t="s">
        <v>140</v>
      </c>
      <c r="M3" s="255" t="s">
        <v>141</v>
      </c>
      <c r="N3" s="255" t="s">
        <v>142</v>
      </c>
      <c r="O3" s="255" t="s">
        <v>143</v>
      </c>
      <c r="P3" s="255" t="s">
        <v>144</v>
      </c>
      <c r="Q3" s="255" t="s">
        <v>145</v>
      </c>
      <c r="R3" s="255" t="s">
        <v>146</v>
      </c>
      <c r="S3" s="255" t="s">
        <v>147</v>
      </c>
      <c r="T3" s="255" t="s">
        <v>148</v>
      </c>
      <c r="U3" s="255" t="s">
        <v>149</v>
      </c>
      <c r="V3" s="255" t="s">
        <v>150</v>
      </c>
      <c r="W3" s="255" t="s">
        <v>151</v>
      </c>
      <c r="X3" s="4"/>
      <c r="Y3" s="4"/>
      <c r="Z3" s="4"/>
      <c r="AA3" s="4"/>
      <c r="AB3" s="4"/>
      <c r="AC3" s="4"/>
      <c r="AD3" s="4"/>
      <c r="AE3" s="4"/>
      <c r="AF3" s="4"/>
      <c r="AG3" s="4"/>
      <c r="AH3" s="4"/>
      <c r="AI3" s="4"/>
      <c r="AJ3" s="4"/>
      <c r="AK3" s="4"/>
      <c r="AL3" s="4"/>
    </row>
    <row r="4" spans="1:38" ht="25.5" customHeight="1">
      <c r="A4" s="256"/>
      <c r="B4" s="518" t="s">
        <v>94</v>
      </c>
      <c r="C4" s="264" t="s">
        <v>152</v>
      </c>
      <c r="D4" s="264">
        <f>'Industrial Energy_Fuel consumpt'!D8</f>
        <v>303.11555555555555</v>
      </c>
      <c r="E4" s="264">
        <f>'Industrial Energy_Fuel consumpt'!E8</f>
        <v>348.13925925925923</v>
      </c>
      <c r="F4" s="264">
        <f>'Industrial Energy_Fuel consumpt'!F8</f>
        <v>227.9814814814815</v>
      </c>
      <c r="G4" s="264">
        <f>'Industrial Energy_Fuel consumpt'!G8</f>
        <v>130.56148148148151</v>
      </c>
      <c r="H4" s="264">
        <f>'Industrial Energy_Fuel consumpt'!H8</f>
        <v>303.5159259259259</v>
      </c>
      <c r="I4" s="264">
        <f>'Industrial Energy_Fuel consumpt'!I8</f>
        <v>264.53962962962964</v>
      </c>
      <c r="J4" s="264">
        <f>'Industrial Energy_Fuel consumpt'!J8</f>
        <v>213.71594814814819</v>
      </c>
      <c r="K4" s="264">
        <f>'Industrial Energy_Fuel consumpt'!K8</f>
        <v>155.29130740740743</v>
      </c>
      <c r="L4" s="264">
        <f>'Industrial Energy_Fuel consumpt'!L8</f>
        <v>182.79185185185187</v>
      </c>
      <c r="M4" s="264">
        <f>'Industrial Energy_Fuel consumpt'!M8</f>
        <v>80.156296296296318</v>
      </c>
      <c r="N4" s="264">
        <f>'Industrial Energy_Fuel consumpt'!N8</f>
        <v>9.3503703703703991</v>
      </c>
      <c r="O4" s="264">
        <f>'Industrial Energy_Fuel consumpt'!O8</f>
        <v>4.9562962962962978</v>
      </c>
      <c r="P4" s="264">
        <v>0</v>
      </c>
      <c r="Q4" s="264">
        <v>0</v>
      </c>
      <c r="R4" s="264">
        <f>'Industrial Energy_Fuel consumpt'!R8</f>
        <v>2.4172090037501204</v>
      </c>
      <c r="S4" s="264">
        <f>'Industrial Energy_Fuel consumpt'!S8</f>
        <v>1.594170128155169</v>
      </c>
      <c r="T4" s="264">
        <v>0</v>
      </c>
      <c r="U4" s="264">
        <f>'Industrial Energy_Fuel consumpt'!U8</f>
        <v>0.63534459937556698</v>
      </c>
      <c r="V4" s="264">
        <f>'Industrial Energy_Fuel consumpt'!V8</f>
        <v>0.44202283179408908</v>
      </c>
      <c r="W4" s="264">
        <f>'Industrial Energy_Fuel consumpt'!W8</f>
        <v>0.30752474172172733</v>
      </c>
      <c r="X4" s="5"/>
      <c r="Y4" s="5"/>
      <c r="Z4" s="5"/>
      <c r="AA4" s="5"/>
      <c r="AB4" s="5"/>
      <c r="AC4" s="5"/>
      <c r="AD4" s="5"/>
      <c r="AE4" s="256"/>
      <c r="AF4" s="256"/>
      <c r="AG4" s="256"/>
      <c r="AH4" s="256"/>
      <c r="AI4" s="256"/>
      <c r="AJ4" s="256"/>
      <c r="AK4" s="256"/>
      <c r="AL4" s="256"/>
    </row>
    <row r="5" spans="1:38" ht="25.5" customHeight="1">
      <c r="A5" s="256"/>
      <c r="B5" s="519" t="s">
        <v>56</v>
      </c>
      <c r="C5" s="266" t="s">
        <v>152</v>
      </c>
      <c r="D5" s="266">
        <f>'Industrial Energy_Fuel consumpt'!D18</f>
        <v>67.093521395567976</v>
      </c>
      <c r="E5" s="266">
        <f>'Industrial Energy_Fuel consumpt'!E18</f>
        <v>69.811069067368521</v>
      </c>
      <c r="F5" s="266">
        <f>'Industrial Energy_Fuel consumpt'!F18</f>
        <v>72.638687953123821</v>
      </c>
      <c r="G5" s="266">
        <f>'Industrial Energy_Fuel consumpt'!G18</f>
        <v>75.580836363636351</v>
      </c>
      <c r="H5" s="266">
        <f>'Industrial Energy_Fuel consumpt'!H18</f>
        <v>64.480673553719015</v>
      </c>
      <c r="I5" s="266">
        <f>'Industrial Energy_Fuel consumpt'!I18</f>
        <v>87.956572727272729</v>
      </c>
      <c r="J5" s="266">
        <f>'Industrial Energy_Fuel consumpt'!J18</f>
        <v>94.199147107438023</v>
      </c>
      <c r="K5" s="266">
        <f>'Industrial Energy_Fuel consumpt'!K18</f>
        <v>79.744857438016538</v>
      </c>
      <c r="L5" s="266">
        <f>'Industrial Energy_Fuel consumpt'!L18</f>
        <v>55.496847107438008</v>
      </c>
      <c r="M5" s="266">
        <f>'Industrial Energy_Fuel consumpt'!M18</f>
        <v>12.395482644628089</v>
      </c>
      <c r="N5" s="266">
        <f>'Industrial Energy_Fuel consumpt'!N18</f>
        <v>10.004028925619835</v>
      </c>
      <c r="O5" s="266">
        <f>'Industrial Energy_Fuel consumpt'!O18</f>
        <v>86.108094214876047</v>
      </c>
      <c r="P5" s="266">
        <f>'Industrial Energy_Fuel consumpt'!P18</f>
        <v>106.40597768595042</v>
      </c>
      <c r="Q5" s="266">
        <f>'Industrial Energy_Fuel consumpt'!Q18</f>
        <v>112.42132949866276</v>
      </c>
      <c r="R5" s="266">
        <f>'Industrial Energy_Fuel consumpt'!R18</f>
        <v>116.97482908975732</v>
      </c>
      <c r="S5" s="266">
        <f>'Industrial Energy_Fuel consumpt'!S18</f>
        <v>121.71276306370933</v>
      </c>
      <c r="T5" s="266">
        <f>'Industrial Energy_Fuel consumpt'!T18</f>
        <v>126.64260172789434</v>
      </c>
      <c r="U5" s="266">
        <f>'Industrial Energy_Fuel consumpt'!U18</f>
        <v>131.77211796609166</v>
      </c>
      <c r="V5" s="266">
        <f>'Industrial Energy_Fuel consumpt'!V18</f>
        <v>137.10939949400137</v>
      </c>
      <c r="W5" s="266">
        <f>'Industrial Energy_Fuel consumpt'!W18</f>
        <v>142.66286161115755</v>
      </c>
      <c r="X5" s="257"/>
      <c r="Y5" s="257"/>
      <c r="Z5" s="257"/>
      <c r="AA5" s="257"/>
      <c r="AB5" s="257"/>
      <c r="AC5" s="257"/>
      <c r="AD5" s="257"/>
      <c r="AE5" s="257"/>
      <c r="AF5" s="257"/>
      <c r="AG5" s="257"/>
      <c r="AH5" s="257"/>
      <c r="AI5" s="257"/>
      <c r="AJ5" s="257"/>
      <c r="AK5" s="257"/>
      <c r="AL5" s="257"/>
    </row>
    <row r="6" spans="1:38" ht="25.5" customHeight="1">
      <c r="A6" s="256"/>
      <c r="B6" s="519" t="s">
        <v>20</v>
      </c>
      <c r="C6" s="266" t="s">
        <v>152</v>
      </c>
      <c r="D6" s="266">
        <f>E6/(D13+1)</f>
        <v>2.152579507195262</v>
      </c>
      <c r="E6" s="266">
        <f>F6/(D13+1)</f>
        <v>1.3659255565562383</v>
      </c>
      <c r="F6" s="266">
        <f>G6/(D13+1)</f>
        <v>0.86675201534575685</v>
      </c>
      <c r="G6" s="266">
        <v>0.55000000000000004</v>
      </c>
      <c r="H6" s="266">
        <v>1.96</v>
      </c>
      <c r="I6" s="266">
        <v>1.36</v>
      </c>
      <c r="J6" s="266">
        <v>0.5</v>
      </c>
      <c r="K6" s="266">
        <v>0.1</v>
      </c>
      <c r="L6" s="266">
        <v>0.1</v>
      </c>
      <c r="M6" s="266">
        <v>0.1</v>
      </c>
      <c r="N6" s="266">
        <v>0.1</v>
      </c>
      <c r="O6" s="266">
        <v>0.1</v>
      </c>
      <c r="P6" s="266">
        <v>0.3</v>
      </c>
      <c r="Q6" s="266">
        <v>0.8</v>
      </c>
      <c r="R6" s="266">
        <f>Q6*(1+D13)</f>
        <v>0.50764231546029837</v>
      </c>
      <c r="S6" s="266">
        <f>R6*(1+D13)</f>
        <v>0.32212590055736628</v>
      </c>
      <c r="T6" s="266">
        <f>S6*(1+D13)</f>
        <v>0.20440592253584403</v>
      </c>
      <c r="U6" s="266">
        <f>T6*(1+D13)</f>
        <v>0.1297063697623678</v>
      </c>
      <c r="V6" s="266">
        <f>U6*(1+D13)</f>
        <v>8.2305552345147512E-2</v>
      </c>
      <c r="W6" s="266">
        <f>V6*(1+D13)</f>
        <v>5.2227226459661838E-2</v>
      </c>
      <c r="X6" s="257"/>
      <c r="Y6" s="257"/>
      <c r="Z6" s="257"/>
      <c r="AA6" s="257"/>
      <c r="AB6" s="257"/>
      <c r="AC6" s="257"/>
      <c r="AD6" s="257"/>
      <c r="AE6" s="257"/>
      <c r="AF6" s="257"/>
      <c r="AG6" s="257"/>
      <c r="AH6" s="257"/>
      <c r="AI6" s="257"/>
      <c r="AJ6" s="257"/>
      <c r="AK6" s="257"/>
      <c r="AL6" s="257"/>
    </row>
    <row r="7" spans="1:38" ht="25.5" customHeight="1">
      <c r="A7" s="256"/>
      <c r="B7" s="519" t="s">
        <v>95</v>
      </c>
      <c r="C7" s="266" t="str">
        <f>'Industrial Energy_Fuel consumpt'!C36</f>
        <v>000 tonnes</v>
      </c>
      <c r="D7" s="266">
        <f>'Industrial Energy_Fuel consumpt'!D36</f>
        <v>258.63065794755465</v>
      </c>
      <c r="E7" s="266">
        <f>'Industrial Energy_Fuel consumpt'!E36</f>
        <v>257.42134186361318</v>
      </c>
      <c r="F7" s="266">
        <f>'Industrial Energy_Fuel consumpt'!F36</f>
        <v>256.2176803505663</v>
      </c>
      <c r="G7" s="266">
        <f>'Industrial Energy_Fuel consumpt'!G36</f>
        <v>255.01964696853415</v>
      </c>
      <c r="H7" s="266">
        <f>'Industrial Energy_Fuel consumpt'!H36</f>
        <v>260.55088257866464</v>
      </c>
      <c r="I7" s="266">
        <f>'Industrial Energy_Fuel consumpt'!I36</f>
        <v>293.92095165003838</v>
      </c>
      <c r="J7" s="266">
        <f>'Industrial Energy_Fuel consumpt'!J36</f>
        <v>284.10878741366076</v>
      </c>
      <c r="K7" s="266">
        <f>'Industrial Energy_Fuel consumpt'!K36</f>
        <v>290.66502302379126</v>
      </c>
      <c r="L7" s="266">
        <f>'Industrial Energy_Fuel consumpt'!L36</f>
        <v>337.82125863392173</v>
      </c>
      <c r="M7" s="266">
        <f>'Industrial Energy_Fuel consumpt'!M36</f>
        <v>219.53311588641597</v>
      </c>
      <c r="N7" s="266">
        <f>'Industrial Energy_Fuel consumpt'!N36</f>
        <v>217.04900230237911</v>
      </c>
      <c r="O7" s="266">
        <f>'Industrial Energy_Fuel consumpt'!O36</f>
        <v>292.95974673829625</v>
      </c>
      <c r="P7" s="266">
        <f>'Industrial Energy_Fuel consumpt'!P36</f>
        <v>306.33227168073677</v>
      </c>
      <c r="Q7" s="266">
        <f>'Industrial Energy_Fuel consumpt'!Q36</f>
        <v>243.34313123561012</v>
      </c>
      <c r="R7" s="266">
        <f>'Industrial Energy_Fuel consumpt'!R36</f>
        <v>242.20529721061385</v>
      </c>
      <c r="S7" s="266">
        <f>'Industrial Energy_Fuel consumpt'!S36</f>
        <v>241.0727835177012</v>
      </c>
      <c r="T7" s="266">
        <f>'Industrial Energy_Fuel consumpt'!T36</f>
        <v>239.94556527984011</v>
      </c>
      <c r="U7" s="266">
        <f>'Industrial Energy_Fuel consumpt'!U36</f>
        <v>238.82361773631968</v>
      </c>
      <c r="V7" s="266">
        <f>'Industrial Energy_Fuel consumpt'!V36</f>
        <v>237.70691624220606</v>
      </c>
      <c r="W7" s="266">
        <f>'Industrial Energy_Fuel consumpt'!W36</f>
        <v>236.59543626780135</v>
      </c>
      <c r="X7" s="257"/>
      <c r="Y7" s="257"/>
      <c r="Z7" s="257"/>
      <c r="AA7" s="257"/>
      <c r="AB7" s="257"/>
      <c r="AC7" s="257"/>
      <c r="AD7" s="257"/>
      <c r="AE7" s="257"/>
      <c r="AF7" s="257"/>
      <c r="AG7" s="257"/>
      <c r="AH7" s="257"/>
      <c r="AI7" s="257"/>
      <c r="AJ7" s="257"/>
      <c r="AK7" s="257"/>
      <c r="AL7" s="257"/>
    </row>
    <row r="8" spans="1:38" ht="25.5" customHeight="1">
      <c r="A8" s="256"/>
      <c r="B8" s="519" t="s">
        <v>36</v>
      </c>
      <c r="C8" s="266" t="s">
        <v>152</v>
      </c>
      <c r="D8" s="266">
        <v>0</v>
      </c>
      <c r="E8" s="266">
        <v>0</v>
      </c>
      <c r="F8" s="266">
        <v>0</v>
      </c>
      <c r="G8" s="266">
        <v>0</v>
      </c>
      <c r="H8" s="266">
        <v>0</v>
      </c>
      <c r="I8" s="266">
        <v>0</v>
      </c>
      <c r="J8" s="266">
        <v>0</v>
      </c>
      <c r="K8" s="266">
        <v>0</v>
      </c>
      <c r="L8" s="266">
        <v>0</v>
      </c>
      <c r="M8" s="266">
        <v>0.1</v>
      </c>
      <c r="N8" s="266">
        <v>0.1</v>
      </c>
      <c r="O8" s="266">
        <v>0.2</v>
      </c>
      <c r="P8" s="266">
        <f>'Industrial Energy_Fuel consumpt'!D29</f>
        <v>229.14465999999999</v>
      </c>
      <c r="Q8" s="266">
        <f>'Industrial Energy_Fuel consumpt'!E29</f>
        <v>232.71582800000002</v>
      </c>
      <c r="R8" s="266">
        <f>AVERAGE(P8:Q8)</f>
        <v>230.93024400000002</v>
      </c>
      <c r="S8" s="266">
        <f>R8</f>
        <v>230.93024400000002</v>
      </c>
      <c r="T8" s="266">
        <f>R8</f>
        <v>230.93024400000002</v>
      </c>
      <c r="U8" s="266">
        <f t="shared" ref="U8:W8" si="0">R8</f>
        <v>230.93024400000002</v>
      </c>
      <c r="V8" s="266">
        <f t="shared" si="0"/>
        <v>230.93024400000002</v>
      </c>
      <c r="W8" s="266">
        <f t="shared" si="0"/>
        <v>230.93024400000002</v>
      </c>
      <c r="X8" s="257"/>
      <c r="Y8" s="257"/>
      <c r="Z8" s="257"/>
      <c r="AA8" s="257"/>
      <c r="AB8" s="257"/>
      <c r="AC8" s="257"/>
      <c r="AD8" s="257"/>
      <c r="AE8" s="257"/>
      <c r="AF8" s="257"/>
      <c r="AG8" s="257"/>
      <c r="AH8" s="257"/>
      <c r="AI8" s="257"/>
      <c r="AJ8" s="257"/>
      <c r="AK8" s="257"/>
      <c r="AL8" s="257"/>
    </row>
    <row r="9" spans="1:38" ht="25.5" customHeight="1">
      <c r="A9" s="256"/>
      <c r="B9" s="520" t="s">
        <v>452</v>
      </c>
      <c r="C9" s="338" t="s">
        <v>152</v>
      </c>
      <c r="D9" s="260"/>
      <c r="E9" s="260"/>
      <c r="F9" s="260"/>
      <c r="G9" s="260"/>
      <c r="H9" s="260"/>
      <c r="I9" s="260"/>
      <c r="J9" s="260"/>
      <c r="K9" s="260"/>
      <c r="L9" s="260"/>
      <c r="M9" s="260"/>
      <c r="N9" s="521">
        <v>7</v>
      </c>
      <c r="O9" s="521">
        <v>4</v>
      </c>
      <c r="P9" s="521">
        <v>8.6999999999999993</v>
      </c>
      <c r="Q9" s="521">
        <v>28.9</v>
      </c>
      <c r="R9" s="521">
        <v>14.7</v>
      </c>
      <c r="S9" s="521">
        <v>15.3</v>
      </c>
      <c r="T9" s="521">
        <v>26.7</v>
      </c>
      <c r="U9" s="521">
        <v>15.3</v>
      </c>
      <c r="V9" s="521">
        <v>20.7</v>
      </c>
      <c r="W9" s="522">
        <v>24.7</v>
      </c>
      <c r="X9" s="257"/>
      <c r="Y9" s="257"/>
      <c r="Z9" s="257"/>
      <c r="AA9" s="257"/>
      <c r="AB9" s="257"/>
      <c r="AC9" s="257"/>
      <c r="AD9" s="257"/>
      <c r="AE9" s="257"/>
      <c r="AF9" s="257"/>
      <c r="AG9" s="257"/>
      <c r="AH9" s="257"/>
      <c r="AI9" s="257"/>
      <c r="AJ9" s="257"/>
      <c r="AK9" s="257"/>
      <c r="AL9" s="257"/>
    </row>
    <row r="10" spans="1:38" ht="25.5" customHeight="1">
      <c r="A10" s="256"/>
      <c r="B10" s="515"/>
      <c r="C10" s="254"/>
      <c r="D10" s="254"/>
      <c r="E10" s="254"/>
      <c r="F10" s="254"/>
      <c r="G10" s="254"/>
      <c r="H10" s="254"/>
      <c r="I10" s="254"/>
      <c r="J10" s="254"/>
      <c r="K10" s="254"/>
      <c r="L10" s="254"/>
      <c r="M10" s="254"/>
      <c r="N10" s="254"/>
      <c r="O10" s="254"/>
      <c r="P10" s="254"/>
      <c r="Q10" s="254"/>
      <c r="R10" s="254"/>
      <c r="S10" s="254"/>
      <c r="T10" s="254"/>
      <c r="U10" s="254"/>
      <c r="V10" s="254"/>
      <c r="W10" s="257"/>
      <c r="X10" s="257"/>
      <c r="Y10" s="257"/>
      <c r="Z10" s="257"/>
      <c r="AA10" s="257"/>
      <c r="AB10" s="257"/>
      <c r="AC10" s="257"/>
      <c r="AD10" s="257"/>
      <c r="AE10" s="257"/>
      <c r="AF10" s="257"/>
      <c r="AG10" s="257"/>
      <c r="AH10" s="257"/>
      <c r="AI10" s="257"/>
      <c r="AJ10" s="257"/>
      <c r="AK10" s="257"/>
      <c r="AL10" s="257"/>
    </row>
    <row r="11" spans="1:38" ht="30.75" customHeight="1">
      <c r="A11" s="256"/>
      <c r="B11" s="722" t="s">
        <v>460</v>
      </c>
      <c r="C11" s="675"/>
      <c r="D11" s="675"/>
      <c r="E11" s="254"/>
      <c r="F11" s="254"/>
      <c r="G11" s="254"/>
      <c r="H11" s="254"/>
      <c r="I11" s="254"/>
      <c r="J11" s="254"/>
      <c r="K11" s="254"/>
      <c r="L11" s="254"/>
      <c r="M11" s="254"/>
      <c r="N11" s="254"/>
      <c r="O11" s="254"/>
      <c r="P11" s="254"/>
      <c r="Q11" s="254"/>
      <c r="R11" s="254"/>
      <c r="S11" s="254"/>
      <c r="T11" s="257"/>
      <c r="U11" s="257"/>
      <c r="V11" s="257"/>
      <c r="W11" s="257"/>
      <c r="X11" s="257"/>
      <c r="Y11" s="257"/>
      <c r="Z11" s="257"/>
      <c r="AA11" s="257"/>
      <c r="AB11" s="257"/>
      <c r="AC11" s="257"/>
      <c r="AD11" s="257"/>
      <c r="AE11" s="257"/>
      <c r="AF11" s="257"/>
      <c r="AG11" s="257"/>
      <c r="AH11" s="257"/>
      <c r="AI11" s="257"/>
      <c r="AJ11" s="257"/>
      <c r="AK11" s="257"/>
      <c r="AL11" s="257"/>
    </row>
    <row r="12" spans="1:38" ht="25.5" customHeight="1">
      <c r="A12" s="256"/>
      <c r="B12" s="523" t="s">
        <v>54</v>
      </c>
      <c r="C12" s="277" t="s">
        <v>277</v>
      </c>
      <c r="D12" s="277" t="s">
        <v>278</v>
      </c>
      <c r="E12" s="254"/>
      <c r="F12" s="254"/>
      <c r="G12" s="254"/>
      <c r="H12" s="254"/>
      <c r="I12" s="254"/>
      <c r="J12" s="254"/>
      <c r="K12" s="254"/>
      <c r="L12" s="254"/>
      <c r="M12" s="254"/>
      <c r="N12" s="254"/>
      <c r="O12" s="254"/>
      <c r="P12" s="254"/>
      <c r="Q12" s="254"/>
      <c r="R12" s="254"/>
      <c r="S12" s="254"/>
      <c r="T12" s="254"/>
      <c r="U12" s="257"/>
      <c r="V12" s="257"/>
      <c r="W12" s="257"/>
      <c r="X12" s="257"/>
      <c r="Y12" s="257"/>
      <c r="Z12" s="257"/>
      <c r="AA12" s="257"/>
      <c r="AB12" s="257"/>
      <c r="AC12" s="257"/>
      <c r="AD12" s="257"/>
      <c r="AE12" s="257"/>
      <c r="AF12" s="257"/>
      <c r="AG12" s="257"/>
      <c r="AH12" s="257"/>
      <c r="AI12" s="257"/>
      <c r="AJ12" s="257"/>
      <c r="AK12" s="257"/>
      <c r="AL12" s="257"/>
    </row>
    <row r="13" spans="1:38" ht="25.5" customHeight="1">
      <c r="A13" s="256"/>
      <c r="B13" s="520" t="s">
        <v>20</v>
      </c>
      <c r="C13" s="260" t="s">
        <v>461</v>
      </c>
      <c r="D13" s="344">
        <f>(((Q6/G5)^(1/10))-1)</f>
        <v>-0.36544710567462713</v>
      </c>
      <c r="E13" s="254"/>
      <c r="F13" s="254"/>
      <c r="G13" s="254"/>
      <c r="H13" s="254"/>
      <c r="I13" s="254"/>
      <c r="J13" s="254"/>
      <c r="K13" s="254"/>
      <c r="L13" s="254"/>
      <c r="M13" s="254"/>
      <c r="N13" s="254"/>
      <c r="O13" s="254"/>
      <c r="P13" s="254"/>
      <c r="Q13" s="254"/>
      <c r="R13" s="257"/>
      <c r="S13" s="257"/>
      <c r="T13" s="257"/>
      <c r="U13" s="257"/>
      <c r="V13" s="257"/>
      <c r="W13" s="257"/>
      <c r="X13" s="257"/>
      <c r="Y13" s="257"/>
      <c r="Z13" s="257"/>
      <c r="AA13" s="257"/>
      <c r="AB13" s="257"/>
      <c r="AC13" s="257"/>
      <c r="AD13" s="257"/>
      <c r="AE13" s="257"/>
    </row>
    <row r="14" spans="1:38" ht="25.5" customHeight="1">
      <c r="A14" s="256"/>
      <c r="B14" s="515"/>
      <c r="C14" s="254"/>
      <c r="D14" s="254"/>
      <c r="E14" s="254"/>
      <c r="F14" s="254"/>
      <c r="G14" s="254"/>
      <c r="H14" s="254"/>
      <c r="I14" s="254"/>
      <c r="J14" s="254"/>
      <c r="K14" s="254"/>
      <c r="L14" s="254"/>
      <c r="M14" s="254"/>
      <c r="N14" s="254"/>
      <c r="O14" s="254"/>
      <c r="P14" s="254"/>
      <c r="Q14" s="254"/>
      <c r="R14" s="254"/>
      <c r="S14" s="254"/>
      <c r="T14" s="257"/>
      <c r="U14" s="257"/>
      <c r="V14" s="257"/>
      <c r="W14" s="257"/>
      <c r="X14" s="257"/>
      <c r="Y14" s="257"/>
      <c r="Z14" s="257"/>
      <c r="AA14" s="257"/>
      <c r="AB14" s="257"/>
      <c r="AC14" s="257"/>
      <c r="AD14" s="257"/>
      <c r="AE14" s="257"/>
      <c r="AF14" s="257"/>
      <c r="AG14" s="257"/>
      <c r="AH14" s="257"/>
      <c r="AI14" s="257"/>
      <c r="AJ14" s="257"/>
      <c r="AK14" s="257"/>
      <c r="AL14" s="257"/>
    </row>
    <row r="15" spans="1:38" ht="25.5" customHeight="1">
      <c r="A15" s="256"/>
      <c r="B15" s="723" t="s">
        <v>462</v>
      </c>
      <c r="C15" s="690"/>
      <c r="D15" s="690"/>
      <c r="E15" s="690"/>
      <c r="F15" s="690"/>
      <c r="G15" s="690"/>
      <c r="H15" s="690"/>
      <c r="I15" s="690"/>
      <c r="J15" s="690"/>
      <c r="K15" s="673"/>
      <c r="L15" s="254"/>
      <c r="M15" s="254"/>
      <c r="N15" s="257"/>
      <c r="O15" s="257"/>
      <c r="P15" s="257"/>
      <c r="Q15" s="257"/>
      <c r="R15" s="257"/>
      <c r="S15" s="257"/>
      <c r="T15" s="257"/>
      <c r="U15" s="257"/>
      <c r="V15" s="257"/>
      <c r="W15" s="257"/>
      <c r="X15" s="257"/>
      <c r="Y15" s="257"/>
      <c r="Z15" s="257"/>
      <c r="AA15" s="257"/>
      <c r="AB15" s="257"/>
      <c r="AC15" s="257"/>
      <c r="AD15" s="257"/>
      <c r="AE15" s="257"/>
      <c r="AF15" s="257"/>
    </row>
    <row r="16" spans="1:38" ht="34.5" customHeight="1">
      <c r="A16" s="256"/>
      <c r="B16" s="724"/>
      <c r="C16" s="685"/>
      <c r="D16" s="685"/>
      <c r="E16" s="685"/>
      <c r="F16" s="685"/>
      <c r="G16" s="685"/>
      <c r="H16" s="685"/>
      <c r="I16" s="685"/>
      <c r="J16" s="685"/>
      <c r="K16" s="725"/>
      <c r="L16" s="254"/>
      <c r="M16" s="254"/>
      <c r="N16" s="257"/>
      <c r="O16" s="257"/>
      <c r="P16" s="257"/>
      <c r="Q16" s="257"/>
      <c r="R16" s="257"/>
      <c r="S16" s="257"/>
      <c r="T16" s="257"/>
      <c r="U16" s="257"/>
      <c r="V16" s="257"/>
      <c r="W16" s="257"/>
      <c r="X16" s="257"/>
      <c r="Y16" s="257"/>
      <c r="Z16" s="257"/>
      <c r="AA16" s="257"/>
      <c r="AB16" s="257"/>
      <c r="AC16" s="257"/>
      <c r="AD16" s="257"/>
      <c r="AE16" s="257"/>
      <c r="AF16" s="257"/>
    </row>
    <row r="17" spans="1:38" ht="25.5" customHeight="1">
      <c r="A17" s="256"/>
      <c r="B17" s="515"/>
      <c r="C17" s="254"/>
      <c r="D17" s="254"/>
      <c r="E17" s="254"/>
      <c r="F17" s="254"/>
      <c r="G17" s="254"/>
      <c r="H17" s="254"/>
      <c r="I17" s="254"/>
      <c r="J17" s="254"/>
      <c r="K17" s="254"/>
      <c r="L17" s="254"/>
      <c r="M17" s="254"/>
      <c r="N17" s="254"/>
      <c r="O17" s="254"/>
      <c r="P17" s="254"/>
      <c r="Q17" s="254"/>
      <c r="R17" s="254"/>
      <c r="S17" s="254"/>
      <c r="T17" s="257"/>
      <c r="U17" s="257"/>
      <c r="V17" s="257"/>
      <c r="W17" s="257"/>
      <c r="X17" s="257"/>
      <c r="Y17" s="257"/>
      <c r="Z17" s="257"/>
      <c r="AA17" s="257"/>
      <c r="AB17" s="257"/>
      <c r="AC17" s="257"/>
      <c r="AD17" s="257"/>
      <c r="AE17" s="257"/>
      <c r="AF17" s="257"/>
      <c r="AG17" s="257"/>
      <c r="AH17" s="257"/>
      <c r="AI17" s="257"/>
      <c r="AJ17" s="257"/>
      <c r="AK17" s="257"/>
      <c r="AL17" s="257"/>
    </row>
    <row r="18" spans="1:38" ht="25.5" customHeight="1">
      <c r="A18" s="256"/>
      <c r="B18" s="515"/>
      <c r="C18" s="254"/>
      <c r="D18" s="254"/>
      <c r="E18" s="254"/>
      <c r="F18" s="254"/>
      <c r="G18" s="254"/>
      <c r="H18" s="254"/>
      <c r="I18" s="254"/>
      <c r="J18" s="254"/>
      <c r="K18" s="254"/>
      <c r="L18" s="254"/>
      <c r="M18" s="254"/>
      <c r="N18" s="254"/>
      <c r="O18" s="254"/>
      <c r="P18" s="254"/>
      <c r="Q18" s="254"/>
      <c r="R18" s="254"/>
      <c r="S18" s="254"/>
      <c r="T18" s="257"/>
      <c r="U18" s="257"/>
      <c r="V18" s="257"/>
      <c r="W18" s="257"/>
      <c r="X18" s="257"/>
      <c r="Y18" s="257"/>
      <c r="Z18" s="257"/>
      <c r="AA18" s="257"/>
      <c r="AB18" s="257"/>
      <c r="AC18" s="257"/>
      <c r="AD18" s="257"/>
      <c r="AE18" s="257"/>
      <c r="AF18" s="257"/>
      <c r="AG18" s="257"/>
      <c r="AH18" s="257"/>
      <c r="AI18" s="257"/>
      <c r="AJ18" s="257"/>
      <c r="AK18" s="257"/>
      <c r="AL18" s="257"/>
    </row>
    <row r="19" spans="1:38" ht="25.5" customHeight="1">
      <c r="A19" s="256"/>
      <c r="B19" s="722" t="s">
        <v>154</v>
      </c>
      <c r="C19" s="675"/>
      <c r="D19" s="675"/>
      <c r="E19" s="254"/>
      <c r="F19" s="254"/>
      <c r="G19" s="254"/>
      <c r="H19" s="254"/>
      <c r="I19" s="254"/>
      <c r="J19" s="254"/>
      <c r="K19" s="254"/>
      <c r="L19" s="254"/>
      <c r="M19" s="254"/>
      <c r="N19" s="254"/>
      <c r="O19" s="254"/>
      <c r="P19" s="254"/>
      <c r="Q19" s="254"/>
      <c r="R19" s="254"/>
      <c r="S19" s="254"/>
      <c r="T19" s="257"/>
      <c r="U19" s="257"/>
      <c r="V19" s="257"/>
      <c r="W19" s="257"/>
      <c r="X19" s="257"/>
      <c r="Y19" s="257"/>
      <c r="Z19" s="257"/>
      <c r="AA19" s="257"/>
      <c r="AB19" s="257"/>
      <c r="AC19" s="257"/>
      <c r="AD19" s="257"/>
      <c r="AE19" s="257"/>
      <c r="AF19" s="257"/>
      <c r="AG19" s="257"/>
      <c r="AH19" s="257"/>
      <c r="AI19" s="257"/>
      <c r="AJ19" s="257"/>
      <c r="AK19" s="257"/>
      <c r="AL19" s="257"/>
    </row>
    <row r="20" spans="1:38" ht="25.5" customHeight="1">
      <c r="A20" s="256"/>
      <c r="B20" s="333" t="s">
        <v>459</v>
      </c>
      <c r="C20" s="255" t="s">
        <v>167</v>
      </c>
      <c r="D20" s="255">
        <v>2005</v>
      </c>
      <c r="E20" s="255">
        <v>2006</v>
      </c>
      <c r="F20" s="255">
        <v>2007</v>
      </c>
      <c r="G20" s="255">
        <v>2008</v>
      </c>
      <c r="H20" s="255">
        <v>2009</v>
      </c>
      <c r="I20" s="255">
        <v>2010</v>
      </c>
      <c r="J20" s="255">
        <v>2011</v>
      </c>
      <c r="K20" s="255">
        <v>2012</v>
      </c>
      <c r="L20" s="255">
        <v>2013</v>
      </c>
      <c r="M20" s="255">
        <v>2014</v>
      </c>
      <c r="N20" s="255">
        <v>2015</v>
      </c>
      <c r="O20" s="255">
        <v>2016</v>
      </c>
      <c r="P20" s="255">
        <v>2017</v>
      </c>
      <c r="Q20" s="255">
        <v>2018</v>
      </c>
      <c r="R20" s="255">
        <v>2019</v>
      </c>
      <c r="S20" s="255">
        <v>2020</v>
      </c>
      <c r="T20" s="255">
        <v>2021</v>
      </c>
      <c r="U20" s="255">
        <v>2022</v>
      </c>
      <c r="V20" s="255">
        <v>2023</v>
      </c>
      <c r="W20" s="257"/>
      <c r="X20" s="257"/>
      <c r="Y20" s="257"/>
      <c r="Z20" s="257"/>
      <c r="AA20" s="257"/>
      <c r="AB20" s="257"/>
      <c r="AC20" s="257"/>
      <c r="AD20" s="257"/>
      <c r="AE20" s="257"/>
      <c r="AF20" s="257"/>
      <c r="AG20" s="257"/>
      <c r="AH20" s="257"/>
      <c r="AI20" s="257"/>
      <c r="AJ20" s="257"/>
      <c r="AK20" s="257"/>
      <c r="AL20" s="257"/>
    </row>
    <row r="21" spans="1:38" ht="25.5" customHeight="1">
      <c r="A21" s="256"/>
      <c r="B21" s="524" t="s">
        <v>94</v>
      </c>
      <c r="C21" s="525" t="s">
        <v>152</v>
      </c>
      <c r="D21" s="526">
        <f t="shared" ref="D21:V26" si="1">(1/4*D4)+(3/4*E4)</f>
        <v>336.88333333333333</v>
      </c>
      <c r="E21" s="526">
        <f t="shared" si="1"/>
        <v>258.02092592592589</v>
      </c>
      <c r="F21" s="526">
        <f t="shared" si="1"/>
        <v>154.9164814814815</v>
      </c>
      <c r="G21" s="526">
        <f t="shared" si="1"/>
        <v>260.27731481481482</v>
      </c>
      <c r="H21" s="526">
        <f t="shared" si="1"/>
        <v>274.28370370370374</v>
      </c>
      <c r="I21" s="526">
        <f t="shared" si="1"/>
        <v>226.42186851851855</v>
      </c>
      <c r="J21" s="526">
        <f t="shared" si="1"/>
        <v>169.89746759259262</v>
      </c>
      <c r="K21" s="526">
        <f t="shared" si="1"/>
        <v>175.91671574074076</v>
      </c>
      <c r="L21" s="526">
        <f t="shared" si="1"/>
        <v>105.81518518518521</v>
      </c>
      <c r="M21" s="526">
        <f t="shared" si="1"/>
        <v>27.051851851851879</v>
      </c>
      <c r="N21" s="526">
        <f t="shared" si="1"/>
        <v>6.0548148148148231</v>
      </c>
      <c r="O21" s="526">
        <f t="shared" si="1"/>
        <v>1.2390740740740744</v>
      </c>
      <c r="P21" s="526">
        <f t="shared" si="1"/>
        <v>0</v>
      </c>
      <c r="Q21" s="526">
        <f t="shared" si="1"/>
        <v>1.8129067528125904</v>
      </c>
      <c r="R21" s="526">
        <f t="shared" si="1"/>
        <v>1.7999298470539067</v>
      </c>
      <c r="S21" s="526">
        <f t="shared" si="1"/>
        <v>0.39854253203879225</v>
      </c>
      <c r="T21" s="526">
        <f t="shared" si="1"/>
        <v>0.47650844953167526</v>
      </c>
      <c r="U21" s="526">
        <f t="shared" si="1"/>
        <v>0.49035327368945858</v>
      </c>
      <c r="V21" s="526">
        <f t="shared" si="1"/>
        <v>0.34114926423981778</v>
      </c>
      <c r="W21" s="257"/>
      <c r="X21" s="257"/>
      <c r="Y21" s="257"/>
      <c r="Z21" s="257"/>
      <c r="AA21" s="257"/>
      <c r="AB21" s="257"/>
      <c r="AC21" s="257"/>
      <c r="AD21" s="257"/>
      <c r="AE21" s="257"/>
      <c r="AF21" s="257"/>
      <c r="AG21" s="257"/>
      <c r="AH21" s="257"/>
      <c r="AI21" s="257"/>
      <c r="AJ21" s="257"/>
      <c r="AK21" s="257"/>
      <c r="AL21" s="257"/>
    </row>
    <row r="22" spans="1:38" ht="25.5" customHeight="1">
      <c r="A22" s="256"/>
      <c r="B22" s="527" t="s">
        <v>56</v>
      </c>
      <c r="C22" s="526" t="s">
        <v>152</v>
      </c>
      <c r="D22" s="526">
        <f t="shared" si="1"/>
        <v>69.131682149418381</v>
      </c>
      <c r="E22" s="526">
        <f t="shared" si="1"/>
        <v>71.931783231684989</v>
      </c>
      <c r="F22" s="526">
        <f t="shared" si="1"/>
        <v>74.845299261008222</v>
      </c>
      <c r="G22" s="526">
        <f t="shared" si="1"/>
        <v>67.255714256198345</v>
      </c>
      <c r="H22" s="526">
        <f t="shared" si="1"/>
        <v>82.087597933884297</v>
      </c>
      <c r="I22" s="526">
        <f t="shared" si="1"/>
        <v>92.638503512396696</v>
      </c>
      <c r="J22" s="526">
        <f t="shared" si="1"/>
        <v>83.358429855371909</v>
      </c>
      <c r="K22" s="526">
        <f t="shared" si="1"/>
        <v>61.558849690082639</v>
      </c>
      <c r="L22" s="526">
        <f t="shared" si="1"/>
        <v>23.17082376033057</v>
      </c>
      <c r="M22" s="526">
        <f t="shared" si="1"/>
        <v>10.601892355371898</v>
      </c>
      <c r="N22" s="526">
        <f t="shared" si="1"/>
        <v>67.082077892561998</v>
      </c>
      <c r="O22" s="526">
        <f t="shared" si="1"/>
        <v>101.33150681818182</v>
      </c>
      <c r="P22" s="526">
        <f t="shared" si="1"/>
        <v>110.91749154548467</v>
      </c>
      <c r="Q22" s="526">
        <f t="shared" si="1"/>
        <v>115.83645419198368</v>
      </c>
      <c r="R22" s="526">
        <f t="shared" si="1"/>
        <v>120.52827957022134</v>
      </c>
      <c r="S22" s="526">
        <f t="shared" si="1"/>
        <v>125.41014206184809</v>
      </c>
      <c r="T22" s="526">
        <f t="shared" si="1"/>
        <v>130.48973890654233</v>
      </c>
      <c r="U22" s="526">
        <f t="shared" si="1"/>
        <v>135.77507911202395</v>
      </c>
      <c r="V22" s="526">
        <f t="shared" si="1"/>
        <v>141.27449608186851</v>
      </c>
      <c r="W22" s="257"/>
      <c r="X22" s="257"/>
      <c r="Y22" s="257"/>
      <c r="Z22" s="257"/>
      <c r="AA22" s="257"/>
      <c r="AB22" s="257"/>
      <c r="AC22" s="257"/>
      <c r="AD22" s="257"/>
      <c r="AE22" s="257"/>
      <c r="AF22" s="257"/>
      <c r="AG22" s="257"/>
      <c r="AH22" s="257"/>
      <c r="AI22" s="257"/>
      <c r="AJ22" s="257"/>
      <c r="AK22" s="257"/>
      <c r="AL22" s="257"/>
    </row>
    <row r="23" spans="1:38" ht="25.5" customHeight="1">
      <c r="A23" s="256"/>
      <c r="B23" s="527" t="s">
        <v>20</v>
      </c>
      <c r="C23" s="526" t="s">
        <v>152</v>
      </c>
      <c r="D23" s="526">
        <f t="shared" si="1"/>
        <v>1.5625890442159942</v>
      </c>
      <c r="E23" s="526">
        <f t="shared" si="1"/>
        <v>0.99154540064837726</v>
      </c>
      <c r="F23" s="526">
        <f t="shared" si="1"/>
        <v>0.62918800383643925</v>
      </c>
      <c r="G23" s="526">
        <f t="shared" si="1"/>
        <v>1.6074999999999999</v>
      </c>
      <c r="H23" s="526">
        <f t="shared" si="1"/>
        <v>1.51</v>
      </c>
      <c r="I23" s="526">
        <f t="shared" si="1"/>
        <v>0.71500000000000008</v>
      </c>
      <c r="J23" s="526">
        <f t="shared" si="1"/>
        <v>0.2</v>
      </c>
      <c r="K23" s="526">
        <f t="shared" si="1"/>
        <v>0.1</v>
      </c>
      <c r="L23" s="526">
        <f t="shared" si="1"/>
        <v>0.1</v>
      </c>
      <c r="M23" s="526">
        <f t="shared" si="1"/>
        <v>0.1</v>
      </c>
      <c r="N23" s="526">
        <f t="shared" si="1"/>
        <v>0.1</v>
      </c>
      <c r="O23" s="526">
        <f t="shared" si="1"/>
        <v>0.24999999999999997</v>
      </c>
      <c r="P23" s="526">
        <f t="shared" si="1"/>
        <v>0.67500000000000004</v>
      </c>
      <c r="Q23" s="526">
        <f t="shared" si="1"/>
        <v>0.58073173659522381</v>
      </c>
      <c r="R23" s="526">
        <f t="shared" si="1"/>
        <v>0.36850500428309929</v>
      </c>
      <c r="S23" s="526">
        <f t="shared" si="1"/>
        <v>0.23383591704122458</v>
      </c>
      <c r="T23" s="526">
        <f t="shared" si="1"/>
        <v>0.14838125795573684</v>
      </c>
      <c r="U23" s="526">
        <f t="shared" si="1"/>
        <v>9.4155756699452586E-2</v>
      </c>
      <c r="V23" s="526">
        <f t="shared" si="1"/>
        <v>5.9746807931033263E-2</v>
      </c>
      <c r="W23" s="257"/>
      <c r="X23" s="257"/>
      <c r="Y23" s="257"/>
      <c r="Z23" s="257"/>
      <c r="AA23" s="257"/>
      <c r="AB23" s="257"/>
      <c r="AC23" s="257"/>
      <c r="AD23" s="257"/>
      <c r="AE23" s="257"/>
      <c r="AF23" s="257"/>
      <c r="AG23" s="257"/>
      <c r="AH23" s="257"/>
      <c r="AI23" s="257"/>
      <c r="AJ23" s="257"/>
      <c r="AK23" s="257"/>
      <c r="AL23" s="257"/>
    </row>
    <row r="24" spans="1:38" ht="25.5" customHeight="1">
      <c r="A24" s="256"/>
      <c r="B24" s="527" t="s">
        <v>95</v>
      </c>
      <c r="C24" s="526" t="s">
        <v>152</v>
      </c>
      <c r="D24" s="526">
        <f t="shared" si="1"/>
        <v>257.72367088459856</v>
      </c>
      <c r="E24" s="526">
        <f t="shared" si="1"/>
        <v>256.51859572882802</v>
      </c>
      <c r="F24" s="526">
        <f t="shared" si="1"/>
        <v>255.31915531404218</v>
      </c>
      <c r="G24" s="526">
        <f t="shared" si="1"/>
        <v>259.168073676132</v>
      </c>
      <c r="H24" s="526">
        <f t="shared" si="1"/>
        <v>285.57843438219493</v>
      </c>
      <c r="I24" s="526">
        <f t="shared" si="1"/>
        <v>286.56182847275517</v>
      </c>
      <c r="J24" s="526">
        <f t="shared" si="1"/>
        <v>289.02596412125865</v>
      </c>
      <c r="K24" s="526">
        <f t="shared" si="1"/>
        <v>326.03219973138914</v>
      </c>
      <c r="L24" s="526">
        <f t="shared" si="1"/>
        <v>249.1051515732924</v>
      </c>
      <c r="M24" s="526">
        <f t="shared" si="1"/>
        <v>217.67003069838833</v>
      </c>
      <c r="N24" s="526">
        <f t="shared" si="1"/>
        <v>273.98206062931695</v>
      </c>
      <c r="O24" s="526">
        <f t="shared" si="1"/>
        <v>302.98914044512662</v>
      </c>
      <c r="P24" s="526">
        <f t="shared" si="1"/>
        <v>259.09041634689174</v>
      </c>
      <c r="Q24" s="526">
        <f t="shared" si="1"/>
        <v>242.48975571686293</v>
      </c>
      <c r="R24" s="526">
        <f t="shared" si="1"/>
        <v>241.35591194092936</v>
      </c>
      <c r="S24" s="526">
        <f t="shared" si="1"/>
        <v>240.22736983930537</v>
      </c>
      <c r="T24" s="526">
        <f t="shared" si="1"/>
        <v>239.1041046221998</v>
      </c>
      <c r="U24" s="526">
        <f t="shared" si="1"/>
        <v>237.98609161573447</v>
      </c>
      <c r="V24" s="526">
        <f t="shared" si="1"/>
        <v>236.87330626140252</v>
      </c>
      <c r="W24" s="257"/>
      <c r="X24" s="257"/>
      <c r="Y24" s="257"/>
      <c r="Z24" s="257"/>
      <c r="AA24" s="257"/>
      <c r="AB24" s="257"/>
      <c r="AC24" s="257"/>
      <c r="AD24" s="257"/>
      <c r="AE24" s="257"/>
      <c r="AF24" s="257"/>
      <c r="AG24" s="257"/>
      <c r="AH24" s="257"/>
      <c r="AI24" s="257"/>
      <c r="AJ24" s="257"/>
      <c r="AK24" s="257"/>
      <c r="AL24" s="257"/>
    </row>
    <row r="25" spans="1:38" ht="25.5" customHeight="1">
      <c r="A25" s="256"/>
      <c r="B25" s="527" t="s">
        <v>36</v>
      </c>
      <c r="C25" s="526" t="s">
        <v>152</v>
      </c>
      <c r="D25" s="526">
        <f t="shared" si="1"/>
        <v>0</v>
      </c>
      <c r="E25" s="526">
        <f t="shared" si="1"/>
        <v>0</v>
      </c>
      <c r="F25" s="526">
        <f t="shared" si="1"/>
        <v>0</v>
      </c>
      <c r="G25" s="526">
        <f t="shared" si="1"/>
        <v>0</v>
      </c>
      <c r="H25" s="526">
        <f t="shared" si="1"/>
        <v>0</v>
      </c>
      <c r="I25" s="526">
        <f t="shared" si="1"/>
        <v>0</v>
      </c>
      <c r="J25" s="526">
        <f t="shared" si="1"/>
        <v>0</v>
      </c>
      <c r="K25" s="526">
        <f t="shared" si="1"/>
        <v>0</v>
      </c>
      <c r="L25" s="526">
        <f t="shared" si="1"/>
        <v>7.5000000000000011E-2</v>
      </c>
      <c r="M25" s="526">
        <f t="shared" si="1"/>
        <v>0.1</v>
      </c>
      <c r="N25" s="526">
        <f t="shared" si="1"/>
        <v>0.17500000000000002</v>
      </c>
      <c r="O25" s="526">
        <f t="shared" si="1"/>
        <v>171.90849500000002</v>
      </c>
      <c r="P25" s="526">
        <f t="shared" si="1"/>
        <v>231.823036</v>
      </c>
      <c r="Q25" s="526">
        <f t="shared" si="1"/>
        <v>231.37664000000001</v>
      </c>
      <c r="R25" s="526">
        <f t="shared" si="1"/>
        <v>230.93024400000002</v>
      </c>
      <c r="S25" s="526">
        <f t="shared" si="1"/>
        <v>230.93024400000002</v>
      </c>
      <c r="T25" s="526">
        <f t="shared" si="1"/>
        <v>230.93024400000002</v>
      </c>
      <c r="U25" s="526">
        <f t="shared" si="1"/>
        <v>230.93024400000002</v>
      </c>
      <c r="V25" s="526">
        <f t="shared" si="1"/>
        <v>230.93024400000002</v>
      </c>
      <c r="W25" s="257"/>
      <c r="X25" s="257"/>
      <c r="Y25" s="257"/>
      <c r="Z25" s="257"/>
      <c r="AA25" s="257"/>
      <c r="AB25" s="257"/>
      <c r="AC25" s="257"/>
      <c r="AD25" s="257"/>
      <c r="AE25" s="257"/>
      <c r="AF25" s="257"/>
      <c r="AG25" s="257"/>
      <c r="AH25" s="257"/>
      <c r="AI25" s="257"/>
      <c r="AJ25" s="257"/>
      <c r="AK25" s="257"/>
      <c r="AL25" s="257"/>
    </row>
    <row r="26" spans="1:38" ht="25.5" customHeight="1">
      <c r="A26" s="256"/>
      <c r="B26" s="528" t="s">
        <v>452</v>
      </c>
      <c r="C26" s="529" t="s">
        <v>152</v>
      </c>
      <c r="D26" s="529"/>
      <c r="E26" s="529"/>
      <c r="F26" s="529"/>
      <c r="G26" s="529"/>
      <c r="H26" s="529"/>
      <c r="I26" s="529"/>
      <c r="J26" s="529"/>
      <c r="K26" s="529"/>
      <c r="L26" s="529"/>
      <c r="M26" s="529"/>
      <c r="N26" s="529">
        <f t="shared" si="1"/>
        <v>4.75</v>
      </c>
      <c r="O26" s="529">
        <f t="shared" si="1"/>
        <v>7.5249999999999995</v>
      </c>
      <c r="P26" s="529">
        <f t="shared" si="1"/>
        <v>23.849999999999998</v>
      </c>
      <c r="Q26" s="529">
        <f t="shared" si="1"/>
        <v>18.25</v>
      </c>
      <c r="R26" s="529">
        <f t="shared" si="1"/>
        <v>15.150000000000002</v>
      </c>
      <c r="S26" s="529">
        <f t="shared" si="1"/>
        <v>23.849999999999998</v>
      </c>
      <c r="T26" s="529">
        <f t="shared" si="1"/>
        <v>18.150000000000002</v>
      </c>
      <c r="U26" s="529">
        <f t="shared" si="1"/>
        <v>19.349999999999998</v>
      </c>
      <c r="V26" s="529">
        <f t="shared" si="1"/>
        <v>23.7</v>
      </c>
      <c r="W26" s="257"/>
      <c r="X26" s="257"/>
      <c r="Y26" s="257"/>
      <c r="Z26" s="257"/>
      <c r="AA26" s="257"/>
      <c r="AB26" s="257"/>
      <c r="AC26" s="257"/>
      <c r="AD26" s="257"/>
      <c r="AE26" s="257"/>
      <c r="AF26" s="257"/>
      <c r="AG26" s="257"/>
      <c r="AH26" s="257"/>
      <c r="AI26" s="257"/>
      <c r="AJ26" s="257"/>
      <c r="AK26" s="257"/>
      <c r="AL26" s="257"/>
    </row>
    <row r="27" spans="1:38" ht="25.5" customHeight="1">
      <c r="A27" s="256"/>
      <c r="B27" s="515"/>
      <c r="C27" s="254"/>
      <c r="D27" s="254"/>
      <c r="E27" s="254"/>
      <c r="F27" s="254"/>
      <c r="G27" s="254"/>
      <c r="H27" s="254"/>
      <c r="I27" s="254"/>
      <c r="J27" s="254"/>
      <c r="K27" s="254"/>
      <c r="L27" s="254"/>
      <c r="M27" s="254"/>
      <c r="N27" s="254"/>
      <c r="O27" s="254"/>
      <c r="P27" s="254"/>
      <c r="Q27" s="254"/>
      <c r="R27" s="254"/>
      <c r="S27" s="254"/>
      <c r="T27" s="257"/>
      <c r="U27" s="257"/>
      <c r="V27" s="257"/>
      <c r="W27" s="257"/>
      <c r="X27" s="257"/>
      <c r="Y27" s="257"/>
      <c r="Z27" s="257"/>
      <c r="AA27" s="257"/>
      <c r="AB27" s="257"/>
      <c r="AC27" s="257"/>
      <c r="AD27" s="257"/>
      <c r="AE27" s="257"/>
      <c r="AF27" s="257"/>
      <c r="AG27" s="257"/>
      <c r="AH27" s="257"/>
      <c r="AI27" s="257"/>
      <c r="AJ27" s="257"/>
      <c r="AK27" s="257"/>
      <c r="AL27" s="257"/>
    </row>
    <row r="28" spans="1:38" ht="25.5" customHeight="1">
      <c r="A28" s="256"/>
      <c r="B28" s="515"/>
      <c r="C28" s="254"/>
      <c r="D28" s="254"/>
      <c r="E28" s="254"/>
      <c r="F28" s="254"/>
      <c r="G28" s="254"/>
      <c r="H28" s="254"/>
      <c r="I28" s="254"/>
      <c r="J28" s="254"/>
      <c r="K28" s="254"/>
      <c r="L28" s="254"/>
      <c r="M28" s="254"/>
      <c r="N28" s="254"/>
      <c r="O28" s="254"/>
      <c r="P28" s="254"/>
      <c r="Q28" s="254"/>
      <c r="R28" s="254"/>
      <c r="S28" s="254"/>
      <c r="T28" s="257"/>
      <c r="U28" s="257"/>
      <c r="V28" s="257"/>
      <c r="W28" s="257"/>
      <c r="X28" s="257"/>
      <c r="Y28" s="257"/>
      <c r="Z28" s="257"/>
      <c r="AA28" s="257"/>
      <c r="AB28" s="257"/>
      <c r="AC28" s="257"/>
      <c r="AD28" s="257"/>
      <c r="AE28" s="257"/>
      <c r="AF28" s="257"/>
      <c r="AG28" s="257"/>
      <c r="AH28" s="257"/>
      <c r="AI28" s="257"/>
      <c r="AJ28" s="257"/>
      <c r="AK28" s="257"/>
      <c r="AL28" s="257"/>
    </row>
    <row r="29" spans="1:38" ht="25.5" customHeight="1">
      <c r="A29" s="256"/>
      <c r="B29" s="515"/>
      <c r="C29" s="254"/>
      <c r="D29" s="254"/>
      <c r="E29" s="254"/>
      <c r="F29" s="254"/>
      <c r="G29" s="254"/>
      <c r="H29" s="254"/>
      <c r="I29" s="254"/>
      <c r="J29" s="254"/>
      <c r="K29" s="254"/>
      <c r="L29" s="254"/>
      <c r="M29" s="254"/>
      <c r="N29" s="254"/>
      <c r="O29" s="254"/>
      <c r="P29" s="254"/>
      <c r="Q29" s="254"/>
      <c r="R29" s="254"/>
      <c r="S29" s="254"/>
      <c r="T29" s="257"/>
      <c r="U29" s="257"/>
      <c r="V29" s="257"/>
      <c r="W29" s="257"/>
      <c r="X29" s="257"/>
      <c r="Y29" s="257"/>
      <c r="Z29" s="257"/>
      <c r="AA29" s="257"/>
      <c r="AB29" s="257"/>
      <c r="AC29" s="257"/>
      <c r="AD29" s="257"/>
      <c r="AE29" s="257"/>
      <c r="AF29" s="257"/>
      <c r="AG29" s="257"/>
      <c r="AH29" s="257"/>
      <c r="AI29" s="257"/>
      <c r="AJ29" s="257"/>
      <c r="AK29" s="257"/>
      <c r="AL29" s="257"/>
    </row>
    <row r="30" spans="1:38" ht="25.5" customHeight="1">
      <c r="A30" s="256"/>
      <c r="B30" s="515"/>
      <c r="C30" s="254"/>
      <c r="D30" s="254"/>
      <c r="E30" s="254"/>
      <c r="F30" s="254"/>
      <c r="G30" s="254"/>
      <c r="H30" s="254"/>
      <c r="I30" s="254"/>
      <c r="J30" s="254"/>
      <c r="K30" s="254"/>
      <c r="L30" s="254"/>
      <c r="M30" s="254"/>
      <c r="N30" s="254"/>
      <c r="O30" s="254"/>
      <c r="P30" s="254"/>
      <c r="Q30" s="254"/>
      <c r="R30" s="254"/>
      <c r="S30" s="254"/>
      <c r="T30" s="257"/>
      <c r="U30" s="257"/>
      <c r="V30" s="257"/>
      <c r="W30" s="257"/>
      <c r="X30" s="257"/>
      <c r="Y30" s="257"/>
      <c r="Z30" s="257"/>
      <c r="AA30" s="257"/>
      <c r="AB30" s="257"/>
      <c r="AC30" s="257"/>
      <c r="AD30" s="257"/>
      <c r="AE30" s="257"/>
      <c r="AF30" s="257"/>
      <c r="AG30" s="257"/>
      <c r="AH30" s="257"/>
      <c r="AI30" s="257"/>
      <c r="AJ30" s="257"/>
      <c r="AK30" s="257"/>
      <c r="AL30" s="257"/>
    </row>
    <row r="31" spans="1:38" ht="25.5" customHeight="1">
      <c r="A31" s="256"/>
      <c r="B31" s="515"/>
      <c r="C31" s="254"/>
      <c r="D31" s="254"/>
      <c r="E31" s="254"/>
      <c r="F31" s="254"/>
      <c r="G31" s="254"/>
      <c r="H31" s="254"/>
      <c r="I31" s="254"/>
      <c r="J31" s="254"/>
      <c r="K31" s="254"/>
      <c r="L31" s="254"/>
      <c r="M31" s="254"/>
      <c r="N31" s="254"/>
      <c r="O31" s="254"/>
      <c r="P31" s="254"/>
      <c r="Q31" s="254"/>
      <c r="R31" s="254"/>
      <c r="S31" s="254"/>
      <c r="T31" s="257"/>
      <c r="U31" s="257"/>
      <c r="V31" s="257"/>
      <c r="W31" s="257"/>
      <c r="X31" s="257"/>
      <c r="Y31" s="257"/>
      <c r="Z31" s="257"/>
      <c r="AA31" s="257"/>
      <c r="AB31" s="257"/>
      <c r="AC31" s="257"/>
      <c r="AD31" s="257"/>
      <c r="AE31" s="257"/>
      <c r="AF31" s="257"/>
      <c r="AG31" s="257"/>
      <c r="AH31" s="257"/>
      <c r="AI31" s="257"/>
      <c r="AJ31" s="257"/>
      <c r="AK31" s="257"/>
      <c r="AL31" s="257"/>
    </row>
    <row r="32" spans="1:38" ht="25.5" customHeight="1">
      <c r="A32" s="256"/>
      <c r="B32" s="515"/>
      <c r="C32" s="254"/>
      <c r="D32" s="254"/>
      <c r="E32" s="254"/>
      <c r="F32" s="254"/>
      <c r="G32" s="254"/>
      <c r="H32" s="254"/>
      <c r="I32" s="254"/>
      <c r="J32" s="254"/>
      <c r="K32" s="254"/>
      <c r="L32" s="254"/>
      <c r="M32" s="254"/>
      <c r="N32" s="254"/>
      <c r="O32" s="254"/>
      <c r="P32" s="254"/>
      <c r="Q32" s="254"/>
      <c r="R32" s="254"/>
      <c r="S32" s="254"/>
      <c r="T32" s="257"/>
      <c r="U32" s="257"/>
      <c r="V32" s="257"/>
      <c r="W32" s="257"/>
      <c r="X32" s="257"/>
      <c r="Y32" s="257"/>
      <c r="Z32" s="257"/>
      <c r="AA32" s="257"/>
      <c r="AB32" s="257"/>
      <c r="AC32" s="257"/>
      <c r="AD32" s="257"/>
      <c r="AE32" s="257"/>
      <c r="AF32" s="257"/>
      <c r="AG32" s="257"/>
      <c r="AH32" s="257"/>
      <c r="AI32" s="257"/>
      <c r="AJ32" s="257"/>
      <c r="AK32" s="257"/>
      <c r="AL32" s="257"/>
    </row>
    <row r="33" spans="1:38" ht="25.5" customHeight="1">
      <c r="A33" s="256"/>
      <c r="B33" s="515"/>
      <c r="C33" s="254"/>
      <c r="D33" s="254"/>
      <c r="E33" s="254"/>
      <c r="F33" s="254"/>
      <c r="G33" s="254"/>
      <c r="H33" s="254"/>
      <c r="I33" s="254"/>
      <c r="J33" s="254"/>
      <c r="K33" s="254"/>
      <c r="L33" s="254"/>
      <c r="M33" s="254"/>
      <c r="N33" s="254"/>
      <c r="O33" s="254"/>
      <c r="P33" s="254"/>
      <c r="Q33" s="254"/>
      <c r="R33" s="254"/>
      <c r="S33" s="254"/>
      <c r="T33" s="257"/>
      <c r="U33" s="257"/>
      <c r="V33" s="257"/>
      <c r="W33" s="257"/>
      <c r="X33" s="257"/>
      <c r="Y33" s="257"/>
      <c r="Z33" s="257"/>
      <c r="AA33" s="257"/>
      <c r="AB33" s="257"/>
      <c r="AC33" s="257"/>
      <c r="AD33" s="257"/>
      <c r="AE33" s="257"/>
      <c r="AF33" s="257"/>
      <c r="AG33" s="257"/>
      <c r="AH33" s="257"/>
      <c r="AI33" s="257"/>
      <c r="AJ33" s="257"/>
      <c r="AK33" s="257"/>
      <c r="AL33" s="257"/>
    </row>
    <row r="34" spans="1:38" ht="25.5" customHeight="1">
      <c r="A34" s="256"/>
      <c r="B34" s="515"/>
      <c r="C34" s="254"/>
      <c r="D34" s="254"/>
      <c r="E34" s="254"/>
      <c r="F34" s="254"/>
      <c r="G34" s="254"/>
      <c r="H34" s="254"/>
      <c r="I34" s="254"/>
      <c r="J34" s="254"/>
      <c r="K34" s="254"/>
      <c r="L34" s="254"/>
      <c r="M34" s="254"/>
      <c r="N34" s="254"/>
      <c r="O34" s="254"/>
      <c r="P34" s="254"/>
      <c r="Q34" s="254"/>
      <c r="R34" s="254"/>
      <c r="S34" s="254"/>
      <c r="T34" s="257"/>
      <c r="U34" s="257"/>
      <c r="V34" s="257"/>
      <c r="W34" s="257"/>
      <c r="X34" s="257"/>
      <c r="Y34" s="257"/>
      <c r="Z34" s="257"/>
      <c r="AA34" s="257"/>
      <c r="AB34" s="257"/>
      <c r="AC34" s="257"/>
      <c r="AD34" s="257"/>
      <c r="AE34" s="257"/>
      <c r="AF34" s="257"/>
      <c r="AG34" s="257"/>
      <c r="AH34" s="257"/>
      <c r="AI34" s="257"/>
      <c r="AJ34" s="257"/>
      <c r="AK34" s="257"/>
      <c r="AL34" s="257"/>
    </row>
    <row r="35" spans="1:38" ht="25.5" customHeight="1">
      <c r="A35" s="256"/>
      <c r="B35" s="515"/>
      <c r="C35" s="254"/>
      <c r="D35" s="254"/>
      <c r="E35" s="254"/>
      <c r="F35" s="254"/>
      <c r="G35" s="254"/>
      <c r="H35" s="254"/>
      <c r="I35" s="254"/>
      <c r="J35" s="254"/>
      <c r="K35" s="254"/>
      <c r="L35" s="254"/>
      <c r="M35" s="254"/>
      <c r="N35" s="254"/>
      <c r="O35" s="254"/>
      <c r="P35" s="254"/>
      <c r="Q35" s="254"/>
      <c r="R35" s="254"/>
      <c r="S35" s="254"/>
      <c r="T35" s="257"/>
      <c r="U35" s="257"/>
      <c r="V35" s="257"/>
      <c r="W35" s="257"/>
      <c r="X35" s="257"/>
      <c r="Y35" s="257"/>
      <c r="Z35" s="257"/>
      <c r="AA35" s="257"/>
      <c r="AB35" s="257"/>
      <c r="AC35" s="257"/>
      <c r="AD35" s="257"/>
      <c r="AE35" s="257"/>
      <c r="AF35" s="257"/>
      <c r="AG35" s="257"/>
      <c r="AH35" s="257"/>
      <c r="AI35" s="257"/>
      <c r="AJ35" s="257"/>
      <c r="AK35" s="257"/>
      <c r="AL35" s="257"/>
    </row>
    <row r="36" spans="1:38" ht="25.5" customHeight="1">
      <c r="A36" s="256"/>
      <c r="B36" s="515"/>
      <c r="C36" s="254"/>
      <c r="D36" s="254"/>
      <c r="E36" s="254"/>
      <c r="F36" s="254"/>
      <c r="G36" s="254"/>
      <c r="H36" s="254"/>
      <c r="I36" s="254"/>
      <c r="J36" s="254"/>
      <c r="K36" s="254"/>
      <c r="L36" s="254"/>
      <c r="M36" s="254"/>
      <c r="N36" s="254"/>
      <c r="O36" s="254"/>
      <c r="P36" s="254"/>
      <c r="Q36" s="254"/>
      <c r="R36" s="254"/>
      <c r="S36" s="254"/>
      <c r="T36" s="257"/>
      <c r="U36" s="257"/>
      <c r="V36" s="257"/>
      <c r="W36" s="257"/>
      <c r="X36" s="257"/>
      <c r="Y36" s="257"/>
      <c r="Z36" s="257"/>
      <c r="AA36" s="257"/>
      <c r="AB36" s="257"/>
      <c r="AC36" s="257"/>
      <c r="AD36" s="257"/>
      <c r="AE36" s="257"/>
      <c r="AF36" s="257"/>
      <c r="AG36" s="257"/>
      <c r="AH36" s="257"/>
      <c r="AI36" s="257"/>
      <c r="AJ36" s="257"/>
      <c r="AK36" s="257"/>
      <c r="AL36" s="257"/>
    </row>
    <row r="37" spans="1:38" ht="25.5" customHeight="1">
      <c r="A37" s="256"/>
      <c r="B37" s="515"/>
      <c r="C37" s="254"/>
      <c r="D37" s="254"/>
      <c r="E37" s="254"/>
      <c r="F37" s="254"/>
      <c r="G37" s="254"/>
      <c r="H37" s="254"/>
      <c r="I37" s="254"/>
      <c r="J37" s="254"/>
      <c r="K37" s="254"/>
      <c r="L37" s="254"/>
      <c r="M37" s="254"/>
      <c r="N37" s="254"/>
      <c r="O37" s="254"/>
      <c r="P37" s="254"/>
      <c r="Q37" s="254"/>
      <c r="R37" s="254"/>
      <c r="S37" s="254"/>
      <c r="T37" s="257"/>
      <c r="U37" s="257"/>
      <c r="V37" s="257"/>
      <c r="W37" s="257"/>
      <c r="X37" s="257"/>
      <c r="Y37" s="257"/>
      <c r="Z37" s="257"/>
      <c r="AA37" s="257"/>
      <c r="AB37" s="257"/>
      <c r="AC37" s="257"/>
      <c r="AD37" s="257"/>
      <c r="AE37" s="257"/>
      <c r="AF37" s="257"/>
      <c r="AG37" s="257"/>
      <c r="AH37" s="257"/>
      <c r="AI37" s="257"/>
      <c r="AJ37" s="257"/>
      <c r="AK37" s="257"/>
      <c r="AL37" s="257"/>
    </row>
    <row r="38" spans="1:38" ht="25.5" customHeight="1">
      <c r="A38" s="256"/>
      <c r="B38" s="515"/>
      <c r="C38" s="254"/>
      <c r="D38" s="254"/>
      <c r="E38" s="254"/>
      <c r="F38" s="254"/>
      <c r="G38" s="254"/>
      <c r="H38" s="254"/>
      <c r="I38" s="254"/>
      <c r="J38" s="254"/>
      <c r="K38" s="254"/>
      <c r="L38" s="254"/>
      <c r="M38" s="254"/>
      <c r="N38" s="254"/>
      <c r="O38" s="254"/>
      <c r="P38" s="254"/>
      <c r="Q38" s="254"/>
      <c r="R38" s="254"/>
      <c r="S38" s="254"/>
      <c r="T38" s="257"/>
      <c r="U38" s="257"/>
      <c r="V38" s="257"/>
      <c r="W38" s="257"/>
      <c r="X38" s="257"/>
      <c r="Y38" s="257"/>
      <c r="Z38" s="257"/>
      <c r="AA38" s="257"/>
      <c r="AB38" s="257"/>
      <c r="AC38" s="257"/>
      <c r="AD38" s="257"/>
      <c r="AE38" s="257"/>
      <c r="AF38" s="257"/>
      <c r="AG38" s="257"/>
      <c r="AH38" s="257"/>
      <c r="AI38" s="257"/>
      <c r="AJ38" s="257"/>
      <c r="AK38" s="257"/>
      <c r="AL38" s="257"/>
    </row>
    <row r="39" spans="1:38" ht="25.5" customHeight="1">
      <c r="A39" s="256"/>
      <c r="B39" s="515"/>
      <c r="C39" s="254"/>
      <c r="D39" s="254"/>
      <c r="E39" s="254"/>
      <c r="F39" s="254"/>
      <c r="G39" s="254"/>
      <c r="H39" s="254"/>
      <c r="I39" s="254"/>
      <c r="J39" s="254"/>
      <c r="K39" s="254"/>
      <c r="L39" s="254"/>
      <c r="M39" s="254"/>
      <c r="N39" s="254"/>
      <c r="O39" s="254"/>
      <c r="P39" s="254"/>
      <c r="Q39" s="254"/>
      <c r="R39" s="254"/>
      <c r="S39" s="254"/>
      <c r="T39" s="257"/>
      <c r="U39" s="257"/>
      <c r="V39" s="257"/>
      <c r="W39" s="257"/>
      <c r="X39" s="257"/>
      <c r="Y39" s="257"/>
      <c r="Z39" s="257"/>
      <c r="AA39" s="257"/>
      <c r="AB39" s="257"/>
      <c r="AC39" s="257"/>
      <c r="AD39" s="257"/>
      <c r="AE39" s="257"/>
      <c r="AF39" s="257"/>
      <c r="AG39" s="257"/>
      <c r="AH39" s="257"/>
      <c r="AI39" s="257"/>
      <c r="AJ39" s="257"/>
      <c r="AK39" s="257"/>
      <c r="AL39" s="257"/>
    </row>
    <row r="40" spans="1:38" ht="25.5" customHeight="1">
      <c r="A40" s="256"/>
      <c r="B40" s="515"/>
      <c r="C40" s="254"/>
      <c r="D40" s="254"/>
      <c r="E40" s="254"/>
      <c r="F40" s="254"/>
      <c r="G40" s="254"/>
      <c r="H40" s="254"/>
      <c r="I40" s="254"/>
      <c r="J40" s="254"/>
      <c r="K40" s="254"/>
      <c r="L40" s="254"/>
      <c r="M40" s="254"/>
      <c r="N40" s="254"/>
      <c r="O40" s="254"/>
      <c r="P40" s="254"/>
      <c r="Q40" s="254"/>
      <c r="R40" s="254"/>
      <c r="S40" s="254"/>
      <c r="T40" s="257"/>
      <c r="U40" s="257"/>
      <c r="V40" s="257"/>
      <c r="W40" s="257"/>
      <c r="X40" s="257"/>
      <c r="Y40" s="257"/>
      <c r="Z40" s="257"/>
      <c r="AA40" s="257"/>
      <c r="AB40" s="257"/>
      <c r="AC40" s="257"/>
      <c r="AD40" s="257"/>
      <c r="AE40" s="257"/>
      <c r="AF40" s="257"/>
      <c r="AG40" s="257"/>
      <c r="AH40" s="257"/>
      <c r="AI40" s="257"/>
      <c r="AJ40" s="257"/>
      <c r="AK40" s="257"/>
      <c r="AL40" s="257"/>
    </row>
    <row r="41" spans="1:38" ht="25.5" customHeight="1">
      <c r="A41" s="256"/>
      <c r="B41" s="515"/>
      <c r="C41" s="254"/>
      <c r="D41" s="254"/>
      <c r="E41" s="254"/>
      <c r="F41" s="254"/>
      <c r="G41" s="254"/>
      <c r="H41" s="254"/>
      <c r="I41" s="254"/>
      <c r="J41" s="254"/>
      <c r="K41" s="254"/>
      <c r="L41" s="254"/>
      <c r="M41" s="254"/>
      <c r="N41" s="254"/>
      <c r="O41" s="254"/>
      <c r="P41" s="254"/>
      <c r="Q41" s="254"/>
      <c r="R41" s="254"/>
      <c r="S41" s="254"/>
      <c r="T41" s="257"/>
      <c r="U41" s="257"/>
      <c r="V41" s="257"/>
      <c r="W41" s="257"/>
      <c r="X41" s="257"/>
      <c r="Y41" s="257"/>
      <c r="Z41" s="257"/>
      <c r="AA41" s="257"/>
      <c r="AB41" s="257"/>
      <c r="AC41" s="257"/>
      <c r="AD41" s="257"/>
      <c r="AE41" s="257"/>
      <c r="AF41" s="257"/>
      <c r="AG41" s="257"/>
      <c r="AH41" s="257"/>
      <c r="AI41" s="257"/>
      <c r="AJ41" s="257"/>
      <c r="AK41" s="257"/>
      <c r="AL41" s="257"/>
    </row>
    <row r="42" spans="1:38" ht="25.5" customHeight="1">
      <c r="A42" s="256"/>
      <c r="B42" s="515"/>
      <c r="C42" s="254"/>
      <c r="D42" s="254"/>
      <c r="E42" s="254"/>
      <c r="F42" s="254"/>
      <c r="G42" s="254"/>
      <c r="H42" s="254"/>
      <c r="I42" s="254"/>
      <c r="J42" s="254"/>
      <c r="K42" s="254"/>
      <c r="L42" s="254"/>
      <c r="M42" s="254"/>
      <c r="N42" s="254"/>
      <c r="O42" s="254"/>
      <c r="P42" s="254"/>
      <c r="Q42" s="254"/>
      <c r="R42" s="254"/>
      <c r="S42" s="254"/>
      <c r="T42" s="257"/>
      <c r="U42" s="257"/>
      <c r="V42" s="257"/>
      <c r="W42" s="257"/>
      <c r="X42" s="257"/>
      <c r="Y42" s="257"/>
      <c r="Z42" s="257"/>
      <c r="AA42" s="257"/>
      <c r="AB42" s="257"/>
      <c r="AC42" s="257"/>
      <c r="AD42" s="257"/>
      <c r="AE42" s="257"/>
      <c r="AF42" s="257"/>
      <c r="AG42" s="257"/>
      <c r="AH42" s="257"/>
      <c r="AI42" s="257"/>
      <c r="AJ42" s="257"/>
      <c r="AK42" s="257"/>
      <c r="AL42" s="257"/>
    </row>
    <row r="43" spans="1:38" ht="25.5" customHeight="1">
      <c r="A43" s="256"/>
      <c r="B43" s="515"/>
      <c r="C43" s="254"/>
      <c r="D43" s="254"/>
      <c r="E43" s="254"/>
      <c r="F43" s="254"/>
      <c r="G43" s="254"/>
      <c r="H43" s="254"/>
      <c r="I43" s="254"/>
      <c r="J43" s="254"/>
      <c r="K43" s="254"/>
      <c r="L43" s="254"/>
      <c r="M43" s="254"/>
      <c r="N43" s="254"/>
      <c r="O43" s="254"/>
      <c r="P43" s="254"/>
      <c r="Q43" s="254"/>
      <c r="R43" s="254"/>
      <c r="S43" s="254"/>
      <c r="T43" s="257"/>
      <c r="U43" s="257"/>
      <c r="V43" s="257"/>
      <c r="W43" s="257"/>
      <c r="X43" s="257"/>
      <c r="Y43" s="257"/>
      <c r="Z43" s="257"/>
      <c r="AA43" s="257"/>
      <c r="AB43" s="257"/>
      <c r="AC43" s="257"/>
      <c r="AD43" s="257"/>
      <c r="AE43" s="257"/>
      <c r="AF43" s="257"/>
      <c r="AG43" s="257"/>
      <c r="AH43" s="257"/>
      <c r="AI43" s="257"/>
      <c r="AJ43" s="257"/>
      <c r="AK43" s="257"/>
      <c r="AL43" s="257"/>
    </row>
    <row r="44" spans="1:38" ht="25.5" customHeight="1">
      <c r="A44" s="256"/>
      <c r="B44" s="515"/>
      <c r="C44" s="254"/>
      <c r="D44" s="254"/>
      <c r="E44" s="254"/>
      <c r="F44" s="254"/>
      <c r="G44" s="254"/>
      <c r="H44" s="254"/>
      <c r="I44" s="254"/>
      <c r="J44" s="254"/>
      <c r="K44" s="254"/>
      <c r="L44" s="254"/>
      <c r="M44" s="254"/>
      <c r="N44" s="254"/>
      <c r="O44" s="254"/>
      <c r="P44" s="254"/>
      <c r="Q44" s="254"/>
      <c r="R44" s="254"/>
      <c r="S44" s="254"/>
      <c r="T44" s="257"/>
      <c r="U44" s="257"/>
      <c r="V44" s="257"/>
      <c r="W44" s="257"/>
      <c r="X44" s="257"/>
      <c r="Y44" s="257"/>
      <c r="Z44" s="257"/>
      <c r="AA44" s="257"/>
      <c r="AB44" s="257"/>
      <c r="AC44" s="257"/>
      <c r="AD44" s="257"/>
      <c r="AE44" s="257"/>
      <c r="AF44" s="257"/>
      <c r="AG44" s="257"/>
      <c r="AH44" s="257"/>
      <c r="AI44" s="257"/>
      <c r="AJ44" s="257"/>
      <c r="AK44" s="257"/>
      <c r="AL44" s="257"/>
    </row>
    <row r="45" spans="1:38" ht="25.5" customHeight="1">
      <c r="A45" s="256"/>
      <c r="B45" s="515"/>
      <c r="C45" s="254"/>
      <c r="D45" s="254"/>
      <c r="E45" s="254"/>
      <c r="F45" s="254"/>
      <c r="G45" s="254"/>
      <c r="H45" s="254"/>
      <c r="I45" s="254"/>
      <c r="J45" s="254"/>
      <c r="K45" s="254"/>
      <c r="L45" s="254"/>
      <c r="M45" s="254"/>
      <c r="N45" s="254"/>
      <c r="O45" s="254"/>
      <c r="P45" s="254"/>
      <c r="Q45" s="254"/>
      <c r="R45" s="254"/>
      <c r="S45" s="254"/>
      <c r="T45" s="257"/>
      <c r="U45" s="257"/>
      <c r="V45" s="257"/>
      <c r="W45" s="257"/>
      <c r="X45" s="257"/>
      <c r="Y45" s="257"/>
      <c r="Z45" s="257"/>
      <c r="AA45" s="257"/>
      <c r="AB45" s="257"/>
      <c r="AC45" s="257"/>
      <c r="AD45" s="257"/>
      <c r="AE45" s="257"/>
      <c r="AF45" s="257"/>
      <c r="AG45" s="257"/>
      <c r="AH45" s="257"/>
      <c r="AI45" s="257"/>
      <c r="AJ45" s="257"/>
      <c r="AK45" s="257"/>
      <c r="AL45" s="257"/>
    </row>
    <row r="46" spans="1:38" ht="25.5" customHeight="1">
      <c r="A46" s="256"/>
      <c r="B46" s="515"/>
      <c r="C46" s="254"/>
      <c r="D46" s="254"/>
      <c r="E46" s="254"/>
      <c r="F46" s="254"/>
      <c r="G46" s="254"/>
      <c r="H46" s="254"/>
      <c r="I46" s="254"/>
      <c r="J46" s="254"/>
      <c r="K46" s="254"/>
      <c r="L46" s="254"/>
      <c r="M46" s="254"/>
      <c r="N46" s="254"/>
      <c r="O46" s="254"/>
      <c r="P46" s="254"/>
      <c r="Q46" s="254"/>
      <c r="R46" s="254"/>
      <c r="S46" s="254"/>
      <c r="T46" s="257"/>
      <c r="U46" s="257"/>
      <c r="V46" s="257"/>
      <c r="W46" s="257"/>
      <c r="X46" s="257"/>
      <c r="Y46" s="257"/>
      <c r="Z46" s="257"/>
      <c r="AA46" s="257"/>
      <c r="AB46" s="257"/>
      <c r="AC46" s="257"/>
      <c r="AD46" s="257"/>
      <c r="AE46" s="257"/>
      <c r="AF46" s="257"/>
      <c r="AG46" s="257"/>
      <c r="AH46" s="257"/>
      <c r="AI46" s="257"/>
      <c r="AJ46" s="257"/>
      <c r="AK46" s="257"/>
      <c r="AL46" s="257"/>
    </row>
    <row r="47" spans="1:38" ht="25.5" customHeight="1">
      <c r="A47" s="256"/>
      <c r="B47" s="515"/>
      <c r="C47" s="254"/>
      <c r="D47" s="254"/>
      <c r="E47" s="254"/>
      <c r="F47" s="254"/>
      <c r="G47" s="254"/>
      <c r="H47" s="254"/>
      <c r="I47" s="254"/>
      <c r="J47" s="254"/>
      <c r="K47" s="254"/>
      <c r="L47" s="254"/>
      <c r="M47" s="254"/>
      <c r="N47" s="254"/>
      <c r="O47" s="254"/>
      <c r="P47" s="254"/>
      <c r="Q47" s="254"/>
      <c r="R47" s="254"/>
      <c r="S47" s="254"/>
      <c r="T47" s="257"/>
      <c r="U47" s="257"/>
      <c r="V47" s="257"/>
      <c r="W47" s="257"/>
      <c r="X47" s="257"/>
      <c r="Y47" s="257"/>
      <c r="Z47" s="257"/>
      <c r="AA47" s="257"/>
      <c r="AB47" s="257"/>
      <c r="AC47" s="257"/>
      <c r="AD47" s="257"/>
      <c r="AE47" s="257"/>
      <c r="AF47" s="257"/>
      <c r="AG47" s="257"/>
      <c r="AH47" s="257"/>
      <c r="AI47" s="257"/>
      <c r="AJ47" s="257"/>
      <c r="AK47" s="257"/>
      <c r="AL47" s="257"/>
    </row>
    <row r="48" spans="1:38" ht="25.5" customHeight="1">
      <c r="A48" s="256"/>
      <c r="B48" s="515"/>
      <c r="C48" s="254"/>
      <c r="D48" s="254"/>
      <c r="E48" s="254"/>
      <c r="F48" s="254"/>
      <c r="G48" s="254"/>
      <c r="H48" s="254"/>
      <c r="I48" s="254"/>
      <c r="J48" s="254"/>
      <c r="K48" s="254"/>
      <c r="L48" s="254"/>
      <c r="M48" s="254"/>
      <c r="N48" s="254"/>
      <c r="O48" s="254"/>
      <c r="P48" s="254"/>
      <c r="Q48" s="254"/>
      <c r="R48" s="254"/>
      <c r="S48" s="254"/>
      <c r="T48" s="257"/>
      <c r="U48" s="257"/>
      <c r="V48" s="257"/>
      <c r="W48" s="257"/>
      <c r="X48" s="257"/>
      <c r="Y48" s="257"/>
      <c r="Z48" s="257"/>
      <c r="AA48" s="257"/>
      <c r="AB48" s="257"/>
      <c r="AC48" s="257"/>
      <c r="AD48" s="257"/>
      <c r="AE48" s="257"/>
      <c r="AF48" s="257"/>
      <c r="AG48" s="257"/>
      <c r="AH48" s="257"/>
      <c r="AI48" s="257"/>
      <c r="AJ48" s="257"/>
      <c r="AK48" s="257"/>
      <c r="AL48" s="257"/>
    </row>
    <row r="49" spans="1:38" ht="25.5" customHeight="1">
      <c r="A49" s="256"/>
      <c r="B49" s="515"/>
      <c r="C49" s="254"/>
      <c r="D49" s="254"/>
      <c r="E49" s="254"/>
      <c r="F49" s="254"/>
      <c r="G49" s="254"/>
      <c r="H49" s="254"/>
      <c r="I49" s="254"/>
      <c r="J49" s="254"/>
      <c r="K49" s="254"/>
      <c r="L49" s="254"/>
      <c r="M49" s="254"/>
      <c r="N49" s="254"/>
      <c r="O49" s="254"/>
      <c r="P49" s="254"/>
      <c r="Q49" s="254"/>
      <c r="R49" s="254"/>
      <c r="S49" s="254"/>
      <c r="T49" s="257"/>
      <c r="U49" s="257"/>
      <c r="V49" s="257"/>
      <c r="W49" s="257"/>
      <c r="X49" s="257"/>
      <c r="Y49" s="257"/>
      <c r="Z49" s="257"/>
      <c r="AA49" s="257"/>
      <c r="AB49" s="257"/>
      <c r="AC49" s="257"/>
      <c r="AD49" s="257"/>
      <c r="AE49" s="257"/>
      <c r="AF49" s="257"/>
      <c r="AG49" s="257"/>
      <c r="AH49" s="257"/>
      <c r="AI49" s="257"/>
      <c r="AJ49" s="257"/>
      <c r="AK49" s="257"/>
      <c r="AL49" s="257"/>
    </row>
    <row r="50" spans="1:38" ht="25.5" customHeight="1">
      <c r="A50" s="256"/>
      <c r="B50" s="515"/>
      <c r="C50" s="254"/>
      <c r="D50" s="254"/>
      <c r="E50" s="254"/>
      <c r="F50" s="254"/>
      <c r="G50" s="254"/>
      <c r="H50" s="254"/>
      <c r="I50" s="254"/>
      <c r="J50" s="254"/>
      <c r="K50" s="254"/>
      <c r="L50" s="254"/>
      <c r="M50" s="254"/>
      <c r="N50" s="254"/>
      <c r="O50" s="254"/>
      <c r="P50" s="254"/>
      <c r="Q50" s="254"/>
      <c r="R50" s="254"/>
      <c r="S50" s="254"/>
      <c r="T50" s="257"/>
      <c r="U50" s="257"/>
      <c r="V50" s="257"/>
      <c r="W50" s="257"/>
      <c r="X50" s="257"/>
      <c r="Y50" s="257"/>
      <c r="Z50" s="257"/>
      <c r="AA50" s="257"/>
      <c r="AB50" s="257"/>
      <c r="AC50" s="257"/>
      <c r="AD50" s="257"/>
      <c r="AE50" s="257"/>
      <c r="AF50" s="257"/>
      <c r="AG50" s="257"/>
      <c r="AH50" s="257"/>
      <c r="AI50" s="257"/>
      <c r="AJ50" s="257"/>
      <c r="AK50" s="257"/>
      <c r="AL50" s="257"/>
    </row>
    <row r="51" spans="1:38" ht="25.5" customHeight="1">
      <c r="A51" s="256"/>
      <c r="B51" s="515"/>
      <c r="C51" s="254"/>
      <c r="D51" s="254"/>
      <c r="E51" s="254"/>
      <c r="F51" s="254"/>
      <c r="G51" s="254"/>
      <c r="H51" s="254"/>
      <c r="I51" s="254"/>
      <c r="J51" s="254"/>
      <c r="K51" s="254"/>
      <c r="L51" s="254"/>
      <c r="M51" s="254"/>
      <c r="N51" s="254"/>
      <c r="O51" s="254"/>
      <c r="P51" s="254"/>
      <c r="Q51" s="254"/>
      <c r="R51" s="254"/>
      <c r="S51" s="254"/>
      <c r="T51" s="257"/>
      <c r="U51" s="257"/>
      <c r="V51" s="257"/>
      <c r="W51" s="257"/>
      <c r="X51" s="257"/>
      <c r="Y51" s="257"/>
      <c r="Z51" s="257"/>
      <c r="AA51" s="257"/>
      <c r="AB51" s="257"/>
      <c r="AC51" s="257"/>
      <c r="AD51" s="257"/>
      <c r="AE51" s="257"/>
      <c r="AF51" s="257"/>
      <c r="AG51" s="257"/>
      <c r="AH51" s="257"/>
      <c r="AI51" s="257"/>
      <c r="AJ51" s="257"/>
      <c r="AK51" s="257"/>
      <c r="AL51" s="257"/>
    </row>
    <row r="52" spans="1:38" ht="25.5" customHeight="1">
      <c r="A52" s="256"/>
      <c r="B52" s="515"/>
      <c r="C52" s="254"/>
      <c r="D52" s="254"/>
      <c r="E52" s="254"/>
      <c r="F52" s="254"/>
      <c r="G52" s="254"/>
      <c r="H52" s="254"/>
      <c r="I52" s="254"/>
      <c r="J52" s="254"/>
      <c r="K52" s="254"/>
      <c r="L52" s="254"/>
      <c r="M52" s="254"/>
      <c r="N52" s="254"/>
      <c r="O52" s="254"/>
      <c r="P52" s="254"/>
      <c r="Q52" s="254"/>
      <c r="R52" s="254"/>
      <c r="S52" s="254"/>
      <c r="T52" s="257"/>
      <c r="U52" s="257"/>
      <c r="V52" s="257"/>
      <c r="W52" s="257"/>
      <c r="X52" s="257"/>
      <c r="Y52" s="257"/>
      <c r="Z52" s="257"/>
      <c r="AA52" s="257"/>
      <c r="AB52" s="257"/>
      <c r="AC52" s="257"/>
      <c r="AD52" s="257"/>
      <c r="AE52" s="257"/>
      <c r="AF52" s="257"/>
      <c r="AG52" s="257"/>
      <c r="AH52" s="257"/>
      <c r="AI52" s="257"/>
      <c r="AJ52" s="257"/>
      <c r="AK52" s="257"/>
      <c r="AL52" s="257"/>
    </row>
    <row r="53" spans="1:38" ht="25.5" customHeight="1">
      <c r="A53" s="256"/>
      <c r="B53" s="515"/>
      <c r="C53" s="254"/>
      <c r="D53" s="254"/>
      <c r="E53" s="254"/>
      <c r="F53" s="254"/>
      <c r="G53" s="254"/>
      <c r="H53" s="254"/>
      <c r="I53" s="254"/>
      <c r="J53" s="254"/>
      <c r="K53" s="254"/>
      <c r="L53" s="254"/>
      <c r="M53" s="254"/>
      <c r="N53" s="254"/>
      <c r="O53" s="254"/>
      <c r="P53" s="254"/>
      <c r="Q53" s="254"/>
      <c r="R53" s="254"/>
      <c r="S53" s="254"/>
      <c r="T53" s="257"/>
      <c r="U53" s="257"/>
      <c r="V53" s="257"/>
      <c r="W53" s="257"/>
      <c r="X53" s="257"/>
      <c r="Y53" s="257"/>
      <c r="Z53" s="257"/>
      <c r="AA53" s="257"/>
      <c r="AB53" s="257"/>
      <c r="AC53" s="257"/>
      <c r="AD53" s="257"/>
      <c r="AE53" s="257"/>
      <c r="AF53" s="257"/>
      <c r="AG53" s="257"/>
      <c r="AH53" s="257"/>
      <c r="AI53" s="257"/>
      <c r="AJ53" s="257"/>
      <c r="AK53" s="257"/>
      <c r="AL53" s="257"/>
    </row>
    <row r="54" spans="1:38" ht="25.5" customHeight="1">
      <c r="A54" s="256"/>
      <c r="B54" s="515"/>
      <c r="C54" s="254"/>
      <c r="D54" s="254"/>
      <c r="E54" s="254"/>
      <c r="F54" s="254"/>
      <c r="G54" s="254"/>
      <c r="H54" s="254"/>
      <c r="I54" s="254"/>
      <c r="J54" s="254"/>
      <c r="K54" s="254"/>
      <c r="L54" s="254"/>
      <c r="M54" s="254"/>
      <c r="N54" s="254"/>
      <c r="O54" s="254"/>
      <c r="P54" s="254"/>
      <c r="Q54" s="254"/>
      <c r="R54" s="254"/>
      <c r="S54" s="254"/>
      <c r="T54" s="257"/>
      <c r="U54" s="257"/>
      <c r="V54" s="257"/>
      <c r="W54" s="257"/>
      <c r="X54" s="257"/>
      <c r="Y54" s="257"/>
      <c r="Z54" s="257"/>
      <c r="AA54" s="257"/>
      <c r="AB54" s="257"/>
      <c r="AC54" s="257"/>
      <c r="AD54" s="257"/>
      <c r="AE54" s="257"/>
      <c r="AF54" s="257"/>
      <c r="AG54" s="257"/>
      <c r="AH54" s="257"/>
      <c r="AI54" s="257"/>
      <c r="AJ54" s="257"/>
      <c r="AK54" s="257"/>
      <c r="AL54" s="257"/>
    </row>
    <row r="55" spans="1:38" ht="25.5" customHeight="1">
      <c r="A55" s="256"/>
      <c r="B55" s="515"/>
      <c r="C55" s="254"/>
      <c r="D55" s="254"/>
      <c r="E55" s="254"/>
      <c r="F55" s="254"/>
      <c r="G55" s="254"/>
      <c r="H55" s="254"/>
      <c r="I55" s="254"/>
      <c r="J55" s="254"/>
      <c r="K55" s="254"/>
      <c r="L55" s="254"/>
      <c r="M55" s="254"/>
      <c r="N55" s="254"/>
      <c r="O55" s="254"/>
      <c r="P55" s="254"/>
      <c r="Q55" s="254"/>
      <c r="R55" s="254"/>
      <c r="S55" s="254"/>
      <c r="T55" s="257"/>
      <c r="U55" s="257"/>
      <c r="V55" s="257"/>
      <c r="W55" s="257"/>
      <c r="X55" s="257"/>
      <c r="Y55" s="257"/>
      <c r="Z55" s="257"/>
      <c r="AA55" s="257"/>
      <c r="AB55" s="257"/>
      <c r="AC55" s="257"/>
      <c r="AD55" s="257"/>
      <c r="AE55" s="257"/>
      <c r="AF55" s="257"/>
      <c r="AG55" s="257"/>
      <c r="AH55" s="257"/>
      <c r="AI55" s="257"/>
      <c r="AJ55" s="257"/>
      <c r="AK55" s="257"/>
      <c r="AL55" s="257"/>
    </row>
    <row r="56" spans="1:38" ht="25.5" customHeight="1">
      <c r="A56" s="256"/>
      <c r="B56" s="515"/>
      <c r="C56" s="254"/>
      <c r="D56" s="254"/>
      <c r="E56" s="254"/>
      <c r="F56" s="254"/>
      <c r="G56" s="254"/>
      <c r="H56" s="254"/>
      <c r="I56" s="254"/>
      <c r="J56" s="254"/>
      <c r="K56" s="254"/>
      <c r="L56" s="254"/>
      <c r="M56" s="254"/>
      <c r="N56" s="254"/>
      <c r="O56" s="254"/>
      <c r="P56" s="254"/>
      <c r="Q56" s="254"/>
      <c r="R56" s="254"/>
      <c r="S56" s="254"/>
      <c r="T56" s="257"/>
      <c r="U56" s="257"/>
      <c r="V56" s="257"/>
      <c r="W56" s="257"/>
      <c r="X56" s="257"/>
      <c r="Y56" s="257"/>
      <c r="Z56" s="257"/>
      <c r="AA56" s="257"/>
      <c r="AB56" s="257"/>
      <c r="AC56" s="257"/>
      <c r="AD56" s="257"/>
      <c r="AE56" s="257"/>
      <c r="AF56" s="257"/>
      <c r="AG56" s="257"/>
      <c r="AH56" s="257"/>
      <c r="AI56" s="257"/>
      <c r="AJ56" s="257"/>
      <c r="AK56" s="257"/>
      <c r="AL56" s="257"/>
    </row>
    <row r="57" spans="1:38" ht="25.5" customHeight="1">
      <c r="A57" s="256"/>
      <c r="B57" s="515"/>
      <c r="C57" s="254"/>
      <c r="D57" s="254"/>
      <c r="E57" s="254"/>
      <c r="F57" s="254"/>
      <c r="G57" s="254"/>
      <c r="H57" s="254"/>
      <c r="I57" s="254"/>
      <c r="J57" s="254"/>
      <c r="K57" s="254"/>
      <c r="L57" s="254"/>
      <c r="M57" s="254"/>
      <c r="N57" s="254"/>
      <c r="O57" s="254"/>
      <c r="P57" s="254"/>
      <c r="Q57" s="254"/>
      <c r="R57" s="254"/>
      <c r="S57" s="254"/>
      <c r="T57" s="257"/>
      <c r="U57" s="257"/>
      <c r="V57" s="257"/>
      <c r="W57" s="257"/>
      <c r="X57" s="257"/>
      <c r="Y57" s="257"/>
      <c r="Z57" s="257"/>
      <c r="AA57" s="257"/>
      <c r="AB57" s="257"/>
      <c r="AC57" s="257"/>
      <c r="AD57" s="257"/>
      <c r="AE57" s="257"/>
      <c r="AF57" s="257"/>
      <c r="AG57" s="257"/>
      <c r="AH57" s="257"/>
      <c r="AI57" s="257"/>
      <c r="AJ57" s="257"/>
      <c r="AK57" s="257"/>
      <c r="AL57" s="257"/>
    </row>
    <row r="58" spans="1:38" ht="25.5" customHeight="1">
      <c r="A58" s="256"/>
      <c r="B58" s="515"/>
      <c r="C58" s="254"/>
      <c r="D58" s="254"/>
      <c r="E58" s="254"/>
      <c r="F58" s="254"/>
      <c r="G58" s="254"/>
      <c r="H58" s="254"/>
      <c r="I58" s="254"/>
      <c r="J58" s="254"/>
      <c r="K58" s="254"/>
      <c r="L58" s="254"/>
      <c r="M58" s="254"/>
      <c r="N58" s="254"/>
      <c r="O58" s="254"/>
      <c r="P58" s="254"/>
      <c r="Q58" s="254"/>
      <c r="R58" s="254"/>
      <c r="S58" s="254"/>
      <c r="T58" s="257"/>
      <c r="U58" s="257"/>
      <c r="V58" s="257"/>
      <c r="W58" s="257"/>
      <c r="X58" s="257"/>
      <c r="Y58" s="257"/>
      <c r="Z58" s="257"/>
      <c r="AA58" s="257"/>
      <c r="AB58" s="257"/>
      <c r="AC58" s="257"/>
      <c r="AD58" s="257"/>
      <c r="AE58" s="257"/>
      <c r="AF58" s="257"/>
      <c r="AG58" s="257"/>
      <c r="AH58" s="257"/>
      <c r="AI58" s="257"/>
      <c r="AJ58" s="257"/>
      <c r="AK58" s="257"/>
      <c r="AL58" s="257"/>
    </row>
    <row r="59" spans="1:38" ht="25.5" customHeight="1">
      <c r="A59" s="256"/>
      <c r="B59" s="515"/>
      <c r="C59" s="254"/>
      <c r="D59" s="254"/>
      <c r="E59" s="254"/>
      <c r="F59" s="254"/>
      <c r="G59" s="254"/>
      <c r="H59" s="254"/>
      <c r="I59" s="254"/>
      <c r="J59" s="254"/>
      <c r="K59" s="254"/>
      <c r="L59" s="254"/>
      <c r="M59" s="254"/>
      <c r="N59" s="254"/>
      <c r="O59" s="254"/>
      <c r="P59" s="254"/>
      <c r="Q59" s="254"/>
      <c r="R59" s="254"/>
      <c r="S59" s="254"/>
      <c r="T59" s="257"/>
      <c r="U59" s="257"/>
      <c r="V59" s="257"/>
      <c r="W59" s="257"/>
      <c r="X59" s="257"/>
      <c r="Y59" s="257"/>
      <c r="Z59" s="257"/>
      <c r="AA59" s="257"/>
      <c r="AB59" s="257"/>
      <c r="AC59" s="257"/>
      <c r="AD59" s="257"/>
      <c r="AE59" s="257"/>
      <c r="AF59" s="257"/>
      <c r="AG59" s="257"/>
      <c r="AH59" s="257"/>
      <c r="AI59" s="257"/>
      <c r="AJ59" s="257"/>
      <c r="AK59" s="257"/>
      <c r="AL59" s="257"/>
    </row>
    <row r="60" spans="1:38" ht="25.5" customHeight="1">
      <c r="A60" s="256"/>
      <c r="B60" s="515"/>
      <c r="C60" s="254"/>
      <c r="D60" s="254"/>
      <c r="E60" s="254"/>
      <c r="F60" s="254"/>
      <c r="G60" s="254"/>
      <c r="H60" s="254"/>
      <c r="I60" s="254"/>
      <c r="J60" s="254"/>
      <c r="K60" s="254"/>
      <c r="L60" s="254"/>
      <c r="M60" s="254"/>
      <c r="N60" s="254"/>
      <c r="O60" s="254"/>
      <c r="P60" s="254"/>
      <c r="Q60" s="254"/>
      <c r="R60" s="254"/>
      <c r="S60" s="254"/>
      <c r="T60" s="257"/>
      <c r="U60" s="257"/>
      <c r="V60" s="257"/>
      <c r="W60" s="257"/>
      <c r="X60" s="257"/>
      <c r="Y60" s="257"/>
      <c r="Z60" s="257"/>
      <c r="AA60" s="257"/>
      <c r="AB60" s="257"/>
      <c r="AC60" s="257"/>
      <c r="AD60" s="257"/>
      <c r="AE60" s="257"/>
      <c r="AF60" s="257"/>
      <c r="AG60" s="257"/>
      <c r="AH60" s="257"/>
      <c r="AI60" s="257"/>
      <c r="AJ60" s="257"/>
      <c r="AK60" s="257"/>
      <c r="AL60" s="257"/>
    </row>
    <row r="61" spans="1:38" ht="25.5" customHeight="1">
      <c r="A61" s="256"/>
      <c r="B61" s="515"/>
      <c r="C61" s="254"/>
      <c r="D61" s="254"/>
      <c r="E61" s="254"/>
      <c r="F61" s="254"/>
      <c r="G61" s="254"/>
      <c r="H61" s="254"/>
      <c r="I61" s="254"/>
      <c r="J61" s="254"/>
      <c r="K61" s="254"/>
      <c r="L61" s="254"/>
      <c r="M61" s="254"/>
      <c r="N61" s="254"/>
      <c r="O61" s="254"/>
      <c r="P61" s="254"/>
      <c r="Q61" s="254"/>
      <c r="R61" s="254"/>
      <c r="S61" s="254"/>
      <c r="T61" s="257"/>
      <c r="U61" s="257"/>
      <c r="V61" s="257"/>
      <c r="W61" s="257"/>
      <c r="X61" s="257"/>
      <c r="Y61" s="257"/>
      <c r="Z61" s="257"/>
      <c r="AA61" s="257"/>
      <c r="AB61" s="257"/>
      <c r="AC61" s="257"/>
      <c r="AD61" s="257"/>
      <c r="AE61" s="257"/>
      <c r="AF61" s="257"/>
      <c r="AG61" s="257"/>
      <c r="AH61" s="257"/>
      <c r="AI61" s="257"/>
      <c r="AJ61" s="257"/>
      <c r="AK61" s="257"/>
      <c r="AL61" s="257"/>
    </row>
    <row r="62" spans="1:38" ht="25.5" customHeight="1">
      <c r="A62" s="256"/>
      <c r="B62" s="515"/>
      <c r="C62" s="254"/>
      <c r="D62" s="254"/>
      <c r="E62" s="254"/>
      <c r="F62" s="254"/>
      <c r="G62" s="254"/>
      <c r="H62" s="254"/>
      <c r="I62" s="254"/>
      <c r="J62" s="254"/>
      <c r="K62" s="254"/>
      <c r="L62" s="254"/>
      <c r="M62" s="254"/>
      <c r="N62" s="254"/>
      <c r="O62" s="254"/>
      <c r="P62" s="254"/>
      <c r="Q62" s="254"/>
      <c r="R62" s="254"/>
      <c r="S62" s="254"/>
      <c r="T62" s="257"/>
      <c r="U62" s="257"/>
      <c r="V62" s="257"/>
      <c r="W62" s="257"/>
      <c r="X62" s="257"/>
      <c r="Y62" s="257"/>
      <c r="Z62" s="257"/>
      <c r="AA62" s="257"/>
      <c r="AB62" s="257"/>
      <c r="AC62" s="257"/>
      <c r="AD62" s="257"/>
      <c r="AE62" s="257"/>
      <c r="AF62" s="257"/>
      <c r="AG62" s="257"/>
      <c r="AH62" s="257"/>
      <c r="AI62" s="257"/>
      <c r="AJ62" s="257"/>
      <c r="AK62" s="257"/>
      <c r="AL62" s="257"/>
    </row>
    <row r="63" spans="1:38" ht="25.5" customHeight="1">
      <c r="A63" s="256"/>
      <c r="B63" s="515"/>
      <c r="C63" s="254"/>
      <c r="D63" s="254"/>
      <c r="E63" s="254"/>
      <c r="F63" s="254"/>
      <c r="G63" s="254"/>
      <c r="H63" s="254"/>
      <c r="I63" s="254"/>
      <c r="J63" s="254"/>
      <c r="K63" s="254"/>
      <c r="L63" s="254"/>
      <c r="M63" s="254"/>
      <c r="N63" s="254"/>
      <c r="O63" s="254"/>
      <c r="P63" s="254"/>
      <c r="Q63" s="254"/>
      <c r="R63" s="254"/>
      <c r="S63" s="254"/>
      <c r="T63" s="257"/>
      <c r="U63" s="257"/>
      <c r="V63" s="257"/>
      <c r="W63" s="257"/>
      <c r="X63" s="257"/>
      <c r="Y63" s="257"/>
      <c r="Z63" s="257"/>
      <c r="AA63" s="257"/>
      <c r="AB63" s="257"/>
      <c r="AC63" s="257"/>
      <c r="AD63" s="257"/>
      <c r="AE63" s="257"/>
      <c r="AF63" s="257"/>
      <c r="AG63" s="257"/>
      <c r="AH63" s="257"/>
      <c r="AI63" s="257"/>
      <c r="AJ63" s="257"/>
      <c r="AK63" s="257"/>
      <c r="AL63" s="257"/>
    </row>
    <row r="64" spans="1:38" ht="25.5" customHeight="1">
      <c r="A64" s="256"/>
      <c r="B64" s="515"/>
      <c r="C64" s="254"/>
      <c r="D64" s="254"/>
      <c r="E64" s="254"/>
      <c r="F64" s="254"/>
      <c r="G64" s="254"/>
      <c r="H64" s="254"/>
      <c r="I64" s="254"/>
      <c r="J64" s="254"/>
      <c r="K64" s="254"/>
      <c r="L64" s="254"/>
      <c r="M64" s="254"/>
      <c r="N64" s="254"/>
      <c r="O64" s="254"/>
      <c r="P64" s="254"/>
      <c r="Q64" s="254"/>
      <c r="R64" s="254"/>
      <c r="S64" s="254"/>
      <c r="T64" s="257"/>
      <c r="U64" s="257"/>
      <c r="V64" s="257"/>
      <c r="W64" s="257"/>
      <c r="X64" s="257"/>
      <c r="Y64" s="257"/>
      <c r="Z64" s="257"/>
      <c r="AA64" s="257"/>
      <c r="AB64" s="257"/>
      <c r="AC64" s="257"/>
      <c r="AD64" s="257"/>
      <c r="AE64" s="257"/>
      <c r="AF64" s="257"/>
      <c r="AG64" s="257"/>
      <c r="AH64" s="257"/>
      <c r="AI64" s="257"/>
      <c r="AJ64" s="257"/>
      <c r="AK64" s="257"/>
      <c r="AL64" s="257"/>
    </row>
    <row r="65" spans="1:38" ht="25.5" customHeight="1">
      <c r="A65" s="256"/>
      <c r="B65" s="515"/>
      <c r="C65" s="254"/>
      <c r="D65" s="254"/>
      <c r="E65" s="254"/>
      <c r="F65" s="254"/>
      <c r="G65" s="254"/>
      <c r="H65" s="254"/>
      <c r="I65" s="254"/>
      <c r="J65" s="254"/>
      <c r="K65" s="254"/>
      <c r="L65" s="254"/>
      <c r="M65" s="254"/>
      <c r="N65" s="254"/>
      <c r="O65" s="254"/>
      <c r="P65" s="254"/>
      <c r="Q65" s="254"/>
      <c r="R65" s="254"/>
      <c r="S65" s="254"/>
      <c r="T65" s="257"/>
      <c r="U65" s="257"/>
      <c r="V65" s="257"/>
      <c r="W65" s="257"/>
      <c r="X65" s="257"/>
      <c r="Y65" s="257"/>
      <c r="Z65" s="257"/>
      <c r="AA65" s="257"/>
      <c r="AB65" s="257"/>
      <c r="AC65" s="257"/>
      <c r="AD65" s="257"/>
      <c r="AE65" s="257"/>
      <c r="AF65" s="257"/>
      <c r="AG65" s="257"/>
      <c r="AH65" s="257"/>
      <c r="AI65" s="257"/>
      <c r="AJ65" s="257"/>
      <c r="AK65" s="257"/>
      <c r="AL65" s="257"/>
    </row>
    <row r="66" spans="1:38" ht="25.5" customHeight="1">
      <c r="A66" s="256"/>
      <c r="B66" s="515"/>
      <c r="C66" s="254"/>
      <c r="D66" s="254"/>
      <c r="E66" s="254"/>
      <c r="F66" s="254"/>
      <c r="G66" s="254"/>
      <c r="H66" s="254"/>
      <c r="I66" s="254"/>
      <c r="J66" s="254"/>
      <c r="K66" s="254"/>
      <c r="L66" s="254"/>
      <c r="M66" s="254"/>
      <c r="N66" s="254"/>
      <c r="O66" s="254"/>
      <c r="P66" s="254"/>
      <c r="Q66" s="254"/>
      <c r="R66" s="254"/>
      <c r="S66" s="254"/>
      <c r="T66" s="257"/>
      <c r="U66" s="257"/>
      <c r="V66" s="257"/>
      <c r="W66" s="257"/>
      <c r="X66" s="257"/>
      <c r="Y66" s="257"/>
      <c r="Z66" s="257"/>
      <c r="AA66" s="257"/>
      <c r="AB66" s="257"/>
      <c r="AC66" s="257"/>
      <c r="AD66" s="257"/>
      <c r="AE66" s="257"/>
      <c r="AF66" s="257"/>
      <c r="AG66" s="257"/>
      <c r="AH66" s="257"/>
      <c r="AI66" s="257"/>
      <c r="AJ66" s="257"/>
      <c r="AK66" s="257"/>
      <c r="AL66" s="257"/>
    </row>
    <row r="67" spans="1:38" ht="25.5" customHeight="1">
      <c r="A67" s="256"/>
      <c r="B67" s="515"/>
      <c r="C67" s="254"/>
      <c r="D67" s="254"/>
      <c r="E67" s="254"/>
      <c r="F67" s="254"/>
      <c r="G67" s="254"/>
      <c r="H67" s="254"/>
      <c r="I67" s="254"/>
      <c r="J67" s="254"/>
      <c r="K67" s="254"/>
      <c r="L67" s="254"/>
      <c r="M67" s="254"/>
      <c r="N67" s="254"/>
      <c r="O67" s="254"/>
      <c r="P67" s="254"/>
      <c r="Q67" s="254"/>
      <c r="R67" s="254"/>
      <c r="S67" s="254"/>
      <c r="T67" s="257"/>
      <c r="U67" s="257"/>
      <c r="V67" s="257"/>
      <c r="W67" s="257"/>
      <c r="X67" s="257"/>
      <c r="Y67" s="257"/>
      <c r="Z67" s="257"/>
      <c r="AA67" s="257"/>
      <c r="AB67" s="257"/>
      <c r="AC67" s="257"/>
      <c r="AD67" s="257"/>
      <c r="AE67" s="257"/>
      <c r="AF67" s="257"/>
      <c r="AG67" s="257"/>
      <c r="AH67" s="257"/>
      <c r="AI67" s="257"/>
      <c r="AJ67" s="257"/>
      <c r="AK67" s="257"/>
      <c r="AL67" s="257"/>
    </row>
    <row r="68" spans="1:38" ht="25.5" customHeight="1">
      <c r="A68" s="256"/>
      <c r="B68" s="515"/>
      <c r="C68" s="254"/>
      <c r="D68" s="254"/>
      <c r="E68" s="254"/>
      <c r="F68" s="254"/>
      <c r="G68" s="254"/>
      <c r="H68" s="254"/>
      <c r="I68" s="254"/>
      <c r="J68" s="254"/>
      <c r="K68" s="254"/>
      <c r="L68" s="254"/>
      <c r="M68" s="254"/>
      <c r="N68" s="254"/>
      <c r="O68" s="254"/>
      <c r="P68" s="254"/>
      <c r="Q68" s="254"/>
      <c r="R68" s="254"/>
      <c r="S68" s="254"/>
      <c r="T68" s="257"/>
      <c r="U68" s="257"/>
      <c r="V68" s="257"/>
      <c r="W68" s="257"/>
      <c r="X68" s="257"/>
      <c r="Y68" s="257"/>
      <c r="Z68" s="257"/>
      <c r="AA68" s="257"/>
      <c r="AB68" s="257"/>
      <c r="AC68" s="257"/>
      <c r="AD68" s="257"/>
      <c r="AE68" s="257"/>
      <c r="AF68" s="257"/>
      <c r="AG68" s="257"/>
      <c r="AH68" s="257"/>
      <c r="AI68" s="257"/>
      <c r="AJ68" s="257"/>
      <c r="AK68" s="257"/>
      <c r="AL68" s="257"/>
    </row>
    <row r="69" spans="1:38" ht="25.5" customHeight="1">
      <c r="A69" s="256"/>
      <c r="B69" s="515"/>
      <c r="C69" s="254"/>
      <c r="D69" s="254"/>
      <c r="E69" s="254"/>
      <c r="F69" s="254"/>
      <c r="G69" s="254"/>
      <c r="H69" s="254"/>
      <c r="I69" s="254"/>
      <c r="J69" s="254"/>
      <c r="K69" s="254"/>
      <c r="L69" s="254"/>
      <c r="M69" s="254"/>
      <c r="N69" s="254"/>
      <c r="O69" s="254"/>
      <c r="P69" s="254"/>
      <c r="Q69" s="254"/>
      <c r="R69" s="254"/>
      <c r="S69" s="254"/>
      <c r="T69" s="257"/>
      <c r="U69" s="257"/>
      <c r="V69" s="257"/>
      <c r="W69" s="257"/>
      <c r="X69" s="257"/>
      <c r="Y69" s="257"/>
      <c r="Z69" s="257"/>
      <c r="AA69" s="257"/>
      <c r="AB69" s="257"/>
      <c r="AC69" s="257"/>
      <c r="AD69" s="257"/>
      <c r="AE69" s="257"/>
      <c r="AF69" s="257"/>
      <c r="AG69" s="257"/>
      <c r="AH69" s="257"/>
      <c r="AI69" s="257"/>
      <c r="AJ69" s="257"/>
      <c r="AK69" s="257"/>
      <c r="AL69" s="257"/>
    </row>
    <row r="70" spans="1:38" ht="25.5" customHeight="1">
      <c r="A70" s="256"/>
      <c r="B70" s="515"/>
      <c r="C70" s="254"/>
      <c r="D70" s="254"/>
      <c r="E70" s="254"/>
      <c r="F70" s="254"/>
      <c r="G70" s="254"/>
      <c r="H70" s="254"/>
      <c r="I70" s="254"/>
      <c r="J70" s="254"/>
      <c r="K70" s="254"/>
      <c r="L70" s="254"/>
      <c r="M70" s="254"/>
      <c r="N70" s="254"/>
      <c r="O70" s="254"/>
      <c r="P70" s="254"/>
      <c r="Q70" s="254"/>
      <c r="R70" s="254"/>
      <c r="S70" s="254"/>
      <c r="T70" s="257"/>
      <c r="U70" s="257"/>
      <c r="V70" s="257"/>
      <c r="W70" s="257"/>
      <c r="X70" s="257"/>
      <c r="Y70" s="257"/>
      <c r="Z70" s="257"/>
      <c r="AA70" s="257"/>
      <c r="AB70" s="257"/>
      <c r="AC70" s="257"/>
      <c r="AD70" s="257"/>
      <c r="AE70" s="257"/>
      <c r="AF70" s="257"/>
      <c r="AG70" s="257"/>
      <c r="AH70" s="257"/>
      <c r="AI70" s="257"/>
      <c r="AJ70" s="257"/>
      <c r="AK70" s="257"/>
      <c r="AL70" s="257"/>
    </row>
    <row r="71" spans="1:38" ht="25.5" customHeight="1">
      <c r="A71" s="256"/>
      <c r="B71" s="515"/>
      <c r="C71" s="254"/>
      <c r="D71" s="254"/>
      <c r="E71" s="254"/>
      <c r="F71" s="254"/>
      <c r="G71" s="254"/>
      <c r="H71" s="254"/>
      <c r="I71" s="254"/>
      <c r="J71" s="254"/>
      <c r="K71" s="254"/>
      <c r="L71" s="254"/>
      <c r="M71" s="254"/>
      <c r="N71" s="254"/>
      <c r="O71" s="254"/>
      <c r="P71" s="254"/>
      <c r="Q71" s="254"/>
      <c r="R71" s="254"/>
      <c r="S71" s="254"/>
      <c r="T71" s="257"/>
      <c r="U71" s="257"/>
      <c r="V71" s="257"/>
      <c r="W71" s="257"/>
      <c r="X71" s="257"/>
      <c r="Y71" s="257"/>
      <c r="Z71" s="257"/>
      <c r="AA71" s="257"/>
      <c r="AB71" s="257"/>
      <c r="AC71" s="257"/>
      <c r="AD71" s="257"/>
      <c r="AE71" s="257"/>
      <c r="AF71" s="257"/>
      <c r="AG71" s="257"/>
      <c r="AH71" s="257"/>
      <c r="AI71" s="257"/>
      <c r="AJ71" s="257"/>
      <c r="AK71" s="257"/>
      <c r="AL71" s="257"/>
    </row>
    <row r="72" spans="1:38" ht="25.5" customHeight="1">
      <c r="A72" s="256"/>
      <c r="B72" s="515"/>
      <c r="C72" s="254"/>
      <c r="D72" s="254"/>
      <c r="E72" s="254"/>
      <c r="F72" s="254"/>
      <c r="G72" s="254"/>
      <c r="H72" s="254"/>
      <c r="I72" s="254"/>
      <c r="J72" s="254"/>
      <c r="K72" s="254"/>
      <c r="L72" s="254"/>
      <c r="M72" s="254"/>
      <c r="N72" s="254"/>
      <c r="O72" s="254"/>
      <c r="P72" s="254"/>
      <c r="Q72" s="254"/>
      <c r="R72" s="254"/>
      <c r="S72" s="254"/>
      <c r="T72" s="257"/>
      <c r="U72" s="257"/>
      <c r="V72" s="257"/>
      <c r="W72" s="257"/>
      <c r="X72" s="257"/>
      <c r="Y72" s="257"/>
      <c r="Z72" s="257"/>
      <c r="AA72" s="257"/>
      <c r="AB72" s="257"/>
      <c r="AC72" s="257"/>
      <c r="AD72" s="257"/>
      <c r="AE72" s="257"/>
      <c r="AF72" s="257"/>
      <c r="AG72" s="257"/>
      <c r="AH72" s="257"/>
      <c r="AI72" s="257"/>
      <c r="AJ72" s="257"/>
      <c r="AK72" s="257"/>
      <c r="AL72" s="257"/>
    </row>
    <row r="73" spans="1:38" ht="25.5" customHeight="1">
      <c r="A73" s="256"/>
      <c r="B73" s="515"/>
      <c r="C73" s="254"/>
      <c r="D73" s="254"/>
      <c r="E73" s="254"/>
      <c r="F73" s="254"/>
      <c r="G73" s="254"/>
      <c r="H73" s="254"/>
      <c r="I73" s="254"/>
      <c r="J73" s="254"/>
      <c r="K73" s="254"/>
      <c r="L73" s="254"/>
      <c r="M73" s="254"/>
      <c r="N73" s="254"/>
      <c r="O73" s="254"/>
      <c r="P73" s="254"/>
      <c r="Q73" s="254"/>
      <c r="R73" s="254"/>
      <c r="S73" s="254"/>
      <c r="T73" s="257"/>
      <c r="U73" s="257"/>
      <c r="V73" s="257"/>
      <c r="W73" s="257"/>
      <c r="X73" s="257"/>
      <c r="Y73" s="257"/>
      <c r="Z73" s="257"/>
      <c r="AA73" s="257"/>
      <c r="AB73" s="257"/>
      <c r="AC73" s="257"/>
      <c r="AD73" s="257"/>
      <c r="AE73" s="257"/>
      <c r="AF73" s="257"/>
      <c r="AG73" s="257"/>
      <c r="AH73" s="257"/>
      <c r="AI73" s="257"/>
      <c r="AJ73" s="257"/>
      <c r="AK73" s="257"/>
      <c r="AL73" s="257"/>
    </row>
    <row r="74" spans="1:38" ht="25.5" customHeight="1">
      <c r="A74" s="256"/>
      <c r="B74" s="515"/>
      <c r="C74" s="254"/>
      <c r="D74" s="254"/>
      <c r="E74" s="254"/>
      <c r="F74" s="254"/>
      <c r="G74" s="254"/>
      <c r="H74" s="254"/>
      <c r="I74" s="254"/>
      <c r="J74" s="254"/>
      <c r="K74" s="254"/>
      <c r="L74" s="254"/>
      <c r="M74" s="254"/>
      <c r="N74" s="254"/>
      <c r="O74" s="254"/>
      <c r="P74" s="254"/>
      <c r="Q74" s="254"/>
      <c r="R74" s="254"/>
      <c r="S74" s="254"/>
      <c r="T74" s="257"/>
      <c r="U74" s="257"/>
      <c r="V74" s="257"/>
      <c r="W74" s="257"/>
      <c r="X74" s="257"/>
      <c r="Y74" s="257"/>
      <c r="Z74" s="257"/>
      <c r="AA74" s="257"/>
      <c r="AB74" s="257"/>
      <c r="AC74" s="257"/>
      <c r="AD74" s="257"/>
      <c r="AE74" s="257"/>
      <c r="AF74" s="257"/>
      <c r="AG74" s="257"/>
      <c r="AH74" s="257"/>
      <c r="AI74" s="257"/>
      <c r="AJ74" s="257"/>
      <c r="AK74" s="257"/>
      <c r="AL74" s="257"/>
    </row>
    <row r="75" spans="1:38" ht="25.5" customHeight="1">
      <c r="A75" s="256"/>
      <c r="B75" s="515"/>
      <c r="C75" s="254"/>
      <c r="D75" s="254"/>
      <c r="E75" s="254"/>
      <c r="F75" s="254"/>
      <c r="G75" s="254"/>
      <c r="H75" s="254"/>
      <c r="I75" s="254"/>
      <c r="J75" s="254"/>
      <c r="K75" s="254"/>
      <c r="L75" s="254"/>
      <c r="M75" s="254"/>
      <c r="N75" s="254"/>
      <c r="O75" s="254"/>
      <c r="P75" s="254"/>
      <c r="Q75" s="254"/>
      <c r="R75" s="254"/>
      <c r="S75" s="254"/>
      <c r="T75" s="257"/>
      <c r="U75" s="257"/>
      <c r="V75" s="257"/>
      <c r="W75" s="257"/>
      <c r="X75" s="257"/>
      <c r="Y75" s="257"/>
      <c r="Z75" s="257"/>
      <c r="AA75" s="257"/>
      <c r="AB75" s="257"/>
      <c r="AC75" s="257"/>
      <c r="AD75" s="257"/>
      <c r="AE75" s="257"/>
      <c r="AF75" s="257"/>
      <c r="AG75" s="257"/>
      <c r="AH75" s="257"/>
      <c r="AI75" s="257"/>
      <c r="AJ75" s="257"/>
      <c r="AK75" s="257"/>
      <c r="AL75" s="257"/>
    </row>
    <row r="76" spans="1:38" ht="25.5" customHeight="1">
      <c r="A76" s="256"/>
      <c r="B76" s="515"/>
      <c r="C76" s="254"/>
      <c r="D76" s="254"/>
      <c r="E76" s="254"/>
      <c r="F76" s="254"/>
      <c r="G76" s="254"/>
      <c r="H76" s="254"/>
      <c r="I76" s="254"/>
      <c r="J76" s="254"/>
      <c r="K76" s="254"/>
      <c r="L76" s="254"/>
      <c r="M76" s="254"/>
      <c r="N76" s="254"/>
      <c r="O76" s="254"/>
      <c r="P76" s="254"/>
      <c r="Q76" s="254"/>
      <c r="R76" s="254"/>
      <c r="S76" s="254"/>
      <c r="T76" s="257"/>
      <c r="U76" s="257"/>
      <c r="V76" s="257"/>
      <c r="W76" s="257"/>
      <c r="X76" s="257"/>
      <c r="Y76" s="257"/>
      <c r="Z76" s="257"/>
      <c r="AA76" s="257"/>
      <c r="AB76" s="257"/>
      <c r="AC76" s="257"/>
      <c r="AD76" s="257"/>
      <c r="AE76" s="257"/>
      <c r="AF76" s="257"/>
      <c r="AG76" s="257"/>
      <c r="AH76" s="257"/>
      <c r="AI76" s="257"/>
      <c r="AJ76" s="257"/>
      <c r="AK76" s="257"/>
      <c r="AL76" s="257"/>
    </row>
    <row r="77" spans="1:38" ht="25.5" customHeight="1">
      <c r="A77" s="256"/>
      <c r="B77" s="515"/>
      <c r="C77" s="254"/>
      <c r="D77" s="254"/>
      <c r="E77" s="254"/>
      <c r="F77" s="254"/>
      <c r="G77" s="254"/>
      <c r="H77" s="254"/>
      <c r="I77" s="254"/>
      <c r="J77" s="254"/>
      <c r="K77" s="254"/>
      <c r="L77" s="254"/>
      <c r="M77" s="254"/>
      <c r="N77" s="254"/>
      <c r="O77" s="254"/>
      <c r="P77" s="254"/>
      <c r="Q77" s="254"/>
      <c r="R77" s="254"/>
      <c r="S77" s="254"/>
      <c r="T77" s="257"/>
      <c r="U77" s="257"/>
      <c r="V77" s="257"/>
      <c r="W77" s="257"/>
      <c r="X77" s="257"/>
      <c r="Y77" s="257"/>
      <c r="Z77" s="257"/>
      <c r="AA77" s="257"/>
      <c r="AB77" s="257"/>
      <c r="AC77" s="257"/>
      <c r="AD77" s="257"/>
      <c r="AE77" s="257"/>
      <c r="AF77" s="257"/>
      <c r="AG77" s="257"/>
      <c r="AH77" s="257"/>
      <c r="AI77" s="257"/>
      <c r="AJ77" s="257"/>
      <c r="AK77" s="257"/>
      <c r="AL77" s="257"/>
    </row>
    <row r="78" spans="1:38" ht="25.5" customHeight="1">
      <c r="A78" s="256"/>
      <c r="B78" s="515"/>
      <c r="C78" s="254"/>
      <c r="D78" s="254"/>
      <c r="E78" s="254"/>
      <c r="F78" s="254"/>
      <c r="G78" s="254"/>
      <c r="H78" s="254"/>
      <c r="I78" s="254"/>
      <c r="J78" s="254"/>
      <c r="K78" s="254"/>
      <c r="L78" s="254"/>
      <c r="M78" s="254"/>
      <c r="N78" s="254"/>
      <c r="O78" s="254"/>
      <c r="P78" s="254"/>
      <c r="Q78" s="254"/>
      <c r="R78" s="254"/>
      <c r="S78" s="254"/>
      <c r="T78" s="257"/>
      <c r="U78" s="257"/>
      <c r="V78" s="257"/>
      <c r="W78" s="257"/>
      <c r="X78" s="257"/>
      <c r="Y78" s="257"/>
      <c r="Z78" s="257"/>
      <c r="AA78" s="257"/>
      <c r="AB78" s="257"/>
      <c r="AC78" s="257"/>
      <c r="AD78" s="257"/>
      <c r="AE78" s="257"/>
      <c r="AF78" s="257"/>
      <c r="AG78" s="257"/>
      <c r="AH78" s="257"/>
      <c r="AI78" s="257"/>
      <c r="AJ78" s="257"/>
      <c r="AK78" s="257"/>
      <c r="AL78" s="257"/>
    </row>
    <row r="79" spans="1:38" ht="25.5" customHeight="1">
      <c r="A79" s="256"/>
      <c r="B79" s="515"/>
      <c r="C79" s="254"/>
      <c r="D79" s="254"/>
      <c r="E79" s="254"/>
      <c r="F79" s="254"/>
      <c r="G79" s="254"/>
      <c r="H79" s="254"/>
      <c r="I79" s="254"/>
      <c r="J79" s="254"/>
      <c r="K79" s="254"/>
      <c r="L79" s="254"/>
      <c r="M79" s="254"/>
      <c r="N79" s="254"/>
      <c r="O79" s="254"/>
      <c r="P79" s="254"/>
      <c r="Q79" s="254"/>
      <c r="R79" s="254"/>
      <c r="S79" s="254"/>
      <c r="T79" s="257"/>
      <c r="U79" s="257"/>
      <c r="V79" s="257"/>
      <c r="W79" s="257"/>
      <c r="X79" s="257"/>
      <c r="Y79" s="257"/>
      <c r="Z79" s="257"/>
      <c r="AA79" s="257"/>
      <c r="AB79" s="257"/>
      <c r="AC79" s="257"/>
      <c r="AD79" s="257"/>
      <c r="AE79" s="257"/>
      <c r="AF79" s="257"/>
      <c r="AG79" s="257"/>
      <c r="AH79" s="257"/>
      <c r="AI79" s="257"/>
      <c r="AJ79" s="257"/>
      <c r="AK79" s="257"/>
      <c r="AL79" s="257"/>
    </row>
    <row r="80" spans="1:38" ht="25.5" customHeight="1">
      <c r="A80" s="256"/>
      <c r="B80" s="515"/>
      <c r="C80" s="254"/>
      <c r="D80" s="254"/>
      <c r="E80" s="254"/>
      <c r="F80" s="254"/>
      <c r="G80" s="254"/>
      <c r="H80" s="254"/>
      <c r="I80" s="254"/>
      <c r="J80" s="254"/>
      <c r="K80" s="254"/>
      <c r="L80" s="254"/>
      <c r="M80" s="254"/>
      <c r="N80" s="254"/>
      <c r="O80" s="254"/>
      <c r="P80" s="254"/>
      <c r="Q80" s="254"/>
      <c r="R80" s="254"/>
      <c r="S80" s="254"/>
      <c r="T80" s="257"/>
      <c r="U80" s="257"/>
      <c r="V80" s="257"/>
      <c r="W80" s="257"/>
      <c r="X80" s="257"/>
      <c r="Y80" s="257"/>
      <c r="Z80" s="257"/>
      <c r="AA80" s="257"/>
      <c r="AB80" s="257"/>
      <c r="AC80" s="257"/>
      <c r="AD80" s="257"/>
      <c r="AE80" s="257"/>
      <c r="AF80" s="257"/>
      <c r="AG80" s="257"/>
      <c r="AH80" s="257"/>
      <c r="AI80" s="257"/>
      <c r="AJ80" s="257"/>
      <c r="AK80" s="257"/>
      <c r="AL80" s="257"/>
    </row>
    <row r="81" spans="1:38" ht="25.5" customHeight="1">
      <c r="A81" s="256"/>
      <c r="B81" s="515"/>
      <c r="C81" s="254"/>
      <c r="D81" s="254"/>
      <c r="E81" s="254"/>
      <c r="F81" s="254"/>
      <c r="G81" s="254"/>
      <c r="H81" s="254"/>
      <c r="I81" s="254"/>
      <c r="J81" s="254"/>
      <c r="K81" s="254"/>
      <c r="L81" s="254"/>
      <c r="M81" s="254"/>
      <c r="N81" s="254"/>
      <c r="O81" s="254"/>
      <c r="P81" s="254"/>
      <c r="Q81" s="254"/>
      <c r="R81" s="254"/>
      <c r="S81" s="254"/>
      <c r="T81" s="257"/>
      <c r="U81" s="257"/>
      <c r="V81" s="257"/>
      <c r="W81" s="257"/>
      <c r="X81" s="257"/>
      <c r="Y81" s="257"/>
      <c r="Z81" s="257"/>
      <c r="AA81" s="257"/>
      <c r="AB81" s="257"/>
      <c r="AC81" s="257"/>
      <c r="AD81" s="257"/>
      <c r="AE81" s="257"/>
      <c r="AF81" s="257"/>
      <c r="AG81" s="257"/>
      <c r="AH81" s="257"/>
      <c r="AI81" s="257"/>
      <c r="AJ81" s="257"/>
      <c r="AK81" s="257"/>
      <c r="AL81" s="257"/>
    </row>
    <row r="82" spans="1:38" ht="25.5" customHeight="1">
      <c r="A82" s="256"/>
      <c r="B82" s="515"/>
      <c r="C82" s="254"/>
      <c r="D82" s="254"/>
      <c r="E82" s="254"/>
      <c r="F82" s="254"/>
      <c r="G82" s="254"/>
      <c r="H82" s="254"/>
      <c r="I82" s="254"/>
      <c r="J82" s="254"/>
      <c r="K82" s="254"/>
      <c r="L82" s="254"/>
      <c r="M82" s="254"/>
      <c r="N82" s="254"/>
      <c r="O82" s="254"/>
      <c r="P82" s="254"/>
      <c r="Q82" s="254"/>
      <c r="R82" s="254"/>
      <c r="S82" s="254"/>
      <c r="T82" s="257"/>
      <c r="U82" s="257"/>
      <c r="V82" s="257"/>
      <c r="W82" s="257"/>
      <c r="X82" s="257"/>
      <c r="Y82" s="257"/>
      <c r="Z82" s="257"/>
      <c r="AA82" s="257"/>
      <c r="AB82" s="257"/>
      <c r="AC82" s="257"/>
      <c r="AD82" s="257"/>
      <c r="AE82" s="257"/>
      <c r="AF82" s="257"/>
      <c r="AG82" s="257"/>
      <c r="AH82" s="257"/>
      <c r="AI82" s="257"/>
      <c r="AJ82" s="257"/>
      <c r="AK82" s="257"/>
      <c r="AL82" s="257"/>
    </row>
    <row r="83" spans="1:38" ht="25.5" customHeight="1">
      <c r="A83" s="256"/>
      <c r="B83" s="515"/>
      <c r="C83" s="254"/>
      <c r="D83" s="254"/>
      <c r="E83" s="254"/>
      <c r="F83" s="254"/>
      <c r="G83" s="254"/>
      <c r="H83" s="254"/>
      <c r="I83" s="254"/>
      <c r="J83" s="254"/>
      <c r="K83" s="254"/>
      <c r="L83" s="254"/>
      <c r="M83" s="254"/>
      <c r="N83" s="254"/>
      <c r="O83" s="254"/>
      <c r="P83" s="254"/>
      <c r="Q83" s="254"/>
      <c r="R83" s="254"/>
      <c r="S83" s="254"/>
      <c r="T83" s="257"/>
      <c r="U83" s="257"/>
      <c r="V83" s="257"/>
      <c r="W83" s="257"/>
      <c r="X83" s="257"/>
      <c r="Y83" s="257"/>
      <c r="Z83" s="257"/>
      <c r="AA83" s="257"/>
      <c r="AB83" s="257"/>
      <c r="AC83" s="257"/>
      <c r="AD83" s="257"/>
      <c r="AE83" s="257"/>
      <c r="AF83" s="257"/>
      <c r="AG83" s="257"/>
      <c r="AH83" s="257"/>
      <c r="AI83" s="257"/>
      <c r="AJ83" s="257"/>
      <c r="AK83" s="257"/>
      <c r="AL83" s="257"/>
    </row>
    <row r="84" spans="1:38" ht="25.5" customHeight="1">
      <c r="A84" s="256"/>
      <c r="B84" s="515"/>
      <c r="C84" s="254"/>
      <c r="D84" s="254"/>
      <c r="E84" s="254"/>
      <c r="F84" s="254"/>
      <c r="G84" s="254"/>
      <c r="H84" s="254"/>
      <c r="I84" s="254"/>
      <c r="J84" s="254"/>
      <c r="K84" s="254"/>
      <c r="L84" s="254"/>
      <c r="M84" s="254"/>
      <c r="N84" s="254"/>
      <c r="O84" s="254"/>
      <c r="P84" s="254"/>
      <c r="Q84" s="254"/>
      <c r="R84" s="254"/>
      <c r="S84" s="254"/>
      <c r="T84" s="257"/>
      <c r="U84" s="257"/>
      <c r="V84" s="257"/>
      <c r="W84" s="257"/>
      <c r="X84" s="257"/>
      <c r="Y84" s="257"/>
      <c r="Z84" s="257"/>
      <c r="AA84" s="257"/>
      <c r="AB84" s="257"/>
      <c r="AC84" s="257"/>
      <c r="AD84" s="257"/>
      <c r="AE84" s="257"/>
      <c r="AF84" s="257"/>
      <c r="AG84" s="257"/>
      <c r="AH84" s="257"/>
      <c r="AI84" s="257"/>
      <c r="AJ84" s="257"/>
      <c r="AK84" s="257"/>
      <c r="AL84" s="257"/>
    </row>
    <row r="85" spans="1:38" ht="25.5" customHeight="1">
      <c r="A85" s="256"/>
      <c r="B85" s="515"/>
      <c r="C85" s="254"/>
      <c r="D85" s="254"/>
      <c r="E85" s="254"/>
      <c r="F85" s="254"/>
      <c r="G85" s="254"/>
      <c r="H85" s="254"/>
      <c r="I85" s="254"/>
      <c r="J85" s="254"/>
      <c r="K85" s="254"/>
      <c r="L85" s="254"/>
      <c r="M85" s="254"/>
      <c r="N85" s="254"/>
      <c r="O85" s="254"/>
      <c r="P85" s="254"/>
      <c r="Q85" s="254"/>
      <c r="R85" s="254"/>
      <c r="S85" s="254"/>
      <c r="T85" s="257"/>
      <c r="U85" s="257"/>
      <c r="V85" s="257"/>
      <c r="W85" s="257"/>
      <c r="X85" s="257"/>
      <c r="Y85" s="257"/>
      <c r="Z85" s="257"/>
      <c r="AA85" s="257"/>
      <c r="AB85" s="257"/>
      <c r="AC85" s="257"/>
      <c r="AD85" s="257"/>
      <c r="AE85" s="257"/>
      <c r="AF85" s="257"/>
      <c r="AG85" s="257"/>
      <c r="AH85" s="257"/>
      <c r="AI85" s="257"/>
      <c r="AJ85" s="257"/>
      <c r="AK85" s="257"/>
      <c r="AL85" s="257"/>
    </row>
    <row r="86" spans="1:38" ht="25.5" customHeight="1">
      <c r="A86" s="256"/>
      <c r="B86" s="515"/>
      <c r="C86" s="254"/>
      <c r="D86" s="254"/>
      <c r="E86" s="254"/>
      <c r="F86" s="254"/>
      <c r="G86" s="254"/>
      <c r="H86" s="254"/>
      <c r="I86" s="254"/>
      <c r="J86" s="254"/>
      <c r="K86" s="254"/>
      <c r="L86" s="254"/>
      <c r="M86" s="254"/>
      <c r="N86" s="254"/>
      <c r="O86" s="254"/>
      <c r="P86" s="254"/>
      <c r="Q86" s="254"/>
      <c r="R86" s="254"/>
      <c r="S86" s="254"/>
      <c r="T86" s="257"/>
      <c r="U86" s="257"/>
      <c r="V86" s="257"/>
      <c r="W86" s="257"/>
      <c r="X86" s="257"/>
      <c r="Y86" s="257"/>
      <c r="Z86" s="257"/>
      <c r="AA86" s="257"/>
      <c r="AB86" s="257"/>
      <c r="AC86" s="257"/>
      <c r="AD86" s="257"/>
      <c r="AE86" s="257"/>
      <c r="AF86" s="257"/>
      <c r="AG86" s="257"/>
      <c r="AH86" s="257"/>
      <c r="AI86" s="257"/>
      <c r="AJ86" s="257"/>
      <c r="AK86" s="257"/>
      <c r="AL86" s="257"/>
    </row>
    <row r="87" spans="1:38" ht="25.5" customHeight="1">
      <c r="A87" s="256"/>
      <c r="B87" s="515"/>
      <c r="C87" s="254"/>
      <c r="D87" s="254"/>
      <c r="E87" s="254"/>
      <c r="F87" s="254"/>
      <c r="G87" s="254"/>
      <c r="H87" s="254"/>
      <c r="I87" s="254"/>
      <c r="J87" s="254"/>
      <c r="K87" s="254"/>
      <c r="L87" s="254"/>
      <c r="M87" s="254"/>
      <c r="N87" s="254"/>
      <c r="O87" s="254"/>
      <c r="P87" s="254"/>
      <c r="Q87" s="254"/>
      <c r="R87" s="254"/>
      <c r="S87" s="254"/>
      <c r="T87" s="257"/>
      <c r="U87" s="257"/>
      <c r="V87" s="257"/>
      <c r="W87" s="257"/>
      <c r="X87" s="257"/>
      <c r="Y87" s="257"/>
      <c r="Z87" s="257"/>
      <c r="AA87" s="257"/>
      <c r="AB87" s="257"/>
      <c r="AC87" s="257"/>
      <c r="AD87" s="257"/>
      <c r="AE87" s="257"/>
      <c r="AF87" s="257"/>
      <c r="AG87" s="257"/>
      <c r="AH87" s="257"/>
      <c r="AI87" s="257"/>
      <c r="AJ87" s="257"/>
      <c r="AK87" s="257"/>
      <c r="AL87" s="257"/>
    </row>
    <row r="88" spans="1:38" ht="25.5" customHeight="1">
      <c r="A88" s="256"/>
      <c r="B88" s="515"/>
      <c r="C88" s="254"/>
      <c r="D88" s="254"/>
      <c r="E88" s="254"/>
      <c r="F88" s="254"/>
      <c r="G88" s="254"/>
      <c r="H88" s="254"/>
      <c r="I88" s="254"/>
      <c r="J88" s="254"/>
      <c r="K88" s="254"/>
      <c r="L88" s="254"/>
      <c r="M88" s="254"/>
      <c r="N88" s="254"/>
      <c r="O88" s="254"/>
      <c r="P88" s="254"/>
      <c r="Q88" s="254"/>
      <c r="R88" s="254"/>
      <c r="S88" s="254"/>
      <c r="T88" s="257"/>
      <c r="U88" s="257"/>
      <c r="V88" s="257"/>
      <c r="W88" s="257"/>
      <c r="X88" s="257"/>
      <c r="Y88" s="257"/>
      <c r="Z88" s="257"/>
      <c r="AA88" s="257"/>
      <c r="AB88" s="257"/>
      <c r="AC88" s="257"/>
      <c r="AD88" s="257"/>
      <c r="AE88" s="257"/>
      <c r="AF88" s="257"/>
      <c r="AG88" s="257"/>
      <c r="AH88" s="257"/>
      <c r="AI88" s="257"/>
      <c r="AJ88" s="257"/>
      <c r="AK88" s="257"/>
      <c r="AL88" s="257"/>
    </row>
    <row r="89" spans="1:38" ht="25.5" customHeight="1">
      <c r="A89" s="256"/>
      <c r="B89" s="515"/>
      <c r="C89" s="254"/>
      <c r="D89" s="254"/>
      <c r="E89" s="254"/>
      <c r="F89" s="254"/>
      <c r="G89" s="254"/>
      <c r="H89" s="254"/>
      <c r="I89" s="254"/>
      <c r="J89" s="254"/>
      <c r="K89" s="254"/>
      <c r="L89" s="254"/>
      <c r="M89" s="254"/>
      <c r="N89" s="254"/>
      <c r="O89" s="254"/>
      <c r="P89" s="254"/>
      <c r="Q89" s="254"/>
      <c r="R89" s="254"/>
      <c r="S89" s="254"/>
      <c r="T89" s="257"/>
      <c r="U89" s="257"/>
      <c r="V89" s="257"/>
      <c r="W89" s="257"/>
      <c r="X89" s="257"/>
      <c r="Y89" s="257"/>
      <c r="Z89" s="257"/>
      <c r="AA89" s="257"/>
      <c r="AB89" s="257"/>
      <c r="AC89" s="257"/>
      <c r="AD89" s="257"/>
      <c r="AE89" s="257"/>
      <c r="AF89" s="257"/>
      <c r="AG89" s="257"/>
      <c r="AH89" s="257"/>
      <c r="AI89" s="257"/>
      <c r="AJ89" s="257"/>
      <c r="AK89" s="257"/>
      <c r="AL89" s="257"/>
    </row>
    <row r="90" spans="1:38" ht="25.5" customHeight="1">
      <c r="A90" s="256"/>
      <c r="B90" s="515"/>
      <c r="C90" s="254"/>
      <c r="D90" s="254"/>
      <c r="E90" s="254"/>
      <c r="F90" s="254"/>
      <c r="G90" s="254"/>
      <c r="H90" s="254"/>
      <c r="I90" s="254"/>
      <c r="J90" s="254"/>
      <c r="K90" s="254"/>
      <c r="L90" s="254"/>
      <c r="M90" s="254"/>
      <c r="N90" s="254"/>
      <c r="O90" s="254"/>
      <c r="P90" s="254"/>
      <c r="Q90" s="254"/>
      <c r="R90" s="254"/>
      <c r="S90" s="254"/>
      <c r="T90" s="257"/>
      <c r="U90" s="257"/>
      <c r="V90" s="257"/>
      <c r="W90" s="257"/>
      <c r="X90" s="257"/>
      <c r="Y90" s="257"/>
      <c r="Z90" s="257"/>
      <c r="AA90" s="257"/>
      <c r="AB90" s="257"/>
      <c r="AC90" s="257"/>
      <c r="AD90" s="257"/>
      <c r="AE90" s="257"/>
      <c r="AF90" s="257"/>
      <c r="AG90" s="257"/>
      <c r="AH90" s="257"/>
      <c r="AI90" s="257"/>
      <c r="AJ90" s="257"/>
      <c r="AK90" s="257"/>
      <c r="AL90" s="257"/>
    </row>
    <row r="91" spans="1:38" ht="25.5" customHeight="1">
      <c r="A91" s="256"/>
      <c r="B91" s="515"/>
      <c r="C91" s="254"/>
      <c r="D91" s="254"/>
      <c r="E91" s="254"/>
      <c r="F91" s="254"/>
      <c r="G91" s="254"/>
      <c r="H91" s="254"/>
      <c r="I91" s="254"/>
      <c r="J91" s="254"/>
      <c r="K91" s="254"/>
      <c r="L91" s="254"/>
      <c r="M91" s="254"/>
      <c r="N91" s="254"/>
      <c r="O91" s="254"/>
      <c r="P91" s="254"/>
      <c r="Q91" s="254"/>
      <c r="R91" s="254"/>
      <c r="S91" s="254"/>
      <c r="T91" s="257"/>
      <c r="U91" s="257"/>
      <c r="V91" s="257"/>
      <c r="W91" s="257"/>
      <c r="X91" s="257"/>
      <c r="Y91" s="257"/>
      <c r="Z91" s="257"/>
      <c r="AA91" s="257"/>
      <c r="AB91" s="257"/>
      <c r="AC91" s="257"/>
      <c r="AD91" s="257"/>
      <c r="AE91" s="257"/>
      <c r="AF91" s="257"/>
      <c r="AG91" s="257"/>
      <c r="AH91" s="257"/>
      <c r="AI91" s="257"/>
      <c r="AJ91" s="257"/>
      <c r="AK91" s="257"/>
      <c r="AL91" s="257"/>
    </row>
    <row r="92" spans="1:38" ht="25.5" customHeight="1">
      <c r="A92" s="256"/>
      <c r="B92" s="515"/>
      <c r="C92" s="254"/>
      <c r="D92" s="254"/>
      <c r="E92" s="254"/>
      <c r="F92" s="254"/>
      <c r="G92" s="254"/>
      <c r="H92" s="254"/>
      <c r="I92" s="254"/>
      <c r="J92" s="254"/>
      <c r="K92" s="254"/>
      <c r="L92" s="254"/>
      <c r="M92" s="254"/>
      <c r="N92" s="254"/>
      <c r="O92" s="254"/>
      <c r="P92" s="254"/>
      <c r="Q92" s="254"/>
      <c r="R92" s="254"/>
      <c r="S92" s="254"/>
      <c r="T92" s="257"/>
      <c r="U92" s="257"/>
      <c r="V92" s="257"/>
      <c r="W92" s="257"/>
      <c r="X92" s="257"/>
      <c r="Y92" s="257"/>
      <c r="Z92" s="257"/>
      <c r="AA92" s="257"/>
      <c r="AB92" s="257"/>
      <c r="AC92" s="257"/>
      <c r="AD92" s="257"/>
      <c r="AE92" s="257"/>
      <c r="AF92" s="257"/>
      <c r="AG92" s="257"/>
      <c r="AH92" s="257"/>
      <c r="AI92" s="257"/>
      <c r="AJ92" s="257"/>
      <c r="AK92" s="257"/>
      <c r="AL92" s="257"/>
    </row>
    <row r="93" spans="1:38" ht="25.5" customHeight="1">
      <c r="A93" s="256"/>
      <c r="B93" s="515"/>
      <c r="C93" s="254"/>
      <c r="D93" s="254"/>
      <c r="E93" s="254"/>
      <c r="F93" s="254"/>
      <c r="G93" s="254"/>
      <c r="H93" s="254"/>
      <c r="I93" s="254"/>
      <c r="J93" s="254"/>
      <c r="K93" s="254"/>
      <c r="L93" s="254"/>
      <c r="M93" s="254"/>
      <c r="N93" s="254"/>
      <c r="O93" s="254"/>
      <c r="P93" s="254"/>
      <c r="Q93" s="254"/>
      <c r="R93" s="254"/>
      <c r="S93" s="254"/>
      <c r="T93" s="257"/>
      <c r="U93" s="257"/>
      <c r="V93" s="257"/>
      <c r="W93" s="257"/>
      <c r="X93" s="257"/>
      <c r="Y93" s="257"/>
      <c r="Z93" s="257"/>
      <c r="AA93" s="257"/>
      <c r="AB93" s="257"/>
      <c r="AC93" s="257"/>
      <c r="AD93" s="257"/>
      <c r="AE93" s="257"/>
      <c r="AF93" s="257"/>
      <c r="AG93" s="257"/>
      <c r="AH93" s="257"/>
      <c r="AI93" s="257"/>
      <c r="AJ93" s="257"/>
      <c r="AK93" s="257"/>
      <c r="AL93" s="257"/>
    </row>
    <row r="94" spans="1:38" ht="25.5" customHeight="1">
      <c r="A94" s="256"/>
      <c r="B94" s="515"/>
      <c r="C94" s="254"/>
      <c r="D94" s="254"/>
      <c r="E94" s="254"/>
      <c r="F94" s="254"/>
      <c r="G94" s="254"/>
      <c r="H94" s="254"/>
      <c r="I94" s="254"/>
      <c r="J94" s="254"/>
      <c r="K94" s="254"/>
      <c r="L94" s="254"/>
      <c r="M94" s="254"/>
      <c r="N94" s="254"/>
      <c r="O94" s="254"/>
      <c r="P94" s="254"/>
      <c r="Q94" s="254"/>
      <c r="R94" s="254"/>
      <c r="S94" s="254"/>
      <c r="T94" s="257"/>
      <c r="U94" s="257"/>
      <c r="V94" s="257"/>
      <c r="W94" s="257"/>
      <c r="X94" s="257"/>
      <c r="Y94" s="257"/>
      <c r="Z94" s="257"/>
      <c r="AA94" s="257"/>
      <c r="AB94" s="257"/>
      <c r="AC94" s="257"/>
      <c r="AD94" s="257"/>
      <c r="AE94" s="257"/>
      <c r="AF94" s="257"/>
      <c r="AG94" s="257"/>
      <c r="AH94" s="257"/>
      <c r="AI94" s="257"/>
      <c r="AJ94" s="257"/>
      <c r="AK94" s="257"/>
      <c r="AL94" s="257"/>
    </row>
    <row r="95" spans="1:38" ht="25.5" customHeight="1">
      <c r="A95" s="256"/>
      <c r="B95" s="515"/>
      <c r="C95" s="254"/>
      <c r="D95" s="254"/>
      <c r="E95" s="254"/>
      <c r="F95" s="254"/>
      <c r="G95" s="254"/>
      <c r="H95" s="254"/>
      <c r="I95" s="254"/>
      <c r="J95" s="254"/>
      <c r="K95" s="254"/>
      <c r="L95" s="254"/>
      <c r="M95" s="254"/>
      <c r="N95" s="254"/>
      <c r="O95" s="254"/>
      <c r="P95" s="254"/>
      <c r="Q95" s="254"/>
      <c r="R95" s="254"/>
      <c r="S95" s="254"/>
      <c r="T95" s="257"/>
      <c r="U95" s="257"/>
      <c r="V95" s="257"/>
      <c r="W95" s="257"/>
      <c r="X95" s="257"/>
      <c r="Y95" s="257"/>
      <c r="Z95" s="257"/>
      <c r="AA95" s="257"/>
      <c r="AB95" s="257"/>
      <c r="AC95" s="257"/>
      <c r="AD95" s="257"/>
      <c r="AE95" s="257"/>
      <c r="AF95" s="257"/>
      <c r="AG95" s="257"/>
      <c r="AH95" s="257"/>
      <c r="AI95" s="257"/>
      <c r="AJ95" s="257"/>
      <c r="AK95" s="257"/>
      <c r="AL95" s="257"/>
    </row>
    <row r="96" spans="1:38" ht="25.5" customHeight="1">
      <c r="A96" s="256"/>
      <c r="B96" s="515"/>
      <c r="C96" s="254"/>
      <c r="D96" s="254"/>
      <c r="E96" s="254"/>
      <c r="F96" s="254"/>
      <c r="G96" s="254"/>
      <c r="H96" s="254"/>
      <c r="I96" s="254"/>
      <c r="J96" s="254"/>
      <c r="K96" s="254"/>
      <c r="L96" s="254"/>
      <c r="M96" s="254"/>
      <c r="N96" s="254"/>
      <c r="O96" s="254"/>
      <c r="P96" s="254"/>
      <c r="Q96" s="254"/>
      <c r="R96" s="254"/>
      <c r="S96" s="254"/>
      <c r="T96" s="257"/>
      <c r="U96" s="257"/>
      <c r="V96" s="257"/>
      <c r="W96" s="257"/>
      <c r="X96" s="257"/>
      <c r="Y96" s="257"/>
      <c r="Z96" s="257"/>
      <c r="AA96" s="257"/>
      <c r="AB96" s="257"/>
      <c r="AC96" s="257"/>
      <c r="AD96" s="257"/>
      <c r="AE96" s="257"/>
      <c r="AF96" s="257"/>
      <c r="AG96" s="257"/>
      <c r="AH96" s="257"/>
      <c r="AI96" s="257"/>
      <c r="AJ96" s="257"/>
      <c r="AK96" s="257"/>
      <c r="AL96" s="257"/>
    </row>
    <row r="97" spans="1:38" ht="25.5" customHeight="1">
      <c r="A97" s="256"/>
      <c r="B97" s="515"/>
      <c r="C97" s="254"/>
      <c r="D97" s="254"/>
      <c r="E97" s="254"/>
      <c r="F97" s="254"/>
      <c r="G97" s="254"/>
      <c r="H97" s="254"/>
      <c r="I97" s="254"/>
      <c r="J97" s="254"/>
      <c r="K97" s="254"/>
      <c r="L97" s="254"/>
      <c r="M97" s="254"/>
      <c r="N97" s="254"/>
      <c r="O97" s="254"/>
      <c r="P97" s="254"/>
      <c r="Q97" s="254"/>
      <c r="R97" s="254"/>
      <c r="S97" s="254"/>
      <c r="T97" s="257"/>
      <c r="U97" s="257"/>
      <c r="V97" s="257"/>
      <c r="W97" s="257"/>
      <c r="X97" s="257"/>
      <c r="Y97" s="257"/>
      <c r="Z97" s="257"/>
      <c r="AA97" s="257"/>
      <c r="AB97" s="257"/>
      <c r="AC97" s="257"/>
      <c r="AD97" s="257"/>
      <c r="AE97" s="257"/>
      <c r="AF97" s="257"/>
      <c r="AG97" s="257"/>
      <c r="AH97" s="257"/>
      <c r="AI97" s="257"/>
      <c r="AJ97" s="257"/>
      <c r="AK97" s="257"/>
      <c r="AL97" s="257"/>
    </row>
    <row r="98" spans="1:38" ht="25.5" customHeight="1">
      <c r="A98" s="256"/>
      <c r="B98" s="515"/>
      <c r="C98" s="254"/>
      <c r="D98" s="254"/>
      <c r="E98" s="254"/>
      <c r="F98" s="254"/>
      <c r="G98" s="254"/>
      <c r="H98" s="254"/>
      <c r="I98" s="254"/>
      <c r="J98" s="254"/>
      <c r="K98" s="254"/>
      <c r="L98" s="254"/>
      <c r="M98" s="254"/>
      <c r="N98" s="254"/>
      <c r="O98" s="254"/>
      <c r="P98" s="254"/>
      <c r="Q98" s="254"/>
      <c r="R98" s="254"/>
      <c r="S98" s="254"/>
      <c r="T98" s="257"/>
      <c r="U98" s="257"/>
      <c r="V98" s="257"/>
      <c r="W98" s="257"/>
      <c r="X98" s="257"/>
      <c r="Y98" s="257"/>
      <c r="Z98" s="257"/>
      <c r="AA98" s="257"/>
      <c r="AB98" s="257"/>
      <c r="AC98" s="257"/>
      <c r="AD98" s="257"/>
      <c r="AE98" s="257"/>
      <c r="AF98" s="257"/>
      <c r="AG98" s="257"/>
      <c r="AH98" s="257"/>
      <c r="AI98" s="257"/>
      <c r="AJ98" s="257"/>
      <c r="AK98" s="257"/>
      <c r="AL98" s="257"/>
    </row>
    <row r="99" spans="1:38" ht="25.5" customHeight="1">
      <c r="A99" s="256"/>
      <c r="B99" s="515"/>
      <c r="C99" s="254"/>
      <c r="D99" s="254"/>
      <c r="E99" s="254"/>
      <c r="F99" s="254"/>
      <c r="G99" s="254"/>
      <c r="H99" s="254"/>
      <c r="I99" s="254"/>
      <c r="J99" s="254"/>
      <c r="K99" s="254"/>
      <c r="L99" s="254"/>
      <c r="M99" s="254"/>
      <c r="N99" s="254"/>
      <c r="O99" s="254"/>
      <c r="P99" s="254"/>
      <c r="Q99" s="254"/>
      <c r="R99" s="254"/>
      <c r="S99" s="254"/>
      <c r="T99" s="257"/>
      <c r="U99" s="257"/>
      <c r="V99" s="257"/>
      <c r="W99" s="257"/>
      <c r="X99" s="257"/>
      <c r="Y99" s="257"/>
      <c r="Z99" s="257"/>
      <c r="AA99" s="257"/>
      <c r="AB99" s="257"/>
      <c r="AC99" s="257"/>
      <c r="AD99" s="257"/>
      <c r="AE99" s="257"/>
      <c r="AF99" s="257"/>
      <c r="AG99" s="257"/>
      <c r="AH99" s="257"/>
      <c r="AI99" s="257"/>
      <c r="AJ99" s="257"/>
      <c r="AK99" s="257"/>
      <c r="AL99" s="257"/>
    </row>
    <row r="100" spans="1:38" ht="25.5" customHeight="1">
      <c r="A100" s="256"/>
      <c r="B100" s="515"/>
      <c r="C100" s="254"/>
      <c r="D100" s="254"/>
      <c r="E100" s="254"/>
      <c r="F100" s="254"/>
      <c r="G100" s="254"/>
      <c r="H100" s="254"/>
      <c r="I100" s="254"/>
      <c r="J100" s="254"/>
      <c r="K100" s="254"/>
      <c r="L100" s="254"/>
      <c r="M100" s="254"/>
      <c r="N100" s="254"/>
      <c r="O100" s="254"/>
      <c r="P100" s="254"/>
      <c r="Q100" s="254"/>
      <c r="R100" s="254"/>
      <c r="S100" s="254"/>
      <c r="T100" s="257"/>
      <c r="U100" s="257"/>
      <c r="V100" s="257"/>
      <c r="W100" s="257"/>
      <c r="X100" s="257"/>
      <c r="Y100" s="257"/>
      <c r="Z100" s="257"/>
      <c r="AA100" s="257"/>
      <c r="AB100" s="257"/>
      <c r="AC100" s="257"/>
      <c r="AD100" s="257"/>
      <c r="AE100" s="257"/>
      <c r="AF100" s="257"/>
      <c r="AG100" s="257"/>
      <c r="AH100" s="257"/>
      <c r="AI100" s="257"/>
      <c r="AJ100" s="257"/>
      <c r="AK100" s="257"/>
      <c r="AL100" s="257"/>
    </row>
    <row r="101" spans="1:38" ht="25.5" customHeight="1">
      <c r="A101" s="256"/>
      <c r="B101" s="515"/>
      <c r="C101" s="254"/>
      <c r="D101" s="254"/>
      <c r="E101" s="254"/>
      <c r="F101" s="254"/>
      <c r="G101" s="254"/>
      <c r="H101" s="254"/>
      <c r="I101" s="254"/>
      <c r="J101" s="254"/>
      <c r="K101" s="254"/>
      <c r="L101" s="254"/>
      <c r="M101" s="254"/>
      <c r="N101" s="254"/>
      <c r="O101" s="254"/>
      <c r="P101" s="254"/>
      <c r="Q101" s="254"/>
      <c r="R101" s="254"/>
      <c r="S101" s="254"/>
      <c r="T101" s="257"/>
      <c r="U101" s="257"/>
      <c r="V101" s="257"/>
      <c r="W101" s="257"/>
      <c r="X101" s="257"/>
      <c r="Y101" s="257"/>
      <c r="Z101" s="257"/>
      <c r="AA101" s="257"/>
      <c r="AB101" s="257"/>
      <c r="AC101" s="257"/>
      <c r="AD101" s="257"/>
      <c r="AE101" s="257"/>
      <c r="AF101" s="257"/>
      <c r="AG101" s="257"/>
      <c r="AH101" s="257"/>
      <c r="AI101" s="257"/>
      <c r="AJ101" s="257"/>
      <c r="AK101" s="257"/>
      <c r="AL101" s="257"/>
    </row>
    <row r="102" spans="1:38" ht="25.5" customHeight="1">
      <c r="A102" s="256"/>
      <c r="B102" s="515"/>
      <c r="C102" s="254"/>
      <c r="D102" s="254"/>
      <c r="E102" s="254"/>
      <c r="F102" s="254"/>
      <c r="G102" s="254"/>
      <c r="H102" s="254"/>
      <c r="I102" s="254"/>
      <c r="J102" s="254"/>
      <c r="K102" s="254"/>
      <c r="L102" s="254"/>
      <c r="M102" s="254"/>
      <c r="N102" s="254"/>
      <c r="O102" s="254"/>
      <c r="P102" s="254"/>
      <c r="Q102" s="254"/>
      <c r="R102" s="254"/>
      <c r="S102" s="254"/>
      <c r="T102" s="257"/>
      <c r="U102" s="257"/>
      <c r="V102" s="257"/>
      <c r="W102" s="257"/>
      <c r="X102" s="257"/>
      <c r="Y102" s="257"/>
      <c r="Z102" s="257"/>
      <c r="AA102" s="257"/>
      <c r="AB102" s="257"/>
      <c r="AC102" s="257"/>
      <c r="AD102" s="257"/>
      <c r="AE102" s="257"/>
      <c r="AF102" s="257"/>
      <c r="AG102" s="257"/>
      <c r="AH102" s="257"/>
      <c r="AI102" s="257"/>
      <c r="AJ102" s="257"/>
      <c r="AK102" s="257"/>
      <c r="AL102" s="257"/>
    </row>
    <row r="103" spans="1:38" ht="25.5" customHeight="1">
      <c r="A103" s="256"/>
      <c r="B103" s="515"/>
      <c r="C103" s="254"/>
      <c r="D103" s="254"/>
      <c r="E103" s="254"/>
      <c r="F103" s="254"/>
      <c r="G103" s="254"/>
      <c r="H103" s="254"/>
      <c r="I103" s="254"/>
      <c r="J103" s="254"/>
      <c r="K103" s="254"/>
      <c r="L103" s="254"/>
      <c r="M103" s="254"/>
      <c r="N103" s="254"/>
      <c r="O103" s="254"/>
      <c r="P103" s="254"/>
      <c r="Q103" s="254"/>
      <c r="R103" s="254"/>
      <c r="S103" s="254"/>
      <c r="T103" s="257"/>
      <c r="U103" s="257"/>
      <c r="V103" s="257"/>
      <c r="W103" s="257"/>
      <c r="X103" s="257"/>
      <c r="Y103" s="257"/>
      <c r="Z103" s="257"/>
      <c r="AA103" s="257"/>
      <c r="AB103" s="257"/>
      <c r="AC103" s="257"/>
      <c r="AD103" s="257"/>
      <c r="AE103" s="257"/>
      <c r="AF103" s="257"/>
      <c r="AG103" s="257"/>
      <c r="AH103" s="257"/>
      <c r="AI103" s="257"/>
      <c r="AJ103" s="257"/>
      <c r="AK103" s="257"/>
      <c r="AL103" s="257"/>
    </row>
    <row r="104" spans="1:38" ht="25.5" customHeight="1">
      <c r="A104" s="256"/>
      <c r="B104" s="515"/>
      <c r="C104" s="254"/>
      <c r="D104" s="254"/>
      <c r="E104" s="254"/>
      <c r="F104" s="254"/>
      <c r="G104" s="254"/>
      <c r="H104" s="254"/>
      <c r="I104" s="254"/>
      <c r="J104" s="254"/>
      <c r="K104" s="254"/>
      <c r="L104" s="254"/>
      <c r="M104" s="254"/>
      <c r="N104" s="254"/>
      <c r="O104" s="254"/>
      <c r="P104" s="254"/>
      <c r="Q104" s="254"/>
      <c r="R104" s="254"/>
      <c r="S104" s="254"/>
      <c r="T104" s="257"/>
      <c r="U104" s="257"/>
      <c r="V104" s="257"/>
      <c r="W104" s="257"/>
      <c r="X104" s="257"/>
      <c r="Y104" s="257"/>
      <c r="Z104" s="257"/>
      <c r="AA104" s="257"/>
      <c r="AB104" s="257"/>
      <c r="AC104" s="257"/>
      <c r="AD104" s="257"/>
      <c r="AE104" s="257"/>
      <c r="AF104" s="257"/>
      <c r="AG104" s="257"/>
      <c r="AH104" s="257"/>
      <c r="AI104" s="257"/>
      <c r="AJ104" s="257"/>
      <c r="AK104" s="257"/>
      <c r="AL104" s="257"/>
    </row>
    <row r="105" spans="1:38" ht="25.5" customHeight="1">
      <c r="A105" s="256"/>
      <c r="B105" s="515"/>
      <c r="C105" s="254"/>
      <c r="D105" s="254"/>
      <c r="E105" s="254"/>
      <c r="F105" s="254"/>
      <c r="G105" s="254"/>
      <c r="H105" s="254"/>
      <c r="I105" s="254"/>
      <c r="J105" s="254"/>
      <c r="K105" s="254"/>
      <c r="L105" s="254"/>
      <c r="M105" s="254"/>
      <c r="N105" s="254"/>
      <c r="O105" s="254"/>
      <c r="P105" s="254"/>
      <c r="Q105" s="254"/>
      <c r="R105" s="254"/>
      <c r="S105" s="254"/>
      <c r="T105" s="257"/>
      <c r="U105" s="257"/>
      <c r="V105" s="257"/>
      <c r="W105" s="257"/>
      <c r="X105" s="257"/>
      <c r="Y105" s="257"/>
      <c r="Z105" s="257"/>
      <c r="AA105" s="257"/>
      <c r="AB105" s="257"/>
      <c r="AC105" s="257"/>
      <c r="AD105" s="257"/>
      <c r="AE105" s="257"/>
      <c r="AF105" s="257"/>
      <c r="AG105" s="257"/>
      <c r="AH105" s="257"/>
      <c r="AI105" s="257"/>
      <c r="AJ105" s="257"/>
      <c r="AK105" s="257"/>
      <c r="AL105" s="257"/>
    </row>
    <row r="106" spans="1:38" ht="25.5" customHeight="1">
      <c r="A106" s="256"/>
      <c r="B106" s="515"/>
      <c r="C106" s="254"/>
      <c r="D106" s="254"/>
      <c r="E106" s="254"/>
      <c r="F106" s="254"/>
      <c r="G106" s="254"/>
      <c r="H106" s="254"/>
      <c r="I106" s="254"/>
      <c r="J106" s="254"/>
      <c r="K106" s="254"/>
      <c r="L106" s="254"/>
      <c r="M106" s="254"/>
      <c r="N106" s="254"/>
      <c r="O106" s="254"/>
      <c r="P106" s="254"/>
      <c r="Q106" s="254"/>
      <c r="R106" s="254"/>
      <c r="S106" s="254"/>
      <c r="T106" s="257"/>
      <c r="U106" s="257"/>
      <c r="V106" s="257"/>
      <c r="W106" s="257"/>
      <c r="X106" s="257"/>
      <c r="Y106" s="257"/>
      <c r="Z106" s="257"/>
      <c r="AA106" s="257"/>
      <c r="AB106" s="257"/>
      <c r="AC106" s="257"/>
      <c r="AD106" s="257"/>
      <c r="AE106" s="257"/>
      <c r="AF106" s="257"/>
      <c r="AG106" s="257"/>
      <c r="AH106" s="257"/>
      <c r="AI106" s="257"/>
      <c r="AJ106" s="257"/>
      <c r="AK106" s="257"/>
      <c r="AL106" s="257"/>
    </row>
    <row r="107" spans="1:38" ht="25.5" customHeight="1">
      <c r="A107" s="256"/>
      <c r="B107" s="515"/>
      <c r="C107" s="254"/>
      <c r="D107" s="254"/>
      <c r="E107" s="254"/>
      <c r="F107" s="254"/>
      <c r="G107" s="254"/>
      <c r="H107" s="254"/>
      <c r="I107" s="254"/>
      <c r="J107" s="254"/>
      <c r="K107" s="254"/>
      <c r="L107" s="254"/>
      <c r="M107" s="254"/>
      <c r="N107" s="254"/>
      <c r="O107" s="254"/>
      <c r="P107" s="254"/>
      <c r="Q107" s="254"/>
      <c r="R107" s="254"/>
      <c r="S107" s="254"/>
      <c r="T107" s="257"/>
      <c r="U107" s="257"/>
      <c r="V107" s="257"/>
      <c r="W107" s="257"/>
      <c r="X107" s="257"/>
      <c r="Y107" s="257"/>
      <c r="Z107" s="257"/>
      <c r="AA107" s="257"/>
      <c r="AB107" s="257"/>
      <c r="AC107" s="257"/>
      <c r="AD107" s="257"/>
      <c r="AE107" s="257"/>
      <c r="AF107" s="257"/>
      <c r="AG107" s="257"/>
      <c r="AH107" s="257"/>
      <c r="AI107" s="257"/>
      <c r="AJ107" s="257"/>
      <c r="AK107" s="257"/>
      <c r="AL107" s="257"/>
    </row>
    <row r="108" spans="1:38" ht="25.5" customHeight="1">
      <c r="A108" s="256"/>
      <c r="B108" s="515"/>
      <c r="C108" s="254"/>
      <c r="D108" s="254"/>
      <c r="E108" s="254"/>
      <c r="F108" s="254"/>
      <c r="G108" s="254"/>
      <c r="H108" s="254"/>
      <c r="I108" s="254"/>
      <c r="J108" s="254"/>
      <c r="K108" s="254"/>
      <c r="L108" s="254"/>
      <c r="M108" s="254"/>
      <c r="N108" s="254"/>
      <c r="O108" s="254"/>
      <c r="P108" s="254"/>
      <c r="Q108" s="254"/>
      <c r="R108" s="254"/>
      <c r="S108" s="254"/>
      <c r="T108" s="257"/>
      <c r="U108" s="257"/>
      <c r="V108" s="257"/>
      <c r="W108" s="257"/>
      <c r="X108" s="257"/>
      <c r="Y108" s="257"/>
      <c r="Z108" s="257"/>
      <c r="AA108" s="257"/>
      <c r="AB108" s="257"/>
      <c r="AC108" s="257"/>
      <c r="AD108" s="257"/>
      <c r="AE108" s="257"/>
      <c r="AF108" s="257"/>
      <c r="AG108" s="257"/>
      <c r="AH108" s="257"/>
      <c r="AI108" s="257"/>
      <c r="AJ108" s="257"/>
      <c r="AK108" s="257"/>
      <c r="AL108" s="257"/>
    </row>
    <row r="109" spans="1:38" ht="25.5" customHeight="1">
      <c r="A109" s="256"/>
      <c r="B109" s="515"/>
      <c r="C109" s="254"/>
      <c r="D109" s="254"/>
      <c r="E109" s="254"/>
      <c r="F109" s="254"/>
      <c r="G109" s="254"/>
      <c r="H109" s="254"/>
      <c r="I109" s="254"/>
      <c r="J109" s="254"/>
      <c r="K109" s="254"/>
      <c r="L109" s="254"/>
      <c r="M109" s="254"/>
      <c r="N109" s="254"/>
      <c r="O109" s="254"/>
      <c r="P109" s="254"/>
      <c r="Q109" s="254"/>
      <c r="R109" s="254"/>
      <c r="S109" s="254"/>
      <c r="T109" s="257"/>
      <c r="U109" s="257"/>
      <c r="V109" s="257"/>
      <c r="W109" s="257"/>
      <c r="X109" s="257"/>
      <c r="Y109" s="257"/>
      <c r="Z109" s="257"/>
      <c r="AA109" s="257"/>
      <c r="AB109" s="257"/>
      <c r="AC109" s="257"/>
      <c r="AD109" s="257"/>
      <c r="AE109" s="257"/>
      <c r="AF109" s="257"/>
      <c r="AG109" s="257"/>
      <c r="AH109" s="257"/>
      <c r="AI109" s="257"/>
      <c r="AJ109" s="257"/>
      <c r="AK109" s="257"/>
      <c r="AL109" s="257"/>
    </row>
    <row r="110" spans="1:38" ht="25.5" customHeight="1">
      <c r="A110" s="256"/>
      <c r="B110" s="515"/>
      <c r="C110" s="254"/>
      <c r="D110" s="254"/>
      <c r="E110" s="254"/>
      <c r="F110" s="254"/>
      <c r="G110" s="254"/>
      <c r="H110" s="254"/>
      <c r="I110" s="254"/>
      <c r="J110" s="254"/>
      <c r="K110" s="254"/>
      <c r="L110" s="254"/>
      <c r="M110" s="254"/>
      <c r="N110" s="254"/>
      <c r="O110" s="254"/>
      <c r="P110" s="254"/>
      <c r="Q110" s="254"/>
      <c r="R110" s="254"/>
      <c r="S110" s="254"/>
      <c r="T110" s="257"/>
      <c r="U110" s="257"/>
      <c r="V110" s="257"/>
      <c r="W110" s="257"/>
      <c r="X110" s="257"/>
      <c r="Y110" s="257"/>
      <c r="Z110" s="257"/>
      <c r="AA110" s="257"/>
      <c r="AB110" s="257"/>
      <c r="AC110" s="257"/>
      <c r="AD110" s="257"/>
      <c r="AE110" s="257"/>
      <c r="AF110" s="257"/>
      <c r="AG110" s="257"/>
      <c r="AH110" s="257"/>
      <c r="AI110" s="257"/>
      <c r="AJ110" s="257"/>
      <c r="AK110" s="257"/>
      <c r="AL110" s="257"/>
    </row>
    <row r="111" spans="1:38" ht="25.5" customHeight="1">
      <c r="A111" s="256"/>
      <c r="B111" s="515"/>
      <c r="C111" s="254"/>
      <c r="D111" s="254"/>
      <c r="E111" s="254"/>
      <c r="F111" s="254"/>
      <c r="G111" s="254"/>
      <c r="H111" s="254"/>
      <c r="I111" s="254"/>
      <c r="J111" s="254"/>
      <c r="K111" s="254"/>
      <c r="L111" s="254"/>
      <c r="M111" s="254"/>
      <c r="N111" s="254"/>
      <c r="O111" s="254"/>
      <c r="P111" s="254"/>
      <c r="Q111" s="254"/>
      <c r="R111" s="254"/>
      <c r="S111" s="254"/>
      <c r="T111" s="257"/>
      <c r="U111" s="257"/>
      <c r="V111" s="257"/>
      <c r="W111" s="257"/>
      <c r="X111" s="257"/>
      <c r="Y111" s="257"/>
      <c r="Z111" s="257"/>
      <c r="AA111" s="257"/>
      <c r="AB111" s="257"/>
      <c r="AC111" s="257"/>
      <c r="AD111" s="257"/>
      <c r="AE111" s="257"/>
      <c r="AF111" s="257"/>
      <c r="AG111" s="257"/>
      <c r="AH111" s="257"/>
      <c r="AI111" s="257"/>
      <c r="AJ111" s="257"/>
      <c r="AK111" s="257"/>
      <c r="AL111" s="257"/>
    </row>
    <row r="112" spans="1:38" ht="25.5" customHeight="1">
      <c r="A112" s="256"/>
      <c r="B112" s="515"/>
      <c r="C112" s="254"/>
      <c r="D112" s="254"/>
      <c r="E112" s="254"/>
      <c r="F112" s="254"/>
      <c r="G112" s="254"/>
      <c r="H112" s="254"/>
      <c r="I112" s="254"/>
      <c r="J112" s="254"/>
      <c r="K112" s="254"/>
      <c r="L112" s="254"/>
      <c r="M112" s="254"/>
      <c r="N112" s="254"/>
      <c r="O112" s="254"/>
      <c r="P112" s="254"/>
      <c r="Q112" s="254"/>
      <c r="R112" s="254"/>
      <c r="S112" s="254"/>
      <c r="T112" s="257"/>
      <c r="U112" s="257"/>
      <c r="V112" s="257"/>
      <c r="W112" s="257"/>
      <c r="X112" s="257"/>
      <c r="Y112" s="257"/>
      <c r="Z112" s="257"/>
      <c r="AA112" s="257"/>
      <c r="AB112" s="257"/>
      <c r="AC112" s="257"/>
      <c r="AD112" s="257"/>
      <c r="AE112" s="257"/>
      <c r="AF112" s="257"/>
      <c r="AG112" s="257"/>
      <c r="AH112" s="257"/>
      <c r="AI112" s="257"/>
      <c r="AJ112" s="257"/>
      <c r="AK112" s="257"/>
      <c r="AL112" s="257"/>
    </row>
    <row r="113" spans="1:38" ht="25.5" customHeight="1">
      <c r="A113" s="256"/>
      <c r="B113" s="515"/>
      <c r="C113" s="254"/>
      <c r="D113" s="254"/>
      <c r="E113" s="254"/>
      <c r="F113" s="254"/>
      <c r="G113" s="254"/>
      <c r="H113" s="254"/>
      <c r="I113" s="254"/>
      <c r="J113" s="254"/>
      <c r="K113" s="254"/>
      <c r="L113" s="254"/>
      <c r="M113" s="254"/>
      <c r="N113" s="254"/>
      <c r="O113" s="254"/>
      <c r="P113" s="254"/>
      <c r="Q113" s="254"/>
      <c r="R113" s="254"/>
      <c r="S113" s="254"/>
      <c r="T113" s="257"/>
      <c r="U113" s="257"/>
      <c r="V113" s="257"/>
      <c r="W113" s="257"/>
      <c r="X113" s="257"/>
      <c r="Y113" s="257"/>
      <c r="Z113" s="257"/>
      <c r="AA113" s="257"/>
      <c r="AB113" s="257"/>
      <c r="AC113" s="257"/>
      <c r="AD113" s="257"/>
      <c r="AE113" s="257"/>
      <c r="AF113" s="257"/>
      <c r="AG113" s="257"/>
      <c r="AH113" s="257"/>
      <c r="AI113" s="257"/>
      <c r="AJ113" s="257"/>
      <c r="AK113" s="257"/>
      <c r="AL113" s="257"/>
    </row>
    <row r="114" spans="1:38" ht="25.5" customHeight="1">
      <c r="A114" s="256"/>
      <c r="B114" s="515"/>
      <c r="C114" s="254"/>
      <c r="D114" s="254"/>
      <c r="E114" s="254"/>
      <c r="F114" s="254"/>
      <c r="G114" s="254"/>
      <c r="H114" s="254"/>
      <c r="I114" s="254"/>
      <c r="J114" s="254"/>
      <c r="K114" s="254"/>
      <c r="L114" s="254"/>
      <c r="M114" s="254"/>
      <c r="N114" s="254"/>
      <c r="O114" s="254"/>
      <c r="P114" s="254"/>
      <c r="Q114" s="254"/>
      <c r="R114" s="254"/>
      <c r="S114" s="254"/>
      <c r="T114" s="257"/>
      <c r="U114" s="257"/>
      <c r="V114" s="257"/>
      <c r="W114" s="257"/>
      <c r="X114" s="257"/>
      <c r="Y114" s="257"/>
      <c r="Z114" s="257"/>
      <c r="AA114" s="257"/>
      <c r="AB114" s="257"/>
      <c r="AC114" s="257"/>
      <c r="AD114" s="257"/>
      <c r="AE114" s="257"/>
      <c r="AF114" s="257"/>
      <c r="AG114" s="257"/>
      <c r="AH114" s="257"/>
      <c r="AI114" s="257"/>
      <c r="AJ114" s="257"/>
      <c r="AK114" s="257"/>
      <c r="AL114" s="257"/>
    </row>
    <row r="115" spans="1:38" ht="25.5" customHeight="1">
      <c r="A115" s="256"/>
      <c r="B115" s="515"/>
      <c r="C115" s="254"/>
      <c r="D115" s="254"/>
      <c r="E115" s="254"/>
      <c r="F115" s="254"/>
      <c r="G115" s="254"/>
      <c r="H115" s="254"/>
      <c r="I115" s="254"/>
      <c r="J115" s="254"/>
      <c r="K115" s="254"/>
      <c r="L115" s="254"/>
      <c r="M115" s="254"/>
      <c r="N115" s="254"/>
      <c r="O115" s="254"/>
      <c r="P115" s="254"/>
      <c r="Q115" s="254"/>
      <c r="R115" s="254"/>
      <c r="S115" s="254"/>
      <c r="T115" s="257"/>
      <c r="U115" s="257"/>
      <c r="V115" s="257"/>
      <c r="W115" s="257"/>
      <c r="X115" s="257"/>
      <c r="Y115" s="257"/>
      <c r="Z115" s="257"/>
      <c r="AA115" s="257"/>
      <c r="AB115" s="257"/>
      <c r="AC115" s="257"/>
      <c r="AD115" s="257"/>
      <c r="AE115" s="257"/>
      <c r="AF115" s="257"/>
      <c r="AG115" s="257"/>
      <c r="AH115" s="257"/>
      <c r="AI115" s="257"/>
      <c r="AJ115" s="257"/>
      <c r="AK115" s="257"/>
      <c r="AL115" s="257"/>
    </row>
    <row r="116" spans="1:38" ht="25.5" customHeight="1">
      <c r="A116" s="256"/>
      <c r="B116" s="515"/>
      <c r="C116" s="254"/>
      <c r="D116" s="254"/>
      <c r="E116" s="254"/>
      <c r="F116" s="254"/>
      <c r="G116" s="254"/>
      <c r="H116" s="254"/>
      <c r="I116" s="254"/>
      <c r="J116" s="254"/>
      <c r="K116" s="254"/>
      <c r="L116" s="254"/>
      <c r="M116" s="254"/>
      <c r="N116" s="254"/>
      <c r="O116" s="254"/>
      <c r="P116" s="254"/>
      <c r="Q116" s="254"/>
      <c r="R116" s="254"/>
      <c r="S116" s="254"/>
      <c r="T116" s="257"/>
      <c r="U116" s="257"/>
      <c r="V116" s="257"/>
      <c r="W116" s="257"/>
      <c r="X116" s="257"/>
      <c r="Y116" s="257"/>
      <c r="Z116" s="257"/>
      <c r="AA116" s="257"/>
      <c r="AB116" s="257"/>
      <c r="AC116" s="257"/>
      <c r="AD116" s="257"/>
      <c r="AE116" s="257"/>
      <c r="AF116" s="257"/>
      <c r="AG116" s="257"/>
      <c r="AH116" s="257"/>
      <c r="AI116" s="257"/>
      <c r="AJ116" s="257"/>
      <c r="AK116" s="257"/>
      <c r="AL116" s="257"/>
    </row>
    <row r="117" spans="1:38" ht="25.5" customHeight="1">
      <c r="A117" s="256"/>
      <c r="B117" s="515"/>
      <c r="C117" s="254"/>
      <c r="D117" s="254"/>
      <c r="E117" s="254"/>
      <c r="F117" s="254"/>
      <c r="G117" s="254"/>
      <c r="H117" s="254"/>
      <c r="I117" s="254"/>
      <c r="J117" s="254"/>
      <c r="K117" s="254"/>
      <c r="L117" s="254"/>
      <c r="M117" s="254"/>
      <c r="N117" s="254"/>
      <c r="O117" s="254"/>
      <c r="P117" s="254"/>
      <c r="Q117" s="254"/>
      <c r="R117" s="254"/>
      <c r="S117" s="254"/>
      <c r="T117" s="257"/>
      <c r="U117" s="257"/>
      <c r="V117" s="257"/>
      <c r="W117" s="257"/>
      <c r="X117" s="257"/>
      <c r="Y117" s="257"/>
      <c r="Z117" s="257"/>
      <c r="AA117" s="257"/>
      <c r="AB117" s="257"/>
      <c r="AC117" s="257"/>
      <c r="AD117" s="257"/>
      <c r="AE117" s="257"/>
      <c r="AF117" s="257"/>
      <c r="AG117" s="257"/>
      <c r="AH117" s="257"/>
      <c r="AI117" s="257"/>
      <c r="AJ117" s="257"/>
      <c r="AK117" s="257"/>
      <c r="AL117" s="257"/>
    </row>
    <row r="118" spans="1:38" ht="25.5" customHeight="1">
      <c r="A118" s="256"/>
      <c r="B118" s="515"/>
      <c r="C118" s="254"/>
      <c r="D118" s="254"/>
      <c r="E118" s="254"/>
      <c r="F118" s="254"/>
      <c r="G118" s="254"/>
      <c r="H118" s="254"/>
      <c r="I118" s="254"/>
      <c r="J118" s="254"/>
      <c r="K118" s="254"/>
      <c r="L118" s="254"/>
      <c r="M118" s="254"/>
      <c r="N118" s="254"/>
      <c r="O118" s="254"/>
      <c r="P118" s="254"/>
      <c r="Q118" s="254"/>
      <c r="R118" s="254"/>
      <c r="S118" s="254"/>
      <c r="T118" s="257"/>
      <c r="U118" s="257"/>
      <c r="V118" s="257"/>
      <c r="W118" s="257"/>
      <c r="X118" s="257"/>
      <c r="Y118" s="257"/>
      <c r="Z118" s="257"/>
      <c r="AA118" s="257"/>
      <c r="AB118" s="257"/>
      <c r="AC118" s="257"/>
      <c r="AD118" s="257"/>
      <c r="AE118" s="257"/>
      <c r="AF118" s="257"/>
      <c r="AG118" s="257"/>
      <c r="AH118" s="257"/>
      <c r="AI118" s="257"/>
      <c r="AJ118" s="257"/>
      <c r="AK118" s="257"/>
      <c r="AL118" s="257"/>
    </row>
    <row r="119" spans="1:38" ht="25.5" customHeight="1">
      <c r="A119" s="256"/>
      <c r="B119" s="515"/>
      <c r="C119" s="254"/>
      <c r="D119" s="254"/>
      <c r="E119" s="254"/>
      <c r="F119" s="254"/>
      <c r="G119" s="254"/>
      <c r="H119" s="254"/>
      <c r="I119" s="254"/>
      <c r="J119" s="254"/>
      <c r="K119" s="254"/>
      <c r="L119" s="254"/>
      <c r="M119" s="254"/>
      <c r="N119" s="254"/>
      <c r="O119" s="254"/>
      <c r="P119" s="254"/>
      <c r="Q119" s="254"/>
      <c r="R119" s="254"/>
      <c r="S119" s="254"/>
      <c r="T119" s="257"/>
      <c r="U119" s="257"/>
      <c r="V119" s="257"/>
      <c r="W119" s="257"/>
      <c r="X119" s="257"/>
      <c r="Y119" s="257"/>
      <c r="Z119" s="257"/>
      <c r="AA119" s="257"/>
      <c r="AB119" s="257"/>
      <c r="AC119" s="257"/>
      <c r="AD119" s="257"/>
      <c r="AE119" s="257"/>
      <c r="AF119" s="257"/>
      <c r="AG119" s="257"/>
      <c r="AH119" s="257"/>
      <c r="AI119" s="257"/>
      <c r="AJ119" s="257"/>
      <c r="AK119" s="257"/>
      <c r="AL119" s="257"/>
    </row>
    <row r="120" spans="1:38" ht="25.5" customHeight="1">
      <c r="A120" s="256"/>
      <c r="B120" s="515"/>
      <c r="C120" s="254"/>
      <c r="D120" s="254"/>
      <c r="E120" s="254"/>
      <c r="F120" s="254"/>
      <c r="G120" s="254"/>
      <c r="H120" s="254"/>
      <c r="I120" s="254"/>
      <c r="J120" s="254"/>
      <c r="K120" s="254"/>
      <c r="L120" s="254"/>
      <c r="M120" s="254"/>
      <c r="N120" s="254"/>
      <c r="O120" s="254"/>
      <c r="P120" s="254"/>
      <c r="Q120" s="254"/>
      <c r="R120" s="254"/>
      <c r="S120" s="254"/>
      <c r="T120" s="257"/>
      <c r="U120" s="257"/>
      <c r="V120" s="257"/>
      <c r="W120" s="257"/>
      <c r="X120" s="257"/>
      <c r="Y120" s="257"/>
      <c r="Z120" s="257"/>
      <c r="AA120" s="257"/>
      <c r="AB120" s="257"/>
      <c r="AC120" s="257"/>
      <c r="AD120" s="257"/>
      <c r="AE120" s="257"/>
      <c r="AF120" s="257"/>
      <c r="AG120" s="257"/>
      <c r="AH120" s="257"/>
      <c r="AI120" s="257"/>
      <c r="AJ120" s="257"/>
      <c r="AK120" s="257"/>
      <c r="AL120" s="257"/>
    </row>
    <row r="121" spans="1:38" ht="25.5" customHeight="1">
      <c r="A121" s="256"/>
      <c r="B121" s="515"/>
      <c r="C121" s="254"/>
      <c r="D121" s="254"/>
      <c r="E121" s="254"/>
      <c r="F121" s="254"/>
      <c r="G121" s="254"/>
      <c r="H121" s="254"/>
      <c r="I121" s="254"/>
      <c r="J121" s="254"/>
      <c r="K121" s="254"/>
      <c r="L121" s="254"/>
      <c r="M121" s="254"/>
      <c r="N121" s="254"/>
      <c r="O121" s="254"/>
      <c r="P121" s="254"/>
      <c r="Q121" s="254"/>
      <c r="R121" s="254"/>
      <c r="S121" s="254"/>
      <c r="T121" s="257"/>
      <c r="U121" s="257"/>
      <c r="V121" s="257"/>
      <c r="W121" s="257"/>
      <c r="X121" s="257"/>
      <c r="Y121" s="257"/>
      <c r="Z121" s="257"/>
      <c r="AA121" s="257"/>
      <c r="AB121" s="257"/>
      <c r="AC121" s="257"/>
      <c r="AD121" s="257"/>
      <c r="AE121" s="257"/>
      <c r="AF121" s="257"/>
      <c r="AG121" s="257"/>
      <c r="AH121" s="257"/>
      <c r="AI121" s="257"/>
      <c r="AJ121" s="257"/>
      <c r="AK121" s="257"/>
      <c r="AL121" s="257"/>
    </row>
    <row r="122" spans="1:38" ht="25.5" customHeight="1">
      <c r="A122" s="256"/>
      <c r="B122" s="515"/>
      <c r="C122" s="254"/>
      <c r="D122" s="254"/>
      <c r="E122" s="254"/>
      <c r="F122" s="254"/>
      <c r="G122" s="254"/>
      <c r="H122" s="254"/>
      <c r="I122" s="254"/>
      <c r="J122" s="254"/>
      <c r="K122" s="254"/>
      <c r="L122" s="254"/>
      <c r="M122" s="254"/>
      <c r="N122" s="254"/>
      <c r="O122" s="254"/>
      <c r="P122" s="254"/>
      <c r="Q122" s="254"/>
      <c r="R122" s="254"/>
      <c r="S122" s="254"/>
      <c r="T122" s="257"/>
      <c r="U122" s="257"/>
      <c r="V122" s="257"/>
      <c r="W122" s="257"/>
      <c r="X122" s="257"/>
      <c r="Y122" s="257"/>
      <c r="Z122" s="257"/>
      <c r="AA122" s="257"/>
      <c r="AB122" s="257"/>
      <c r="AC122" s="257"/>
      <c r="AD122" s="257"/>
      <c r="AE122" s="257"/>
      <c r="AF122" s="257"/>
      <c r="AG122" s="257"/>
      <c r="AH122" s="257"/>
      <c r="AI122" s="257"/>
      <c r="AJ122" s="257"/>
      <c r="AK122" s="257"/>
      <c r="AL122" s="257"/>
    </row>
    <row r="123" spans="1:38" ht="25.5" customHeight="1">
      <c r="A123" s="256"/>
      <c r="B123" s="515"/>
      <c r="C123" s="254"/>
      <c r="D123" s="254"/>
      <c r="E123" s="254"/>
      <c r="F123" s="254"/>
      <c r="G123" s="254"/>
      <c r="H123" s="254"/>
      <c r="I123" s="254"/>
      <c r="J123" s="254"/>
      <c r="K123" s="254"/>
      <c r="L123" s="254"/>
      <c r="M123" s="254"/>
      <c r="N123" s="254"/>
      <c r="O123" s="254"/>
      <c r="P123" s="254"/>
      <c r="Q123" s="254"/>
      <c r="R123" s="254"/>
      <c r="S123" s="254"/>
      <c r="T123" s="257"/>
      <c r="U123" s="257"/>
      <c r="V123" s="257"/>
      <c r="W123" s="257"/>
      <c r="X123" s="257"/>
      <c r="Y123" s="257"/>
      <c r="Z123" s="257"/>
      <c r="AA123" s="257"/>
      <c r="AB123" s="257"/>
      <c r="AC123" s="257"/>
      <c r="AD123" s="257"/>
      <c r="AE123" s="257"/>
      <c r="AF123" s="257"/>
      <c r="AG123" s="257"/>
      <c r="AH123" s="257"/>
      <c r="AI123" s="257"/>
      <c r="AJ123" s="257"/>
      <c r="AK123" s="257"/>
      <c r="AL123" s="257"/>
    </row>
    <row r="124" spans="1:38" ht="25.5" customHeight="1">
      <c r="A124" s="256"/>
      <c r="B124" s="515"/>
      <c r="C124" s="254"/>
      <c r="D124" s="254"/>
      <c r="E124" s="254"/>
      <c r="F124" s="254"/>
      <c r="G124" s="254"/>
      <c r="H124" s="254"/>
      <c r="I124" s="254"/>
      <c r="J124" s="254"/>
      <c r="K124" s="254"/>
      <c r="L124" s="254"/>
      <c r="M124" s="254"/>
      <c r="N124" s="254"/>
      <c r="O124" s="254"/>
      <c r="P124" s="254"/>
      <c r="Q124" s="254"/>
      <c r="R124" s="254"/>
      <c r="S124" s="254"/>
      <c r="T124" s="257"/>
      <c r="U124" s="257"/>
      <c r="V124" s="257"/>
      <c r="W124" s="257"/>
      <c r="X124" s="257"/>
      <c r="Y124" s="257"/>
      <c r="Z124" s="257"/>
      <c r="AA124" s="257"/>
      <c r="AB124" s="257"/>
      <c r="AC124" s="257"/>
      <c r="AD124" s="257"/>
      <c r="AE124" s="257"/>
      <c r="AF124" s="257"/>
      <c r="AG124" s="257"/>
      <c r="AH124" s="257"/>
      <c r="AI124" s="257"/>
      <c r="AJ124" s="257"/>
      <c r="AK124" s="257"/>
      <c r="AL124" s="257"/>
    </row>
    <row r="125" spans="1:38" ht="25.5" customHeight="1">
      <c r="A125" s="256"/>
      <c r="B125" s="515"/>
      <c r="C125" s="254"/>
      <c r="D125" s="254"/>
      <c r="E125" s="254"/>
      <c r="F125" s="254"/>
      <c r="G125" s="254"/>
      <c r="H125" s="254"/>
      <c r="I125" s="254"/>
      <c r="J125" s="254"/>
      <c r="K125" s="254"/>
      <c r="L125" s="254"/>
      <c r="M125" s="254"/>
      <c r="N125" s="254"/>
      <c r="O125" s="254"/>
      <c r="P125" s="254"/>
      <c r="Q125" s="254"/>
      <c r="R125" s="254"/>
      <c r="S125" s="254"/>
      <c r="T125" s="257"/>
      <c r="U125" s="257"/>
      <c r="V125" s="257"/>
      <c r="W125" s="257"/>
      <c r="X125" s="257"/>
      <c r="Y125" s="257"/>
      <c r="Z125" s="257"/>
      <c r="AA125" s="257"/>
      <c r="AB125" s="257"/>
      <c r="AC125" s="257"/>
      <c r="AD125" s="257"/>
      <c r="AE125" s="257"/>
      <c r="AF125" s="257"/>
      <c r="AG125" s="257"/>
      <c r="AH125" s="257"/>
      <c r="AI125" s="257"/>
      <c r="AJ125" s="257"/>
      <c r="AK125" s="257"/>
      <c r="AL125" s="257"/>
    </row>
    <row r="126" spans="1:38" ht="25.5" customHeight="1">
      <c r="A126" s="256"/>
      <c r="B126" s="515"/>
      <c r="C126" s="254"/>
      <c r="D126" s="254"/>
      <c r="E126" s="254"/>
      <c r="F126" s="254"/>
      <c r="G126" s="254"/>
      <c r="H126" s="254"/>
      <c r="I126" s="254"/>
      <c r="J126" s="254"/>
      <c r="K126" s="254"/>
      <c r="L126" s="254"/>
      <c r="M126" s="254"/>
      <c r="N126" s="254"/>
      <c r="O126" s="254"/>
      <c r="P126" s="254"/>
      <c r="Q126" s="254"/>
      <c r="R126" s="254"/>
      <c r="S126" s="254"/>
      <c r="T126" s="257"/>
      <c r="U126" s="257"/>
      <c r="V126" s="257"/>
      <c r="W126" s="257"/>
      <c r="X126" s="257"/>
      <c r="Y126" s="257"/>
      <c r="Z126" s="257"/>
      <c r="AA126" s="257"/>
      <c r="AB126" s="257"/>
      <c r="AC126" s="257"/>
      <c r="AD126" s="257"/>
      <c r="AE126" s="257"/>
      <c r="AF126" s="257"/>
      <c r="AG126" s="257"/>
      <c r="AH126" s="257"/>
      <c r="AI126" s="257"/>
      <c r="AJ126" s="257"/>
      <c r="AK126" s="257"/>
      <c r="AL126" s="257"/>
    </row>
    <row r="127" spans="1:38" ht="25.5" customHeight="1">
      <c r="A127" s="256"/>
      <c r="B127" s="515"/>
      <c r="C127" s="254"/>
      <c r="D127" s="254"/>
      <c r="E127" s="254"/>
      <c r="F127" s="254"/>
      <c r="G127" s="254"/>
      <c r="H127" s="254"/>
      <c r="I127" s="254"/>
      <c r="J127" s="254"/>
      <c r="K127" s="254"/>
      <c r="L127" s="254"/>
      <c r="M127" s="254"/>
      <c r="N127" s="254"/>
      <c r="O127" s="254"/>
      <c r="P127" s="254"/>
      <c r="Q127" s="254"/>
      <c r="R127" s="254"/>
      <c r="S127" s="254"/>
      <c r="T127" s="257"/>
      <c r="U127" s="257"/>
      <c r="V127" s="257"/>
      <c r="W127" s="257"/>
      <c r="X127" s="257"/>
      <c r="Y127" s="257"/>
      <c r="Z127" s="257"/>
      <c r="AA127" s="257"/>
      <c r="AB127" s="257"/>
      <c r="AC127" s="257"/>
      <c r="AD127" s="257"/>
      <c r="AE127" s="257"/>
      <c r="AF127" s="257"/>
      <c r="AG127" s="257"/>
      <c r="AH127" s="257"/>
      <c r="AI127" s="257"/>
      <c r="AJ127" s="257"/>
      <c r="AK127" s="257"/>
      <c r="AL127" s="257"/>
    </row>
    <row r="128" spans="1:38" ht="25.5" customHeight="1">
      <c r="A128" s="256"/>
      <c r="B128" s="515"/>
      <c r="C128" s="254"/>
      <c r="D128" s="254"/>
      <c r="E128" s="254"/>
      <c r="F128" s="254"/>
      <c r="G128" s="254"/>
      <c r="H128" s="254"/>
      <c r="I128" s="254"/>
      <c r="J128" s="254"/>
      <c r="K128" s="254"/>
      <c r="L128" s="254"/>
      <c r="M128" s="254"/>
      <c r="N128" s="254"/>
      <c r="O128" s="254"/>
      <c r="P128" s="254"/>
      <c r="Q128" s="254"/>
      <c r="R128" s="254"/>
      <c r="S128" s="254"/>
      <c r="T128" s="257"/>
      <c r="U128" s="257"/>
      <c r="V128" s="257"/>
      <c r="W128" s="257"/>
      <c r="X128" s="257"/>
      <c r="Y128" s="257"/>
      <c r="Z128" s="257"/>
      <c r="AA128" s="257"/>
      <c r="AB128" s="257"/>
      <c r="AC128" s="257"/>
      <c r="AD128" s="257"/>
      <c r="AE128" s="257"/>
      <c r="AF128" s="257"/>
      <c r="AG128" s="257"/>
      <c r="AH128" s="257"/>
      <c r="AI128" s="257"/>
      <c r="AJ128" s="257"/>
      <c r="AK128" s="257"/>
      <c r="AL128" s="257"/>
    </row>
    <row r="129" spans="1:38" ht="25.5" customHeight="1">
      <c r="A129" s="256"/>
      <c r="B129" s="515"/>
      <c r="C129" s="254"/>
      <c r="D129" s="254"/>
      <c r="E129" s="254"/>
      <c r="F129" s="254"/>
      <c r="G129" s="254"/>
      <c r="H129" s="254"/>
      <c r="I129" s="254"/>
      <c r="J129" s="254"/>
      <c r="K129" s="254"/>
      <c r="L129" s="254"/>
      <c r="M129" s="254"/>
      <c r="N129" s="254"/>
      <c r="O129" s="254"/>
      <c r="P129" s="254"/>
      <c r="Q129" s="254"/>
      <c r="R129" s="254"/>
      <c r="S129" s="254"/>
      <c r="T129" s="257"/>
      <c r="U129" s="257"/>
      <c r="V129" s="257"/>
      <c r="W129" s="257"/>
      <c r="X129" s="257"/>
      <c r="Y129" s="257"/>
      <c r="Z129" s="257"/>
      <c r="AA129" s="257"/>
      <c r="AB129" s="257"/>
      <c r="AC129" s="257"/>
      <c r="AD129" s="257"/>
      <c r="AE129" s="257"/>
      <c r="AF129" s="257"/>
      <c r="AG129" s="257"/>
      <c r="AH129" s="257"/>
      <c r="AI129" s="257"/>
      <c r="AJ129" s="257"/>
      <c r="AK129" s="257"/>
      <c r="AL129" s="257"/>
    </row>
    <row r="130" spans="1:38" ht="25.5" customHeight="1">
      <c r="A130" s="256"/>
      <c r="B130" s="515"/>
      <c r="C130" s="254"/>
      <c r="D130" s="254"/>
      <c r="E130" s="254"/>
      <c r="F130" s="254"/>
      <c r="G130" s="254"/>
      <c r="H130" s="254"/>
      <c r="I130" s="254"/>
      <c r="J130" s="254"/>
      <c r="K130" s="254"/>
      <c r="L130" s="254"/>
      <c r="M130" s="254"/>
      <c r="N130" s="254"/>
      <c r="O130" s="254"/>
      <c r="P130" s="254"/>
      <c r="Q130" s="254"/>
      <c r="R130" s="254"/>
      <c r="S130" s="254"/>
      <c r="T130" s="257"/>
      <c r="U130" s="257"/>
      <c r="V130" s="257"/>
      <c r="W130" s="257"/>
      <c r="X130" s="257"/>
      <c r="Y130" s="257"/>
      <c r="Z130" s="257"/>
      <c r="AA130" s="257"/>
      <c r="AB130" s="257"/>
      <c r="AC130" s="257"/>
      <c r="AD130" s="257"/>
      <c r="AE130" s="257"/>
      <c r="AF130" s="257"/>
      <c r="AG130" s="257"/>
      <c r="AH130" s="257"/>
      <c r="AI130" s="257"/>
      <c r="AJ130" s="257"/>
      <c r="AK130" s="257"/>
      <c r="AL130" s="257"/>
    </row>
    <row r="131" spans="1:38" ht="25.5" customHeight="1">
      <c r="A131" s="256"/>
      <c r="B131" s="515"/>
      <c r="C131" s="254"/>
      <c r="D131" s="254"/>
      <c r="E131" s="254"/>
      <c r="F131" s="254"/>
      <c r="G131" s="254"/>
      <c r="H131" s="254"/>
      <c r="I131" s="254"/>
      <c r="J131" s="254"/>
      <c r="K131" s="254"/>
      <c r="L131" s="254"/>
      <c r="M131" s="254"/>
      <c r="N131" s="254"/>
      <c r="O131" s="254"/>
      <c r="P131" s="254"/>
      <c r="Q131" s="254"/>
      <c r="R131" s="254"/>
      <c r="S131" s="254"/>
      <c r="T131" s="257"/>
      <c r="U131" s="257"/>
      <c r="V131" s="257"/>
      <c r="W131" s="257"/>
      <c r="X131" s="257"/>
      <c r="Y131" s="257"/>
      <c r="Z131" s="257"/>
      <c r="AA131" s="257"/>
      <c r="AB131" s="257"/>
      <c r="AC131" s="257"/>
      <c r="AD131" s="257"/>
      <c r="AE131" s="257"/>
      <c r="AF131" s="257"/>
      <c r="AG131" s="257"/>
      <c r="AH131" s="257"/>
      <c r="AI131" s="257"/>
      <c r="AJ131" s="257"/>
      <c r="AK131" s="257"/>
      <c r="AL131" s="257"/>
    </row>
    <row r="132" spans="1:38" ht="25.5" customHeight="1">
      <c r="A132" s="256"/>
      <c r="B132" s="515"/>
      <c r="C132" s="254"/>
      <c r="D132" s="254"/>
      <c r="E132" s="254"/>
      <c r="F132" s="254"/>
      <c r="G132" s="254"/>
      <c r="H132" s="254"/>
      <c r="I132" s="254"/>
      <c r="J132" s="254"/>
      <c r="K132" s="254"/>
      <c r="L132" s="254"/>
      <c r="M132" s="254"/>
      <c r="N132" s="254"/>
      <c r="O132" s="254"/>
      <c r="P132" s="254"/>
      <c r="Q132" s="254"/>
      <c r="R132" s="254"/>
      <c r="S132" s="254"/>
      <c r="T132" s="257"/>
      <c r="U132" s="257"/>
      <c r="V132" s="257"/>
      <c r="W132" s="257"/>
      <c r="X132" s="257"/>
      <c r="Y132" s="257"/>
      <c r="Z132" s="257"/>
      <c r="AA132" s="257"/>
      <c r="AB132" s="257"/>
      <c r="AC132" s="257"/>
      <c r="AD132" s="257"/>
      <c r="AE132" s="257"/>
      <c r="AF132" s="257"/>
      <c r="AG132" s="257"/>
      <c r="AH132" s="257"/>
      <c r="AI132" s="257"/>
      <c r="AJ132" s="257"/>
      <c r="AK132" s="257"/>
      <c r="AL132" s="257"/>
    </row>
    <row r="133" spans="1:38" ht="25.5" customHeight="1">
      <c r="A133" s="256"/>
      <c r="B133" s="515"/>
      <c r="C133" s="254"/>
      <c r="D133" s="254"/>
      <c r="E133" s="254"/>
      <c r="F133" s="254"/>
      <c r="G133" s="254"/>
      <c r="H133" s="254"/>
      <c r="I133" s="254"/>
      <c r="J133" s="254"/>
      <c r="K133" s="254"/>
      <c r="L133" s="254"/>
      <c r="M133" s="254"/>
      <c r="N133" s="254"/>
      <c r="O133" s="254"/>
      <c r="P133" s="254"/>
      <c r="Q133" s="254"/>
      <c r="R133" s="254"/>
      <c r="S133" s="254"/>
      <c r="T133" s="257"/>
      <c r="U133" s="257"/>
      <c r="V133" s="257"/>
      <c r="W133" s="257"/>
      <c r="X133" s="257"/>
      <c r="Y133" s="257"/>
      <c r="Z133" s="257"/>
      <c r="AA133" s="257"/>
      <c r="AB133" s="257"/>
      <c r="AC133" s="257"/>
      <c r="AD133" s="257"/>
      <c r="AE133" s="257"/>
      <c r="AF133" s="257"/>
      <c r="AG133" s="257"/>
      <c r="AH133" s="257"/>
      <c r="AI133" s="257"/>
      <c r="AJ133" s="257"/>
      <c r="AK133" s="257"/>
      <c r="AL133" s="257"/>
    </row>
    <row r="134" spans="1:38" ht="25.5" customHeight="1">
      <c r="A134" s="256"/>
      <c r="B134" s="515"/>
      <c r="C134" s="254"/>
      <c r="D134" s="254"/>
      <c r="E134" s="254"/>
      <c r="F134" s="254"/>
      <c r="G134" s="254"/>
      <c r="H134" s="254"/>
      <c r="I134" s="254"/>
      <c r="J134" s="254"/>
      <c r="K134" s="254"/>
      <c r="L134" s="254"/>
      <c r="M134" s="254"/>
      <c r="N134" s="254"/>
      <c r="O134" s="254"/>
      <c r="P134" s="254"/>
      <c r="Q134" s="254"/>
      <c r="R134" s="254"/>
      <c r="S134" s="254"/>
      <c r="T134" s="257"/>
      <c r="U134" s="257"/>
      <c r="V134" s="257"/>
      <c r="W134" s="257"/>
      <c r="X134" s="257"/>
      <c r="Y134" s="257"/>
      <c r="Z134" s="257"/>
      <c r="AA134" s="257"/>
      <c r="AB134" s="257"/>
      <c r="AC134" s="257"/>
      <c r="AD134" s="257"/>
      <c r="AE134" s="257"/>
      <c r="AF134" s="257"/>
      <c r="AG134" s="257"/>
      <c r="AH134" s="257"/>
      <c r="AI134" s="257"/>
      <c r="AJ134" s="257"/>
      <c r="AK134" s="257"/>
      <c r="AL134" s="257"/>
    </row>
    <row r="135" spans="1:38" ht="25.5" customHeight="1">
      <c r="A135" s="256"/>
      <c r="B135" s="515"/>
      <c r="C135" s="254"/>
      <c r="D135" s="254"/>
      <c r="E135" s="254"/>
      <c r="F135" s="254"/>
      <c r="G135" s="254"/>
      <c r="H135" s="254"/>
      <c r="I135" s="254"/>
      <c r="J135" s="254"/>
      <c r="K135" s="254"/>
      <c r="L135" s="254"/>
      <c r="M135" s="254"/>
      <c r="N135" s="254"/>
      <c r="O135" s="254"/>
      <c r="P135" s="254"/>
      <c r="Q135" s="254"/>
      <c r="R135" s="254"/>
      <c r="S135" s="254"/>
      <c r="T135" s="257"/>
      <c r="U135" s="257"/>
      <c r="V135" s="257"/>
      <c r="W135" s="257"/>
      <c r="X135" s="257"/>
      <c r="Y135" s="257"/>
      <c r="Z135" s="257"/>
      <c r="AA135" s="257"/>
      <c r="AB135" s="257"/>
      <c r="AC135" s="257"/>
      <c r="AD135" s="257"/>
      <c r="AE135" s="257"/>
      <c r="AF135" s="257"/>
      <c r="AG135" s="257"/>
      <c r="AH135" s="257"/>
      <c r="AI135" s="257"/>
      <c r="AJ135" s="257"/>
      <c r="AK135" s="257"/>
      <c r="AL135" s="257"/>
    </row>
    <row r="136" spans="1:38" ht="25.5" customHeight="1">
      <c r="A136" s="256"/>
      <c r="B136" s="515"/>
      <c r="C136" s="254"/>
      <c r="D136" s="254"/>
      <c r="E136" s="254"/>
      <c r="F136" s="254"/>
      <c r="G136" s="254"/>
      <c r="H136" s="254"/>
      <c r="I136" s="254"/>
      <c r="J136" s="254"/>
      <c r="K136" s="254"/>
      <c r="L136" s="254"/>
      <c r="M136" s="254"/>
      <c r="N136" s="254"/>
      <c r="O136" s="254"/>
      <c r="P136" s="254"/>
      <c r="Q136" s="254"/>
      <c r="R136" s="254"/>
      <c r="S136" s="254"/>
      <c r="T136" s="257"/>
      <c r="U136" s="257"/>
      <c r="V136" s="257"/>
      <c r="W136" s="257"/>
      <c r="X136" s="257"/>
      <c r="Y136" s="257"/>
      <c r="Z136" s="257"/>
      <c r="AA136" s="257"/>
      <c r="AB136" s="257"/>
      <c r="AC136" s="257"/>
      <c r="AD136" s="257"/>
      <c r="AE136" s="257"/>
      <c r="AF136" s="257"/>
      <c r="AG136" s="257"/>
      <c r="AH136" s="257"/>
      <c r="AI136" s="257"/>
      <c r="AJ136" s="257"/>
      <c r="AK136" s="257"/>
      <c r="AL136" s="257"/>
    </row>
    <row r="137" spans="1:38" ht="25.5" customHeight="1">
      <c r="A137" s="256"/>
      <c r="B137" s="515"/>
      <c r="C137" s="254"/>
      <c r="D137" s="254"/>
      <c r="E137" s="254"/>
      <c r="F137" s="254"/>
      <c r="G137" s="254"/>
      <c r="H137" s="254"/>
      <c r="I137" s="254"/>
      <c r="J137" s="254"/>
      <c r="K137" s="254"/>
      <c r="L137" s="254"/>
      <c r="M137" s="254"/>
      <c r="N137" s="254"/>
      <c r="O137" s="254"/>
      <c r="P137" s="254"/>
      <c r="Q137" s="254"/>
      <c r="R137" s="254"/>
      <c r="S137" s="254"/>
      <c r="T137" s="257"/>
      <c r="U137" s="257"/>
      <c r="V137" s="257"/>
      <c r="W137" s="257"/>
      <c r="X137" s="257"/>
      <c r="Y137" s="257"/>
      <c r="Z137" s="257"/>
      <c r="AA137" s="257"/>
      <c r="AB137" s="257"/>
      <c r="AC137" s="257"/>
      <c r="AD137" s="257"/>
      <c r="AE137" s="257"/>
      <c r="AF137" s="257"/>
      <c r="AG137" s="257"/>
      <c r="AH137" s="257"/>
      <c r="AI137" s="257"/>
      <c r="AJ137" s="257"/>
      <c r="AK137" s="257"/>
      <c r="AL137" s="257"/>
    </row>
    <row r="138" spans="1:38" ht="25.5" customHeight="1">
      <c r="A138" s="256"/>
      <c r="B138" s="515"/>
      <c r="C138" s="254"/>
      <c r="D138" s="254"/>
      <c r="E138" s="254"/>
      <c r="F138" s="254"/>
      <c r="G138" s="254"/>
      <c r="H138" s="254"/>
      <c r="I138" s="254"/>
      <c r="J138" s="254"/>
      <c r="K138" s="254"/>
      <c r="L138" s="254"/>
      <c r="M138" s="254"/>
      <c r="N138" s="254"/>
      <c r="O138" s="254"/>
      <c r="P138" s="254"/>
      <c r="Q138" s="254"/>
      <c r="R138" s="254"/>
      <c r="S138" s="254"/>
      <c r="T138" s="257"/>
      <c r="U138" s="257"/>
      <c r="V138" s="257"/>
      <c r="W138" s="257"/>
      <c r="X138" s="257"/>
      <c r="Y138" s="257"/>
      <c r="Z138" s="257"/>
      <c r="AA138" s="257"/>
      <c r="AB138" s="257"/>
      <c r="AC138" s="257"/>
      <c r="AD138" s="257"/>
      <c r="AE138" s="257"/>
      <c r="AF138" s="257"/>
      <c r="AG138" s="257"/>
      <c r="AH138" s="257"/>
      <c r="AI138" s="257"/>
      <c r="AJ138" s="257"/>
      <c r="AK138" s="257"/>
      <c r="AL138" s="257"/>
    </row>
    <row r="139" spans="1:38" ht="25.5" customHeight="1">
      <c r="A139" s="256"/>
      <c r="B139" s="515"/>
      <c r="C139" s="254"/>
      <c r="D139" s="254"/>
      <c r="E139" s="254"/>
      <c r="F139" s="254"/>
      <c r="G139" s="254"/>
      <c r="H139" s="254"/>
      <c r="I139" s="254"/>
      <c r="J139" s="254"/>
      <c r="K139" s="254"/>
      <c r="L139" s="254"/>
      <c r="M139" s="254"/>
      <c r="N139" s="254"/>
      <c r="O139" s="254"/>
      <c r="P139" s="254"/>
      <c r="Q139" s="254"/>
      <c r="R139" s="254"/>
      <c r="S139" s="254"/>
      <c r="T139" s="257"/>
      <c r="U139" s="257"/>
      <c r="V139" s="257"/>
      <c r="W139" s="257"/>
      <c r="X139" s="257"/>
      <c r="Y139" s="257"/>
      <c r="Z139" s="257"/>
      <c r="AA139" s="257"/>
      <c r="AB139" s="257"/>
      <c r="AC139" s="257"/>
      <c r="AD139" s="257"/>
      <c r="AE139" s="257"/>
      <c r="AF139" s="257"/>
      <c r="AG139" s="257"/>
      <c r="AH139" s="257"/>
      <c r="AI139" s="257"/>
      <c r="AJ139" s="257"/>
      <c r="AK139" s="257"/>
      <c r="AL139" s="257"/>
    </row>
    <row r="140" spans="1:38" ht="25.5" customHeight="1">
      <c r="A140" s="256"/>
      <c r="B140" s="515"/>
      <c r="C140" s="254"/>
      <c r="D140" s="254"/>
      <c r="E140" s="254"/>
      <c r="F140" s="254"/>
      <c r="G140" s="254"/>
      <c r="H140" s="254"/>
      <c r="I140" s="254"/>
      <c r="J140" s="254"/>
      <c r="K140" s="254"/>
      <c r="L140" s="254"/>
      <c r="M140" s="254"/>
      <c r="N140" s="254"/>
      <c r="O140" s="254"/>
      <c r="P140" s="254"/>
      <c r="Q140" s="254"/>
      <c r="R140" s="254"/>
      <c r="S140" s="254"/>
      <c r="T140" s="257"/>
      <c r="U140" s="257"/>
      <c r="V140" s="257"/>
      <c r="W140" s="257"/>
      <c r="X140" s="257"/>
      <c r="Y140" s="257"/>
      <c r="Z140" s="257"/>
      <c r="AA140" s="257"/>
      <c r="AB140" s="257"/>
      <c r="AC140" s="257"/>
      <c r="AD140" s="257"/>
      <c r="AE140" s="257"/>
      <c r="AF140" s="257"/>
      <c r="AG140" s="257"/>
      <c r="AH140" s="257"/>
      <c r="AI140" s="257"/>
      <c r="AJ140" s="257"/>
      <c r="AK140" s="257"/>
      <c r="AL140" s="257"/>
    </row>
    <row r="141" spans="1:38" ht="25.5" customHeight="1">
      <c r="A141" s="256"/>
      <c r="B141" s="515"/>
      <c r="C141" s="254"/>
      <c r="D141" s="254"/>
      <c r="E141" s="254"/>
      <c r="F141" s="254"/>
      <c r="G141" s="254"/>
      <c r="H141" s="254"/>
      <c r="I141" s="254"/>
      <c r="J141" s="254"/>
      <c r="K141" s="254"/>
      <c r="L141" s="254"/>
      <c r="M141" s="254"/>
      <c r="N141" s="254"/>
      <c r="O141" s="254"/>
      <c r="P141" s="254"/>
      <c r="Q141" s="254"/>
      <c r="R141" s="254"/>
      <c r="S141" s="254"/>
      <c r="T141" s="257"/>
      <c r="U141" s="257"/>
      <c r="V141" s="257"/>
      <c r="W141" s="257"/>
      <c r="X141" s="257"/>
      <c r="Y141" s="257"/>
      <c r="Z141" s="257"/>
      <c r="AA141" s="257"/>
      <c r="AB141" s="257"/>
      <c r="AC141" s="257"/>
      <c r="AD141" s="257"/>
      <c r="AE141" s="257"/>
      <c r="AF141" s="257"/>
      <c r="AG141" s="257"/>
      <c r="AH141" s="257"/>
      <c r="AI141" s="257"/>
      <c r="AJ141" s="257"/>
      <c r="AK141" s="257"/>
      <c r="AL141" s="257"/>
    </row>
    <row r="142" spans="1:38" ht="25.5" customHeight="1">
      <c r="A142" s="256"/>
      <c r="B142" s="515"/>
      <c r="C142" s="254"/>
      <c r="D142" s="254"/>
      <c r="E142" s="254"/>
      <c r="F142" s="254"/>
      <c r="G142" s="254"/>
      <c r="H142" s="254"/>
      <c r="I142" s="254"/>
      <c r="J142" s="254"/>
      <c r="K142" s="254"/>
      <c r="L142" s="254"/>
      <c r="M142" s="254"/>
      <c r="N142" s="254"/>
      <c r="O142" s="254"/>
      <c r="P142" s="254"/>
      <c r="Q142" s="254"/>
      <c r="R142" s="254"/>
      <c r="S142" s="254"/>
      <c r="T142" s="257"/>
      <c r="U142" s="257"/>
      <c r="V142" s="257"/>
      <c r="W142" s="257"/>
      <c r="X142" s="257"/>
      <c r="Y142" s="257"/>
      <c r="Z142" s="257"/>
      <c r="AA142" s="257"/>
      <c r="AB142" s="257"/>
      <c r="AC142" s="257"/>
      <c r="AD142" s="257"/>
      <c r="AE142" s="257"/>
      <c r="AF142" s="257"/>
      <c r="AG142" s="257"/>
      <c r="AH142" s="257"/>
      <c r="AI142" s="257"/>
      <c r="AJ142" s="257"/>
      <c r="AK142" s="257"/>
      <c r="AL142" s="257"/>
    </row>
    <row r="143" spans="1:38" ht="25.5" customHeight="1">
      <c r="A143" s="256"/>
      <c r="B143" s="515"/>
      <c r="C143" s="254"/>
      <c r="D143" s="254"/>
      <c r="E143" s="254"/>
      <c r="F143" s="254"/>
      <c r="G143" s="254"/>
      <c r="H143" s="254"/>
      <c r="I143" s="254"/>
      <c r="J143" s="254"/>
      <c r="K143" s="254"/>
      <c r="L143" s="254"/>
      <c r="M143" s="254"/>
      <c r="N143" s="254"/>
      <c r="O143" s="254"/>
      <c r="P143" s="254"/>
      <c r="Q143" s="254"/>
      <c r="R143" s="254"/>
      <c r="S143" s="254"/>
      <c r="T143" s="257"/>
      <c r="U143" s="257"/>
      <c r="V143" s="257"/>
      <c r="W143" s="257"/>
      <c r="X143" s="257"/>
      <c r="Y143" s="257"/>
      <c r="Z143" s="257"/>
      <c r="AA143" s="257"/>
      <c r="AB143" s="257"/>
      <c r="AC143" s="257"/>
      <c r="AD143" s="257"/>
      <c r="AE143" s="257"/>
      <c r="AF143" s="257"/>
      <c r="AG143" s="257"/>
      <c r="AH143" s="257"/>
      <c r="AI143" s="257"/>
      <c r="AJ143" s="257"/>
      <c r="AK143" s="257"/>
      <c r="AL143" s="257"/>
    </row>
    <row r="144" spans="1:38" ht="25.5" customHeight="1">
      <c r="A144" s="256"/>
      <c r="B144" s="515"/>
      <c r="C144" s="254"/>
      <c r="D144" s="254"/>
      <c r="E144" s="254"/>
      <c r="F144" s="254"/>
      <c r="G144" s="254"/>
      <c r="H144" s="254"/>
      <c r="I144" s="254"/>
      <c r="J144" s="254"/>
      <c r="K144" s="254"/>
      <c r="L144" s="254"/>
      <c r="M144" s="254"/>
      <c r="N144" s="254"/>
      <c r="O144" s="254"/>
      <c r="P144" s="254"/>
      <c r="Q144" s="254"/>
      <c r="R144" s="254"/>
      <c r="S144" s="254"/>
      <c r="T144" s="257"/>
      <c r="U144" s="257"/>
      <c r="V144" s="257"/>
      <c r="W144" s="257"/>
      <c r="X144" s="257"/>
      <c r="Y144" s="257"/>
      <c r="Z144" s="257"/>
      <c r="AA144" s="257"/>
      <c r="AB144" s="257"/>
      <c r="AC144" s="257"/>
      <c r="AD144" s="257"/>
      <c r="AE144" s="257"/>
      <c r="AF144" s="257"/>
      <c r="AG144" s="257"/>
      <c r="AH144" s="257"/>
      <c r="AI144" s="257"/>
      <c r="AJ144" s="257"/>
      <c r="AK144" s="257"/>
      <c r="AL144" s="257"/>
    </row>
    <row r="145" spans="1:38" ht="25.5" customHeight="1">
      <c r="A145" s="256"/>
      <c r="B145" s="515"/>
      <c r="C145" s="254"/>
      <c r="D145" s="254"/>
      <c r="E145" s="254"/>
      <c r="F145" s="254"/>
      <c r="G145" s="254"/>
      <c r="H145" s="254"/>
      <c r="I145" s="254"/>
      <c r="J145" s="254"/>
      <c r="K145" s="254"/>
      <c r="L145" s="254"/>
      <c r="M145" s="254"/>
      <c r="N145" s="254"/>
      <c r="O145" s="254"/>
      <c r="P145" s="254"/>
      <c r="Q145" s="254"/>
      <c r="R145" s="254"/>
      <c r="S145" s="254"/>
      <c r="T145" s="257"/>
      <c r="U145" s="257"/>
      <c r="V145" s="257"/>
      <c r="W145" s="257"/>
      <c r="X145" s="257"/>
      <c r="Y145" s="257"/>
      <c r="Z145" s="257"/>
      <c r="AA145" s="257"/>
      <c r="AB145" s="257"/>
      <c r="AC145" s="257"/>
      <c r="AD145" s="257"/>
      <c r="AE145" s="257"/>
      <c r="AF145" s="257"/>
      <c r="AG145" s="257"/>
      <c r="AH145" s="257"/>
      <c r="AI145" s="257"/>
      <c r="AJ145" s="257"/>
      <c r="AK145" s="257"/>
      <c r="AL145" s="257"/>
    </row>
    <row r="146" spans="1:38" ht="25.5" customHeight="1">
      <c r="A146" s="256"/>
      <c r="B146" s="515"/>
      <c r="C146" s="254"/>
      <c r="D146" s="254"/>
      <c r="E146" s="254"/>
      <c r="F146" s="254"/>
      <c r="G146" s="254"/>
      <c r="H146" s="254"/>
      <c r="I146" s="254"/>
      <c r="J146" s="254"/>
      <c r="K146" s="254"/>
      <c r="L146" s="254"/>
      <c r="M146" s="254"/>
      <c r="N146" s="254"/>
      <c r="O146" s="254"/>
      <c r="P146" s="254"/>
      <c r="Q146" s="254"/>
      <c r="R146" s="254"/>
      <c r="S146" s="254"/>
      <c r="T146" s="257"/>
      <c r="U146" s="257"/>
      <c r="V146" s="257"/>
      <c r="W146" s="257"/>
      <c r="X146" s="257"/>
      <c r="Y146" s="257"/>
      <c r="Z146" s="257"/>
      <c r="AA146" s="257"/>
      <c r="AB146" s="257"/>
      <c r="AC146" s="257"/>
      <c r="AD146" s="257"/>
      <c r="AE146" s="257"/>
      <c r="AF146" s="257"/>
      <c r="AG146" s="257"/>
      <c r="AH146" s="257"/>
      <c r="AI146" s="257"/>
      <c r="AJ146" s="257"/>
      <c r="AK146" s="257"/>
      <c r="AL146" s="257"/>
    </row>
    <row r="147" spans="1:38" ht="25.5" customHeight="1">
      <c r="A147" s="256"/>
      <c r="B147" s="515"/>
      <c r="C147" s="254"/>
      <c r="D147" s="254"/>
      <c r="E147" s="254"/>
      <c r="F147" s="254"/>
      <c r="G147" s="254"/>
      <c r="H147" s="254"/>
      <c r="I147" s="254"/>
      <c r="J147" s="254"/>
      <c r="K147" s="254"/>
      <c r="L147" s="254"/>
      <c r="M147" s="254"/>
      <c r="N147" s="254"/>
      <c r="O147" s="254"/>
      <c r="P147" s="254"/>
      <c r="Q147" s="254"/>
      <c r="R147" s="254"/>
      <c r="S147" s="254"/>
      <c r="T147" s="257"/>
      <c r="U147" s="257"/>
      <c r="V147" s="257"/>
      <c r="W147" s="257"/>
      <c r="X147" s="257"/>
      <c r="Y147" s="257"/>
      <c r="Z147" s="257"/>
      <c r="AA147" s="257"/>
      <c r="AB147" s="257"/>
      <c r="AC147" s="257"/>
      <c r="AD147" s="257"/>
      <c r="AE147" s="257"/>
      <c r="AF147" s="257"/>
      <c r="AG147" s="257"/>
      <c r="AH147" s="257"/>
      <c r="AI147" s="257"/>
      <c r="AJ147" s="257"/>
      <c r="AK147" s="257"/>
      <c r="AL147" s="257"/>
    </row>
    <row r="148" spans="1:38" ht="25.5" customHeight="1">
      <c r="A148" s="256"/>
      <c r="B148" s="515"/>
      <c r="C148" s="254"/>
      <c r="D148" s="254"/>
      <c r="E148" s="254"/>
      <c r="F148" s="254"/>
      <c r="G148" s="254"/>
      <c r="H148" s="254"/>
      <c r="I148" s="254"/>
      <c r="J148" s="254"/>
      <c r="K148" s="254"/>
      <c r="L148" s="254"/>
      <c r="M148" s="254"/>
      <c r="N148" s="254"/>
      <c r="O148" s="254"/>
      <c r="P148" s="254"/>
      <c r="Q148" s="254"/>
      <c r="R148" s="254"/>
      <c r="S148" s="254"/>
      <c r="T148" s="257"/>
      <c r="U148" s="257"/>
      <c r="V148" s="257"/>
      <c r="W148" s="257"/>
      <c r="X148" s="257"/>
      <c r="Y148" s="257"/>
      <c r="Z148" s="257"/>
      <c r="AA148" s="257"/>
      <c r="AB148" s="257"/>
      <c r="AC148" s="257"/>
      <c r="AD148" s="257"/>
      <c r="AE148" s="257"/>
      <c r="AF148" s="257"/>
      <c r="AG148" s="257"/>
      <c r="AH148" s="257"/>
      <c r="AI148" s="257"/>
      <c r="AJ148" s="257"/>
      <c r="AK148" s="257"/>
      <c r="AL148" s="257"/>
    </row>
    <row r="149" spans="1:38" ht="25.5" customHeight="1">
      <c r="A149" s="256"/>
      <c r="B149" s="515"/>
      <c r="C149" s="254"/>
      <c r="D149" s="254"/>
      <c r="E149" s="254"/>
      <c r="F149" s="254"/>
      <c r="G149" s="254"/>
      <c r="H149" s="254"/>
      <c r="I149" s="254"/>
      <c r="J149" s="254"/>
      <c r="K149" s="254"/>
      <c r="L149" s="254"/>
      <c r="M149" s="254"/>
      <c r="N149" s="254"/>
      <c r="O149" s="254"/>
      <c r="P149" s="254"/>
      <c r="Q149" s="254"/>
      <c r="R149" s="254"/>
      <c r="S149" s="254"/>
      <c r="T149" s="257"/>
      <c r="U149" s="257"/>
      <c r="V149" s="257"/>
      <c r="W149" s="257"/>
      <c r="X149" s="257"/>
      <c r="Y149" s="257"/>
      <c r="Z149" s="257"/>
      <c r="AA149" s="257"/>
      <c r="AB149" s="257"/>
      <c r="AC149" s="257"/>
      <c r="AD149" s="257"/>
      <c r="AE149" s="257"/>
      <c r="AF149" s="257"/>
      <c r="AG149" s="257"/>
      <c r="AH149" s="257"/>
      <c r="AI149" s="257"/>
      <c r="AJ149" s="257"/>
      <c r="AK149" s="257"/>
      <c r="AL149" s="257"/>
    </row>
    <row r="150" spans="1:38" ht="25.5" customHeight="1">
      <c r="A150" s="256"/>
      <c r="B150" s="515"/>
      <c r="C150" s="254"/>
      <c r="D150" s="254"/>
      <c r="E150" s="254"/>
      <c r="F150" s="254"/>
      <c r="G150" s="254"/>
      <c r="H150" s="254"/>
      <c r="I150" s="254"/>
      <c r="J150" s="254"/>
      <c r="K150" s="254"/>
      <c r="L150" s="254"/>
      <c r="M150" s="254"/>
      <c r="N150" s="254"/>
      <c r="O150" s="254"/>
      <c r="P150" s="254"/>
      <c r="Q150" s="254"/>
      <c r="R150" s="254"/>
      <c r="S150" s="254"/>
      <c r="T150" s="257"/>
      <c r="U150" s="257"/>
      <c r="V150" s="257"/>
      <c r="W150" s="257"/>
      <c r="X150" s="257"/>
      <c r="Y150" s="257"/>
      <c r="Z150" s="257"/>
      <c r="AA150" s="257"/>
      <c r="AB150" s="257"/>
      <c r="AC150" s="257"/>
      <c r="AD150" s="257"/>
      <c r="AE150" s="257"/>
      <c r="AF150" s="257"/>
      <c r="AG150" s="257"/>
      <c r="AH150" s="257"/>
      <c r="AI150" s="257"/>
      <c r="AJ150" s="257"/>
      <c r="AK150" s="257"/>
      <c r="AL150" s="257"/>
    </row>
    <row r="151" spans="1:38" ht="25.5" customHeight="1">
      <c r="A151" s="256"/>
      <c r="B151" s="515"/>
      <c r="C151" s="254"/>
      <c r="D151" s="254"/>
      <c r="E151" s="254"/>
      <c r="F151" s="254"/>
      <c r="G151" s="254"/>
      <c r="H151" s="254"/>
      <c r="I151" s="254"/>
      <c r="J151" s="254"/>
      <c r="K151" s="254"/>
      <c r="L151" s="254"/>
      <c r="M151" s="254"/>
      <c r="N151" s="254"/>
      <c r="O151" s="254"/>
      <c r="P151" s="254"/>
      <c r="Q151" s="254"/>
      <c r="R151" s="254"/>
      <c r="S151" s="254"/>
      <c r="T151" s="257"/>
      <c r="U151" s="257"/>
      <c r="V151" s="257"/>
      <c r="W151" s="257"/>
      <c r="X151" s="257"/>
      <c r="Y151" s="257"/>
      <c r="Z151" s="257"/>
      <c r="AA151" s="257"/>
      <c r="AB151" s="257"/>
      <c r="AC151" s="257"/>
      <c r="AD151" s="257"/>
      <c r="AE151" s="257"/>
      <c r="AF151" s="257"/>
      <c r="AG151" s="257"/>
      <c r="AH151" s="257"/>
      <c r="AI151" s="257"/>
      <c r="AJ151" s="257"/>
      <c r="AK151" s="257"/>
      <c r="AL151" s="257"/>
    </row>
    <row r="152" spans="1:38" ht="25.5" customHeight="1">
      <c r="A152" s="256"/>
      <c r="B152" s="515"/>
      <c r="C152" s="254"/>
      <c r="D152" s="254"/>
      <c r="E152" s="254"/>
      <c r="F152" s="254"/>
      <c r="G152" s="254"/>
      <c r="H152" s="254"/>
      <c r="I152" s="254"/>
      <c r="J152" s="254"/>
      <c r="K152" s="254"/>
      <c r="L152" s="254"/>
      <c r="M152" s="254"/>
      <c r="N152" s="254"/>
      <c r="O152" s="254"/>
      <c r="P152" s="254"/>
      <c r="Q152" s="254"/>
      <c r="R152" s="254"/>
      <c r="S152" s="254"/>
      <c r="T152" s="257"/>
      <c r="U152" s="257"/>
      <c r="V152" s="257"/>
      <c r="W152" s="257"/>
      <c r="X152" s="257"/>
      <c r="Y152" s="257"/>
      <c r="Z152" s="257"/>
      <c r="AA152" s="257"/>
      <c r="AB152" s="257"/>
      <c r="AC152" s="257"/>
      <c r="AD152" s="257"/>
      <c r="AE152" s="257"/>
      <c r="AF152" s="257"/>
      <c r="AG152" s="257"/>
      <c r="AH152" s="257"/>
      <c r="AI152" s="257"/>
      <c r="AJ152" s="257"/>
      <c r="AK152" s="257"/>
      <c r="AL152" s="257"/>
    </row>
    <row r="153" spans="1:38" ht="25.5" customHeight="1">
      <c r="A153" s="256"/>
      <c r="B153" s="515"/>
      <c r="C153" s="254"/>
      <c r="D153" s="254"/>
      <c r="E153" s="254"/>
      <c r="F153" s="254"/>
      <c r="G153" s="254"/>
      <c r="H153" s="254"/>
      <c r="I153" s="254"/>
      <c r="J153" s="254"/>
      <c r="K153" s="254"/>
      <c r="L153" s="254"/>
      <c r="M153" s="254"/>
      <c r="N153" s="254"/>
      <c r="O153" s="254"/>
      <c r="P153" s="254"/>
      <c r="Q153" s="254"/>
      <c r="R153" s="254"/>
      <c r="S153" s="254"/>
      <c r="T153" s="257"/>
      <c r="U153" s="257"/>
      <c r="V153" s="257"/>
      <c r="W153" s="257"/>
      <c r="X153" s="257"/>
      <c r="Y153" s="257"/>
      <c r="Z153" s="257"/>
      <c r="AA153" s="257"/>
      <c r="AB153" s="257"/>
      <c r="AC153" s="257"/>
      <c r="AD153" s="257"/>
      <c r="AE153" s="257"/>
      <c r="AF153" s="257"/>
      <c r="AG153" s="257"/>
      <c r="AH153" s="257"/>
      <c r="AI153" s="257"/>
      <c r="AJ153" s="257"/>
      <c r="AK153" s="257"/>
      <c r="AL153" s="257"/>
    </row>
    <row r="154" spans="1:38" ht="25.5" customHeight="1">
      <c r="A154" s="256"/>
      <c r="B154" s="515"/>
      <c r="C154" s="254"/>
      <c r="D154" s="254"/>
      <c r="E154" s="254"/>
      <c r="F154" s="254"/>
      <c r="G154" s="254"/>
      <c r="H154" s="254"/>
      <c r="I154" s="254"/>
      <c r="J154" s="254"/>
      <c r="K154" s="254"/>
      <c r="L154" s="254"/>
      <c r="M154" s="254"/>
      <c r="N154" s="254"/>
      <c r="O154" s="254"/>
      <c r="P154" s="254"/>
      <c r="Q154" s="254"/>
      <c r="R154" s="254"/>
      <c r="S154" s="254"/>
      <c r="T154" s="257"/>
      <c r="U154" s="257"/>
      <c r="V154" s="257"/>
      <c r="W154" s="257"/>
      <c r="X154" s="257"/>
      <c r="Y154" s="257"/>
      <c r="Z154" s="257"/>
      <c r="AA154" s="257"/>
      <c r="AB154" s="257"/>
      <c r="AC154" s="257"/>
      <c r="AD154" s="257"/>
      <c r="AE154" s="257"/>
      <c r="AF154" s="257"/>
      <c r="AG154" s="257"/>
      <c r="AH154" s="257"/>
      <c r="AI154" s="257"/>
      <c r="AJ154" s="257"/>
      <c r="AK154" s="257"/>
      <c r="AL154" s="257"/>
    </row>
    <row r="155" spans="1:38" ht="25.5" customHeight="1">
      <c r="A155" s="256"/>
      <c r="B155" s="515"/>
      <c r="C155" s="254"/>
      <c r="D155" s="254"/>
      <c r="E155" s="254"/>
      <c r="F155" s="254"/>
      <c r="G155" s="254"/>
      <c r="H155" s="254"/>
      <c r="I155" s="254"/>
      <c r="J155" s="254"/>
      <c r="K155" s="254"/>
      <c r="L155" s="254"/>
      <c r="M155" s="254"/>
      <c r="N155" s="254"/>
      <c r="O155" s="254"/>
      <c r="P155" s="254"/>
      <c r="Q155" s="254"/>
      <c r="R155" s="254"/>
      <c r="S155" s="254"/>
      <c r="T155" s="257"/>
      <c r="U155" s="257"/>
      <c r="V155" s="257"/>
      <c r="W155" s="257"/>
      <c r="X155" s="257"/>
      <c r="Y155" s="257"/>
      <c r="Z155" s="257"/>
      <c r="AA155" s="257"/>
      <c r="AB155" s="257"/>
      <c r="AC155" s="257"/>
      <c r="AD155" s="257"/>
      <c r="AE155" s="257"/>
      <c r="AF155" s="257"/>
      <c r="AG155" s="257"/>
      <c r="AH155" s="257"/>
      <c r="AI155" s="257"/>
      <c r="AJ155" s="257"/>
      <c r="AK155" s="257"/>
      <c r="AL155" s="257"/>
    </row>
    <row r="156" spans="1:38" ht="25.5" customHeight="1">
      <c r="A156" s="256"/>
      <c r="B156" s="515"/>
      <c r="C156" s="254"/>
      <c r="D156" s="254"/>
      <c r="E156" s="254"/>
      <c r="F156" s="254"/>
      <c r="G156" s="254"/>
      <c r="H156" s="254"/>
      <c r="I156" s="254"/>
      <c r="J156" s="254"/>
      <c r="K156" s="254"/>
      <c r="L156" s="254"/>
      <c r="M156" s="254"/>
      <c r="N156" s="254"/>
      <c r="O156" s="254"/>
      <c r="P156" s="254"/>
      <c r="Q156" s="254"/>
      <c r="R156" s="254"/>
      <c r="S156" s="254"/>
      <c r="T156" s="257"/>
      <c r="U156" s="257"/>
      <c r="V156" s="257"/>
      <c r="W156" s="257"/>
      <c r="X156" s="257"/>
      <c r="Y156" s="257"/>
      <c r="Z156" s="257"/>
      <c r="AA156" s="257"/>
      <c r="AB156" s="257"/>
      <c r="AC156" s="257"/>
      <c r="AD156" s="257"/>
      <c r="AE156" s="257"/>
      <c r="AF156" s="257"/>
      <c r="AG156" s="257"/>
      <c r="AH156" s="257"/>
      <c r="AI156" s="257"/>
      <c r="AJ156" s="257"/>
      <c r="AK156" s="257"/>
      <c r="AL156" s="257"/>
    </row>
    <row r="157" spans="1:38" ht="25.5" customHeight="1">
      <c r="A157" s="256"/>
      <c r="B157" s="515"/>
      <c r="C157" s="254"/>
      <c r="D157" s="254"/>
      <c r="E157" s="254"/>
      <c r="F157" s="254"/>
      <c r="G157" s="254"/>
      <c r="H157" s="254"/>
      <c r="I157" s="254"/>
      <c r="J157" s="254"/>
      <c r="K157" s="254"/>
      <c r="L157" s="254"/>
      <c r="M157" s="254"/>
      <c r="N157" s="254"/>
      <c r="O157" s="254"/>
      <c r="P157" s="254"/>
      <c r="Q157" s="254"/>
      <c r="R157" s="254"/>
      <c r="S157" s="254"/>
      <c r="T157" s="257"/>
      <c r="U157" s="257"/>
      <c r="V157" s="257"/>
      <c r="W157" s="257"/>
      <c r="X157" s="257"/>
      <c r="Y157" s="257"/>
      <c r="Z157" s="257"/>
      <c r="AA157" s="257"/>
      <c r="AB157" s="257"/>
      <c r="AC157" s="257"/>
      <c r="AD157" s="257"/>
      <c r="AE157" s="257"/>
      <c r="AF157" s="257"/>
      <c r="AG157" s="257"/>
      <c r="AH157" s="257"/>
      <c r="AI157" s="257"/>
      <c r="AJ157" s="257"/>
      <c r="AK157" s="257"/>
      <c r="AL157" s="257"/>
    </row>
    <row r="158" spans="1:38" ht="25.5" customHeight="1">
      <c r="A158" s="256"/>
      <c r="B158" s="515"/>
      <c r="C158" s="254"/>
      <c r="D158" s="254"/>
      <c r="E158" s="254"/>
      <c r="F158" s="254"/>
      <c r="G158" s="254"/>
      <c r="H158" s="254"/>
      <c r="I158" s="254"/>
      <c r="J158" s="254"/>
      <c r="K158" s="254"/>
      <c r="L158" s="254"/>
      <c r="M158" s="254"/>
      <c r="N158" s="254"/>
      <c r="O158" s="254"/>
      <c r="P158" s="254"/>
      <c r="Q158" s="254"/>
      <c r="R158" s="254"/>
      <c r="S158" s="254"/>
      <c r="T158" s="257"/>
      <c r="U158" s="257"/>
      <c r="V158" s="257"/>
      <c r="W158" s="257"/>
      <c r="X158" s="257"/>
      <c r="Y158" s="257"/>
      <c r="Z158" s="257"/>
      <c r="AA158" s="257"/>
      <c r="AB158" s="257"/>
      <c r="AC158" s="257"/>
      <c r="AD158" s="257"/>
      <c r="AE158" s="257"/>
      <c r="AF158" s="257"/>
      <c r="AG158" s="257"/>
      <c r="AH158" s="257"/>
      <c r="AI158" s="257"/>
      <c r="AJ158" s="257"/>
      <c r="AK158" s="257"/>
      <c r="AL158" s="257"/>
    </row>
    <row r="159" spans="1:38" ht="25.5" customHeight="1">
      <c r="A159" s="256"/>
      <c r="B159" s="515"/>
      <c r="C159" s="254"/>
      <c r="D159" s="254"/>
      <c r="E159" s="254"/>
      <c r="F159" s="254"/>
      <c r="G159" s="254"/>
      <c r="H159" s="254"/>
      <c r="I159" s="254"/>
      <c r="J159" s="254"/>
      <c r="K159" s="254"/>
      <c r="L159" s="254"/>
      <c r="M159" s="254"/>
      <c r="N159" s="254"/>
      <c r="O159" s="254"/>
      <c r="P159" s="254"/>
      <c r="Q159" s="254"/>
      <c r="R159" s="254"/>
      <c r="S159" s="254"/>
      <c r="T159" s="257"/>
      <c r="U159" s="257"/>
      <c r="V159" s="257"/>
      <c r="W159" s="257"/>
      <c r="X159" s="257"/>
      <c r="Y159" s="257"/>
      <c r="Z159" s="257"/>
      <c r="AA159" s="257"/>
      <c r="AB159" s="257"/>
      <c r="AC159" s="257"/>
      <c r="AD159" s="257"/>
      <c r="AE159" s="257"/>
      <c r="AF159" s="257"/>
      <c r="AG159" s="257"/>
      <c r="AH159" s="257"/>
      <c r="AI159" s="257"/>
      <c r="AJ159" s="257"/>
      <c r="AK159" s="257"/>
      <c r="AL159" s="257"/>
    </row>
    <row r="160" spans="1:38" ht="25.5" customHeight="1">
      <c r="A160" s="256"/>
      <c r="B160" s="515"/>
      <c r="C160" s="254"/>
      <c r="D160" s="254"/>
      <c r="E160" s="254"/>
      <c r="F160" s="254"/>
      <c r="G160" s="254"/>
      <c r="H160" s="254"/>
      <c r="I160" s="254"/>
      <c r="J160" s="254"/>
      <c r="K160" s="254"/>
      <c r="L160" s="254"/>
      <c r="M160" s="254"/>
      <c r="N160" s="254"/>
      <c r="O160" s="254"/>
      <c r="P160" s="254"/>
      <c r="Q160" s="254"/>
      <c r="R160" s="254"/>
      <c r="S160" s="254"/>
      <c r="T160" s="257"/>
      <c r="U160" s="257"/>
      <c r="V160" s="257"/>
      <c r="W160" s="257"/>
      <c r="X160" s="257"/>
      <c r="Y160" s="257"/>
      <c r="Z160" s="257"/>
      <c r="AA160" s="257"/>
      <c r="AB160" s="257"/>
      <c r="AC160" s="257"/>
      <c r="AD160" s="257"/>
      <c r="AE160" s="257"/>
      <c r="AF160" s="257"/>
      <c r="AG160" s="257"/>
      <c r="AH160" s="257"/>
      <c r="AI160" s="257"/>
      <c r="AJ160" s="257"/>
      <c r="AK160" s="257"/>
      <c r="AL160" s="257"/>
    </row>
    <row r="161" spans="1:38" ht="25.5" customHeight="1">
      <c r="A161" s="256"/>
      <c r="B161" s="515"/>
      <c r="C161" s="254"/>
      <c r="D161" s="254"/>
      <c r="E161" s="254"/>
      <c r="F161" s="254"/>
      <c r="G161" s="254"/>
      <c r="H161" s="254"/>
      <c r="I161" s="254"/>
      <c r="J161" s="254"/>
      <c r="K161" s="254"/>
      <c r="L161" s="254"/>
      <c r="M161" s="254"/>
      <c r="N161" s="254"/>
      <c r="O161" s="254"/>
      <c r="P161" s="254"/>
      <c r="Q161" s="254"/>
      <c r="R161" s="254"/>
      <c r="S161" s="254"/>
      <c r="T161" s="257"/>
      <c r="U161" s="257"/>
      <c r="V161" s="257"/>
      <c r="W161" s="257"/>
      <c r="X161" s="257"/>
      <c r="Y161" s="257"/>
      <c r="Z161" s="257"/>
      <c r="AA161" s="257"/>
      <c r="AB161" s="257"/>
      <c r="AC161" s="257"/>
      <c r="AD161" s="257"/>
      <c r="AE161" s="257"/>
      <c r="AF161" s="257"/>
      <c r="AG161" s="257"/>
      <c r="AH161" s="257"/>
      <c r="AI161" s="257"/>
      <c r="AJ161" s="257"/>
      <c r="AK161" s="257"/>
      <c r="AL161" s="257"/>
    </row>
    <row r="162" spans="1:38" ht="25.5" customHeight="1">
      <c r="A162" s="256"/>
      <c r="B162" s="515"/>
      <c r="C162" s="254"/>
      <c r="D162" s="254"/>
      <c r="E162" s="254"/>
      <c r="F162" s="254"/>
      <c r="G162" s="254"/>
      <c r="H162" s="254"/>
      <c r="I162" s="254"/>
      <c r="J162" s="254"/>
      <c r="K162" s="254"/>
      <c r="L162" s="254"/>
      <c r="M162" s="254"/>
      <c r="N162" s="254"/>
      <c r="O162" s="254"/>
      <c r="P162" s="254"/>
      <c r="Q162" s="254"/>
      <c r="R162" s="254"/>
      <c r="S162" s="254"/>
      <c r="T162" s="257"/>
      <c r="U162" s="257"/>
      <c r="V162" s="257"/>
      <c r="W162" s="257"/>
      <c r="X162" s="257"/>
      <c r="Y162" s="257"/>
      <c r="Z162" s="257"/>
      <c r="AA162" s="257"/>
      <c r="AB162" s="257"/>
      <c r="AC162" s="257"/>
      <c r="AD162" s="257"/>
      <c r="AE162" s="257"/>
      <c r="AF162" s="257"/>
      <c r="AG162" s="257"/>
      <c r="AH162" s="257"/>
      <c r="AI162" s="257"/>
      <c r="AJ162" s="257"/>
      <c r="AK162" s="257"/>
      <c r="AL162" s="257"/>
    </row>
    <row r="163" spans="1:38" ht="25.5" customHeight="1">
      <c r="A163" s="256"/>
      <c r="B163" s="515"/>
      <c r="C163" s="254"/>
      <c r="D163" s="254"/>
      <c r="E163" s="254"/>
      <c r="F163" s="254"/>
      <c r="G163" s="254"/>
      <c r="H163" s="254"/>
      <c r="I163" s="254"/>
      <c r="J163" s="254"/>
      <c r="K163" s="254"/>
      <c r="L163" s="254"/>
      <c r="M163" s="254"/>
      <c r="N163" s="254"/>
      <c r="O163" s="254"/>
      <c r="P163" s="254"/>
      <c r="Q163" s="254"/>
      <c r="R163" s="254"/>
      <c r="S163" s="254"/>
      <c r="T163" s="257"/>
      <c r="U163" s="257"/>
      <c r="V163" s="257"/>
      <c r="W163" s="257"/>
      <c r="X163" s="257"/>
      <c r="Y163" s="257"/>
      <c r="Z163" s="257"/>
      <c r="AA163" s="257"/>
      <c r="AB163" s="257"/>
      <c r="AC163" s="257"/>
      <c r="AD163" s="257"/>
      <c r="AE163" s="257"/>
      <c r="AF163" s="257"/>
      <c r="AG163" s="257"/>
      <c r="AH163" s="257"/>
      <c r="AI163" s="257"/>
      <c r="AJ163" s="257"/>
      <c r="AK163" s="257"/>
      <c r="AL163" s="257"/>
    </row>
    <row r="164" spans="1:38" ht="25.5" customHeight="1">
      <c r="A164" s="256"/>
      <c r="B164" s="515"/>
      <c r="C164" s="254"/>
      <c r="D164" s="254"/>
      <c r="E164" s="254"/>
      <c r="F164" s="254"/>
      <c r="G164" s="254"/>
      <c r="H164" s="254"/>
      <c r="I164" s="254"/>
      <c r="J164" s="254"/>
      <c r="K164" s="254"/>
      <c r="L164" s="254"/>
      <c r="M164" s="254"/>
      <c r="N164" s="254"/>
      <c r="O164" s="254"/>
      <c r="P164" s="254"/>
      <c r="Q164" s="254"/>
      <c r="R164" s="254"/>
      <c r="S164" s="254"/>
      <c r="T164" s="257"/>
      <c r="U164" s="257"/>
      <c r="V164" s="257"/>
      <c r="W164" s="257"/>
      <c r="X164" s="257"/>
      <c r="Y164" s="257"/>
      <c r="Z164" s="257"/>
      <c r="AA164" s="257"/>
      <c r="AB164" s="257"/>
      <c r="AC164" s="257"/>
      <c r="AD164" s="257"/>
      <c r="AE164" s="257"/>
      <c r="AF164" s="257"/>
      <c r="AG164" s="257"/>
      <c r="AH164" s="257"/>
      <c r="AI164" s="257"/>
      <c r="AJ164" s="257"/>
      <c r="AK164" s="257"/>
      <c r="AL164" s="257"/>
    </row>
    <row r="165" spans="1:38" ht="25.5" customHeight="1">
      <c r="A165" s="256"/>
      <c r="B165" s="515"/>
      <c r="C165" s="254"/>
      <c r="D165" s="254"/>
      <c r="E165" s="254"/>
      <c r="F165" s="254"/>
      <c r="G165" s="254"/>
      <c r="H165" s="254"/>
      <c r="I165" s="254"/>
      <c r="J165" s="254"/>
      <c r="K165" s="254"/>
      <c r="L165" s="254"/>
      <c r="M165" s="254"/>
      <c r="N165" s="254"/>
      <c r="O165" s="254"/>
      <c r="P165" s="254"/>
      <c r="Q165" s="254"/>
      <c r="R165" s="254"/>
      <c r="S165" s="254"/>
      <c r="T165" s="257"/>
      <c r="U165" s="257"/>
      <c r="V165" s="257"/>
      <c r="W165" s="257"/>
      <c r="X165" s="257"/>
      <c r="Y165" s="257"/>
      <c r="Z165" s="257"/>
      <c r="AA165" s="257"/>
      <c r="AB165" s="257"/>
      <c r="AC165" s="257"/>
      <c r="AD165" s="257"/>
      <c r="AE165" s="257"/>
      <c r="AF165" s="257"/>
      <c r="AG165" s="257"/>
      <c r="AH165" s="257"/>
      <c r="AI165" s="257"/>
      <c r="AJ165" s="257"/>
      <c r="AK165" s="257"/>
      <c r="AL165" s="257"/>
    </row>
    <row r="166" spans="1:38" ht="25.5" customHeight="1">
      <c r="A166" s="256"/>
      <c r="B166" s="515"/>
      <c r="C166" s="254"/>
      <c r="D166" s="254"/>
      <c r="E166" s="254"/>
      <c r="F166" s="254"/>
      <c r="G166" s="254"/>
      <c r="H166" s="254"/>
      <c r="I166" s="254"/>
      <c r="J166" s="254"/>
      <c r="K166" s="254"/>
      <c r="L166" s="254"/>
      <c r="M166" s="254"/>
      <c r="N166" s="254"/>
      <c r="O166" s="254"/>
      <c r="P166" s="254"/>
      <c r="Q166" s="254"/>
      <c r="R166" s="254"/>
      <c r="S166" s="254"/>
      <c r="T166" s="257"/>
      <c r="U166" s="257"/>
      <c r="V166" s="257"/>
      <c r="W166" s="257"/>
      <c r="X166" s="257"/>
      <c r="Y166" s="257"/>
      <c r="Z166" s="257"/>
      <c r="AA166" s="257"/>
      <c r="AB166" s="257"/>
      <c r="AC166" s="257"/>
      <c r="AD166" s="257"/>
      <c r="AE166" s="257"/>
      <c r="AF166" s="257"/>
      <c r="AG166" s="257"/>
      <c r="AH166" s="257"/>
      <c r="AI166" s="257"/>
      <c r="AJ166" s="257"/>
      <c r="AK166" s="257"/>
      <c r="AL166" s="257"/>
    </row>
    <row r="167" spans="1:38" ht="25.5" customHeight="1">
      <c r="A167" s="256"/>
      <c r="B167" s="515"/>
      <c r="C167" s="254"/>
      <c r="D167" s="254"/>
      <c r="E167" s="254"/>
      <c r="F167" s="254"/>
      <c r="G167" s="254"/>
      <c r="H167" s="254"/>
      <c r="I167" s="254"/>
      <c r="J167" s="254"/>
      <c r="K167" s="254"/>
      <c r="L167" s="254"/>
      <c r="M167" s="254"/>
      <c r="N167" s="254"/>
      <c r="O167" s="254"/>
      <c r="P167" s="254"/>
      <c r="Q167" s="254"/>
      <c r="R167" s="254"/>
      <c r="S167" s="254"/>
      <c r="T167" s="257"/>
      <c r="U167" s="257"/>
      <c r="V167" s="257"/>
      <c r="W167" s="257"/>
      <c r="X167" s="257"/>
      <c r="Y167" s="257"/>
      <c r="Z167" s="257"/>
      <c r="AA167" s="257"/>
      <c r="AB167" s="257"/>
      <c r="AC167" s="257"/>
      <c r="AD167" s="257"/>
      <c r="AE167" s="257"/>
      <c r="AF167" s="257"/>
      <c r="AG167" s="257"/>
      <c r="AH167" s="257"/>
      <c r="AI167" s="257"/>
      <c r="AJ167" s="257"/>
      <c r="AK167" s="257"/>
      <c r="AL167" s="257"/>
    </row>
    <row r="168" spans="1:38" ht="25.5" customHeight="1">
      <c r="A168" s="256"/>
      <c r="B168" s="515"/>
      <c r="C168" s="254"/>
      <c r="D168" s="254"/>
      <c r="E168" s="254"/>
      <c r="F168" s="254"/>
      <c r="G168" s="254"/>
      <c r="H168" s="254"/>
      <c r="I168" s="254"/>
      <c r="J168" s="254"/>
      <c r="K168" s="254"/>
      <c r="L168" s="254"/>
      <c r="M168" s="254"/>
      <c r="N168" s="254"/>
      <c r="O168" s="254"/>
      <c r="P168" s="254"/>
      <c r="Q168" s="254"/>
      <c r="R168" s="254"/>
      <c r="S168" s="254"/>
      <c r="T168" s="257"/>
      <c r="U168" s="257"/>
      <c r="V168" s="257"/>
      <c r="W168" s="257"/>
      <c r="X168" s="257"/>
      <c r="Y168" s="257"/>
      <c r="Z168" s="257"/>
      <c r="AA168" s="257"/>
      <c r="AB168" s="257"/>
      <c r="AC168" s="257"/>
      <c r="AD168" s="257"/>
      <c r="AE168" s="257"/>
      <c r="AF168" s="257"/>
      <c r="AG168" s="257"/>
      <c r="AH168" s="257"/>
      <c r="AI168" s="257"/>
      <c r="AJ168" s="257"/>
      <c r="AK168" s="257"/>
      <c r="AL168" s="257"/>
    </row>
    <row r="169" spans="1:38" ht="25.5" customHeight="1">
      <c r="A169" s="256"/>
      <c r="B169" s="515"/>
      <c r="C169" s="254"/>
      <c r="D169" s="254"/>
      <c r="E169" s="254"/>
      <c r="F169" s="254"/>
      <c r="G169" s="254"/>
      <c r="H169" s="254"/>
      <c r="I169" s="254"/>
      <c r="J169" s="254"/>
      <c r="K169" s="254"/>
      <c r="L169" s="254"/>
      <c r="M169" s="254"/>
      <c r="N169" s="254"/>
      <c r="O169" s="254"/>
      <c r="P169" s="254"/>
      <c r="Q169" s="254"/>
      <c r="R169" s="254"/>
      <c r="S169" s="254"/>
      <c r="T169" s="257"/>
      <c r="U169" s="257"/>
      <c r="V169" s="257"/>
      <c r="W169" s="257"/>
      <c r="X169" s="257"/>
      <c r="Y169" s="257"/>
      <c r="Z169" s="257"/>
      <c r="AA169" s="257"/>
      <c r="AB169" s="257"/>
      <c r="AC169" s="257"/>
      <c r="AD169" s="257"/>
      <c r="AE169" s="257"/>
      <c r="AF169" s="257"/>
      <c r="AG169" s="257"/>
      <c r="AH169" s="257"/>
      <c r="AI169" s="257"/>
      <c r="AJ169" s="257"/>
      <c r="AK169" s="257"/>
      <c r="AL169" s="257"/>
    </row>
    <row r="170" spans="1:38" ht="25.5" customHeight="1">
      <c r="A170" s="256"/>
      <c r="B170" s="515"/>
      <c r="C170" s="254"/>
      <c r="D170" s="254"/>
      <c r="E170" s="254"/>
      <c r="F170" s="254"/>
      <c r="G170" s="254"/>
      <c r="H170" s="254"/>
      <c r="I170" s="254"/>
      <c r="J170" s="254"/>
      <c r="K170" s="254"/>
      <c r="L170" s="254"/>
      <c r="M170" s="254"/>
      <c r="N170" s="254"/>
      <c r="O170" s="254"/>
      <c r="P170" s="254"/>
      <c r="Q170" s="254"/>
      <c r="R170" s="254"/>
      <c r="S170" s="254"/>
      <c r="T170" s="257"/>
      <c r="U170" s="257"/>
      <c r="V170" s="257"/>
      <c r="W170" s="257"/>
      <c r="X170" s="257"/>
      <c r="Y170" s="257"/>
      <c r="Z170" s="257"/>
      <c r="AA170" s="257"/>
      <c r="AB170" s="257"/>
      <c r="AC170" s="257"/>
      <c r="AD170" s="257"/>
      <c r="AE170" s="257"/>
      <c r="AF170" s="257"/>
      <c r="AG170" s="257"/>
      <c r="AH170" s="257"/>
      <c r="AI170" s="257"/>
      <c r="AJ170" s="257"/>
      <c r="AK170" s="257"/>
      <c r="AL170" s="257"/>
    </row>
    <row r="171" spans="1:38" ht="25.5" customHeight="1">
      <c r="A171" s="256"/>
      <c r="B171" s="515"/>
      <c r="C171" s="254"/>
      <c r="D171" s="254"/>
      <c r="E171" s="254"/>
      <c r="F171" s="254"/>
      <c r="G171" s="254"/>
      <c r="H171" s="254"/>
      <c r="I171" s="254"/>
      <c r="J171" s="254"/>
      <c r="K171" s="254"/>
      <c r="L171" s="254"/>
      <c r="M171" s="254"/>
      <c r="N171" s="254"/>
      <c r="O171" s="254"/>
      <c r="P171" s="254"/>
      <c r="Q171" s="254"/>
      <c r="R171" s="254"/>
      <c r="S171" s="254"/>
      <c r="T171" s="257"/>
      <c r="U171" s="257"/>
      <c r="V171" s="257"/>
      <c r="W171" s="257"/>
      <c r="X171" s="257"/>
      <c r="Y171" s="257"/>
      <c r="Z171" s="257"/>
      <c r="AA171" s="257"/>
      <c r="AB171" s="257"/>
      <c r="AC171" s="257"/>
      <c r="AD171" s="257"/>
      <c r="AE171" s="257"/>
      <c r="AF171" s="257"/>
      <c r="AG171" s="257"/>
      <c r="AH171" s="257"/>
      <c r="AI171" s="257"/>
      <c r="AJ171" s="257"/>
      <c r="AK171" s="257"/>
      <c r="AL171" s="257"/>
    </row>
    <row r="172" spans="1:38" ht="25.5" customHeight="1">
      <c r="A172" s="256"/>
      <c r="B172" s="515"/>
      <c r="C172" s="254"/>
      <c r="D172" s="254"/>
      <c r="E172" s="254"/>
      <c r="F172" s="254"/>
      <c r="G172" s="254"/>
      <c r="H172" s="254"/>
      <c r="I172" s="254"/>
      <c r="J172" s="254"/>
      <c r="K172" s="254"/>
      <c r="L172" s="254"/>
      <c r="M172" s="254"/>
      <c r="N172" s="254"/>
      <c r="O172" s="254"/>
      <c r="P172" s="254"/>
      <c r="Q172" s="254"/>
      <c r="R172" s="254"/>
      <c r="S172" s="254"/>
      <c r="T172" s="257"/>
      <c r="U172" s="257"/>
      <c r="V172" s="257"/>
      <c r="W172" s="257"/>
      <c r="X172" s="257"/>
      <c r="Y172" s="257"/>
      <c r="Z172" s="257"/>
      <c r="AA172" s="257"/>
      <c r="AB172" s="257"/>
      <c r="AC172" s="257"/>
      <c r="AD172" s="257"/>
      <c r="AE172" s="257"/>
      <c r="AF172" s="257"/>
      <c r="AG172" s="257"/>
      <c r="AH172" s="257"/>
      <c r="AI172" s="257"/>
      <c r="AJ172" s="257"/>
      <c r="AK172" s="257"/>
      <c r="AL172" s="257"/>
    </row>
    <row r="173" spans="1:38" ht="25.5" customHeight="1">
      <c r="A173" s="256"/>
      <c r="B173" s="515"/>
      <c r="C173" s="254"/>
      <c r="D173" s="254"/>
      <c r="E173" s="254"/>
      <c r="F173" s="254"/>
      <c r="G173" s="254"/>
      <c r="H173" s="254"/>
      <c r="I173" s="254"/>
      <c r="J173" s="254"/>
      <c r="K173" s="254"/>
      <c r="L173" s="254"/>
      <c r="M173" s="254"/>
      <c r="N173" s="254"/>
      <c r="O173" s="254"/>
      <c r="P173" s="254"/>
      <c r="Q173" s="254"/>
      <c r="R173" s="254"/>
      <c r="S173" s="254"/>
      <c r="T173" s="257"/>
      <c r="U173" s="257"/>
      <c r="V173" s="257"/>
      <c r="W173" s="257"/>
      <c r="X173" s="257"/>
      <c r="Y173" s="257"/>
      <c r="Z173" s="257"/>
      <c r="AA173" s="257"/>
      <c r="AB173" s="257"/>
      <c r="AC173" s="257"/>
      <c r="AD173" s="257"/>
      <c r="AE173" s="257"/>
      <c r="AF173" s="257"/>
      <c r="AG173" s="257"/>
      <c r="AH173" s="257"/>
      <c r="AI173" s="257"/>
      <c r="AJ173" s="257"/>
      <c r="AK173" s="257"/>
      <c r="AL173" s="257"/>
    </row>
    <row r="174" spans="1:38" ht="25.5" customHeight="1">
      <c r="A174" s="256"/>
      <c r="B174" s="515"/>
      <c r="C174" s="254"/>
      <c r="D174" s="254"/>
      <c r="E174" s="254"/>
      <c r="F174" s="254"/>
      <c r="G174" s="254"/>
      <c r="H174" s="254"/>
      <c r="I174" s="254"/>
      <c r="J174" s="254"/>
      <c r="K174" s="254"/>
      <c r="L174" s="254"/>
      <c r="M174" s="254"/>
      <c r="N174" s="254"/>
      <c r="O174" s="254"/>
      <c r="P174" s="254"/>
      <c r="Q174" s="254"/>
      <c r="R174" s="254"/>
      <c r="S174" s="254"/>
      <c r="T174" s="257"/>
      <c r="U174" s="257"/>
      <c r="V174" s="257"/>
      <c r="W174" s="257"/>
      <c r="X174" s="257"/>
      <c r="Y174" s="257"/>
      <c r="Z174" s="257"/>
      <c r="AA174" s="257"/>
      <c r="AB174" s="257"/>
      <c r="AC174" s="257"/>
      <c r="AD174" s="257"/>
      <c r="AE174" s="257"/>
      <c r="AF174" s="257"/>
      <c r="AG174" s="257"/>
      <c r="AH174" s="257"/>
      <c r="AI174" s="257"/>
      <c r="AJ174" s="257"/>
      <c r="AK174" s="257"/>
      <c r="AL174" s="257"/>
    </row>
    <row r="175" spans="1:38" ht="25.5" customHeight="1">
      <c r="A175" s="256"/>
      <c r="B175" s="515"/>
      <c r="C175" s="254"/>
      <c r="D175" s="254"/>
      <c r="E175" s="254"/>
      <c r="F175" s="254"/>
      <c r="G175" s="254"/>
      <c r="H175" s="254"/>
      <c r="I175" s="254"/>
      <c r="J175" s="254"/>
      <c r="K175" s="254"/>
      <c r="L175" s="254"/>
      <c r="M175" s="254"/>
      <c r="N175" s="254"/>
      <c r="O175" s="254"/>
      <c r="P175" s="254"/>
      <c r="Q175" s="254"/>
      <c r="R175" s="254"/>
      <c r="S175" s="254"/>
      <c r="T175" s="257"/>
      <c r="U175" s="257"/>
      <c r="V175" s="257"/>
      <c r="W175" s="257"/>
      <c r="X175" s="257"/>
      <c r="Y175" s="257"/>
      <c r="Z175" s="257"/>
      <c r="AA175" s="257"/>
      <c r="AB175" s="257"/>
      <c r="AC175" s="257"/>
      <c r="AD175" s="257"/>
      <c r="AE175" s="257"/>
      <c r="AF175" s="257"/>
      <c r="AG175" s="257"/>
      <c r="AH175" s="257"/>
      <c r="AI175" s="257"/>
      <c r="AJ175" s="257"/>
      <c r="AK175" s="257"/>
      <c r="AL175" s="257"/>
    </row>
    <row r="176" spans="1:38" ht="25.5" customHeight="1">
      <c r="A176" s="256"/>
      <c r="B176" s="515"/>
      <c r="C176" s="254"/>
      <c r="D176" s="254"/>
      <c r="E176" s="254"/>
      <c r="F176" s="254"/>
      <c r="G176" s="254"/>
      <c r="H176" s="254"/>
      <c r="I176" s="254"/>
      <c r="J176" s="254"/>
      <c r="K176" s="254"/>
      <c r="L176" s="254"/>
      <c r="M176" s="254"/>
      <c r="N176" s="254"/>
      <c r="O176" s="254"/>
      <c r="P176" s="254"/>
      <c r="Q176" s="254"/>
      <c r="R176" s="254"/>
      <c r="S176" s="254"/>
      <c r="T176" s="257"/>
      <c r="U176" s="257"/>
      <c r="V176" s="257"/>
      <c r="W176" s="257"/>
      <c r="X176" s="257"/>
      <c r="Y176" s="257"/>
      <c r="Z176" s="257"/>
      <c r="AA176" s="257"/>
      <c r="AB176" s="257"/>
      <c r="AC176" s="257"/>
      <c r="AD176" s="257"/>
      <c r="AE176" s="257"/>
      <c r="AF176" s="257"/>
      <c r="AG176" s="257"/>
      <c r="AH176" s="257"/>
      <c r="AI176" s="257"/>
      <c r="AJ176" s="257"/>
      <c r="AK176" s="257"/>
      <c r="AL176" s="257"/>
    </row>
    <row r="177" spans="1:38" ht="25.5" customHeight="1">
      <c r="A177" s="256"/>
      <c r="B177" s="515"/>
      <c r="C177" s="254"/>
      <c r="D177" s="254"/>
      <c r="E177" s="254"/>
      <c r="F177" s="254"/>
      <c r="G177" s="254"/>
      <c r="H177" s="254"/>
      <c r="I177" s="254"/>
      <c r="J177" s="254"/>
      <c r="K177" s="254"/>
      <c r="L177" s="254"/>
      <c r="M177" s="254"/>
      <c r="N177" s="254"/>
      <c r="O177" s="254"/>
      <c r="P177" s="254"/>
      <c r="Q177" s="254"/>
      <c r="R177" s="254"/>
      <c r="S177" s="254"/>
      <c r="T177" s="257"/>
      <c r="U177" s="257"/>
      <c r="V177" s="257"/>
      <c r="W177" s="257"/>
      <c r="X177" s="257"/>
      <c r="Y177" s="257"/>
      <c r="Z177" s="257"/>
      <c r="AA177" s="257"/>
      <c r="AB177" s="257"/>
      <c r="AC177" s="257"/>
      <c r="AD177" s="257"/>
      <c r="AE177" s="257"/>
      <c r="AF177" s="257"/>
      <c r="AG177" s="257"/>
      <c r="AH177" s="257"/>
      <c r="AI177" s="257"/>
      <c r="AJ177" s="257"/>
      <c r="AK177" s="257"/>
      <c r="AL177" s="257"/>
    </row>
    <row r="178" spans="1:38" ht="25.5" customHeight="1">
      <c r="A178" s="256"/>
      <c r="B178" s="515"/>
      <c r="C178" s="254"/>
      <c r="D178" s="254"/>
      <c r="E178" s="254"/>
      <c r="F178" s="254"/>
      <c r="G178" s="254"/>
      <c r="H178" s="254"/>
      <c r="I178" s="254"/>
      <c r="J178" s="254"/>
      <c r="K178" s="254"/>
      <c r="L178" s="254"/>
      <c r="M178" s="254"/>
      <c r="N178" s="254"/>
      <c r="O178" s="254"/>
      <c r="P178" s="254"/>
      <c r="Q178" s="254"/>
      <c r="R178" s="254"/>
      <c r="S178" s="254"/>
      <c r="T178" s="257"/>
      <c r="U178" s="257"/>
      <c r="V178" s="257"/>
      <c r="W178" s="257"/>
      <c r="X178" s="257"/>
      <c r="Y178" s="257"/>
      <c r="Z178" s="257"/>
      <c r="AA178" s="257"/>
      <c r="AB178" s="257"/>
      <c r="AC178" s="257"/>
      <c r="AD178" s="257"/>
      <c r="AE178" s="257"/>
      <c r="AF178" s="257"/>
      <c r="AG178" s="257"/>
      <c r="AH178" s="257"/>
      <c r="AI178" s="257"/>
      <c r="AJ178" s="257"/>
      <c r="AK178" s="257"/>
      <c r="AL178" s="257"/>
    </row>
    <row r="179" spans="1:38" ht="25.5" customHeight="1">
      <c r="A179" s="256"/>
      <c r="B179" s="515"/>
      <c r="C179" s="254"/>
      <c r="D179" s="254"/>
      <c r="E179" s="254"/>
      <c r="F179" s="254"/>
      <c r="G179" s="254"/>
      <c r="H179" s="254"/>
      <c r="I179" s="254"/>
      <c r="J179" s="254"/>
      <c r="K179" s="254"/>
      <c r="L179" s="254"/>
      <c r="M179" s="254"/>
      <c r="N179" s="254"/>
      <c r="O179" s="254"/>
      <c r="P179" s="254"/>
      <c r="Q179" s="254"/>
      <c r="R179" s="254"/>
      <c r="S179" s="254"/>
      <c r="T179" s="257"/>
      <c r="U179" s="257"/>
      <c r="V179" s="257"/>
      <c r="W179" s="257"/>
      <c r="X179" s="257"/>
      <c r="Y179" s="257"/>
      <c r="Z179" s="257"/>
      <c r="AA179" s="257"/>
      <c r="AB179" s="257"/>
      <c r="AC179" s="257"/>
      <c r="AD179" s="257"/>
      <c r="AE179" s="257"/>
      <c r="AF179" s="257"/>
      <c r="AG179" s="257"/>
      <c r="AH179" s="257"/>
      <c r="AI179" s="257"/>
      <c r="AJ179" s="257"/>
      <c r="AK179" s="257"/>
      <c r="AL179" s="257"/>
    </row>
    <row r="180" spans="1:38" ht="25.5" customHeight="1">
      <c r="A180" s="256"/>
      <c r="B180" s="515"/>
      <c r="C180" s="254"/>
      <c r="D180" s="254"/>
      <c r="E180" s="254"/>
      <c r="F180" s="254"/>
      <c r="G180" s="254"/>
      <c r="H180" s="254"/>
      <c r="I180" s="254"/>
      <c r="J180" s="254"/>
      <c r="K180" s="254"/>
      <c r="L180" s="254"/>
      <c r="M180" s="254"/>
      <c r="N180" s="254"/>
      <c r="O180" s="254"/>
      <c r="P180" s="254"/>
      <c r="Q180" s="254"/>
      <c r="R180" s="254"/>
      <c r="S180" s="254"/>
      <c r="T180" s="257"/>
      <c r="U180" s="257"/>
      <c r="V180" s="257"/>
      <c r="W180" s="257"/>
      <c r="X180" s="257"/>
      <c r="Y180" s="257"/>
      <c r="Z180" s="257"/>
      <c r="AA180" s="257"/>
      <c r="AB180" s="257"/>
      <c r="AC180" s="257"/>
      <c r="AD180" s="257"/>
      <c r="AE180" s="257"/>
      <c r="AF180" s="257"/>
      <c r="AG180" s="257"/>
      <c r="AH180" s="257"/>
      <c r="AI180" s="257"/>
      <c r="AJ180" s="257"/>
      <c r="AK180" s="257"/>
      <c r="AL180" s="257"/>
    </row>
    <row r="181" spans="1:38" ht="25.5" customHeight="1">
      <c r="A181" s="256"/>
      <c r="B181" s="515"/>
      <c r="C181" s="254"/>
      <c r="D181" s="254"/>
      <c r="E181" s="254"/>
      <c r="F181" s="254"/>
      <c r="G181" s="254"/>
      <c r="H181" s="254"/>
      <c r="I181" s="254"/>
      <c r="J181" s="254"/>
      <c r="K181" s="254"/>
      <c r="L181" s="254"/>
      <c r="M181" s="254"/>
      <c r="N181" s="254"/>
      <c r="O181" s="254"/>
      <c r="P181" s="254"/>
      <c r="Q181" s="254"/>
      <c r="R181" s="254"/>
      <c r="S181" s="254"/>
      <c r="T181" s="257"/>
      <c r="U181" s="257"/>
      <c r="V181" s="257"/>
      <c r="W181" s="257"/>
      <c r="X181" s="257"/>
      <c r="Y181" s="257"/>
      <c r="Z181" s="257"/>
      <c r="AA181" s="257"/>
      <c r="AB181" s="257"/>
      <c r="AC181" s="257"/>
      <c r="AD181" s="257"/>
      <c r="AE181" s="257"/>
      <c r="AF181" s="257"/>
      <c r="AG181" s="257"/>
      <c r="AH181" s="257"/>
      <c r="AI181" s="257"/>
      <c r="AJ181" s="257"/>
      <c r="AK181" s="257"/>
      <c r="AL181" s="257"/>
    </row>
    <row r="182" spans="1:38" ht="25.5" customHeight="1">
      <c r="A182" s="256"/>
      <c r="B182" s="515"/>
      <c r="C182" s="254"/>
      <c r="D182" s="254"/>
      <c r="E182" s="254"/>
      <c r="F182" s="254"/>
      <c r="G182" s="254"/>
      <c r="H182" s="254"/>
      <c r="I182" s="254"/>
      <c r="J182" s="254"/>
      <c r="K182" s="254"/>
      <c r="L182" s="254"/>
      <c r="M182" s="254"/>
      <c r="N182" s="254"/>
      <c r="O182" s="254"/>
      <c r="P182" s="254"/>
      <c r="Q182" s="254"/>
      <c r="R182" s="254"/>
      <c r="S182" s="254"/>
      <c r="T182" s="257"/>
      <c r="U182" s="257"/>
      <c r="V182" s="257"/>
      <c r="W182" s="257"/>
      <c r="X182" s="257"/>
      <c r="Y182" s="257"/>
      <c r="Z182" s="257"/>
      <c r="AA182" s="257"/>
      <c r="AB182" s="257"/>
      <c r="AC182" s="257"/>
      <c r="AD182" s="257"/>
      <c r="AE182" s="257"/>
      <c r="AF182" s="257"/>
      <c r="AG182" s="257"/>
      <c r="AH182" s="257"/>
      <c r="AI182" s="257"/>
      <c r="AJ182" s="257"/>
      <c r="AK182" s="257"/>
      <c r="AL182" s="257"/>
    </row>
    <row r="183" spans="1:38" ht="25.5" customHeight="1">
      <c r="A183" s="256"/>
      <c r="B183" s="515"/>
      <c r="C183" s="254"/>
      <c r="D183" s="254"/>
      <c r="E183" s="254"/>
      <c r="F183" s="254"/>
      <c r="G183" s="254"/>
      <c r="H183" s="254"/>
      <c r="I183" s="254"/>
      <c r="J183" s="254"/>
      <c r="K183" s="254"/>
      <c r="L183" s="254"/>
      <c r="M183" s="254"/>
      <c r="N183" s="254"/>
      <c r="O183" s="254"/>
      <c r="P183" s="254"/>
      <c r="Q183" s="254"/>
      <c r="R183" s="254"/>
      <c r="S183" s="254"/>
      <c r="T183" s="257"/>
      <c r="U183" s="257"/>
      <c r="V183" s="257"/>
      <c r="W183" s="257"/>
      <c r="X183" s="257"/>
      <c r="Y183" s="257"/>
      <c r="Z183" s="257"/>
      <c r="AA183" s="257"/>
      <c r="AB183" s="257"/>
      <c r="AC183" s="257"/>
      <c r="AD183" s="257"/>
      <c r="AE183" s="257"/>
      <c r="AF183" s="257"/>
      <c r="AG183" s="257"/>
      <c r="AH183" s="257"/>
      <c r="AI183" s="257"/>
      <c r="AJ183" s="257"/>
      <c r="AK183" s="257"/>
      <c r="AL183" s="257"/>
    </row>
    <row r="184" spans="1:38" ht="25.5" customHeight="1">
      <c r="A184" s="256"/>
      <c r="B184" s="515"/>
      <c r="C184" s="254"/>
      <c r="D184" s="254"/>
      <c r="E184" s="254"/>
      <c r="F184" s="254"/>
      <c r="G184" s="254"/>
      <c r="H184" s="254"/>
      <c r="I184" s="254"/>
      <c r="J184" s="254"/>
      <c r="K184" s="254"/>
      <c r="L184" s="254"/>
      <c r="M184" s="254"/>
      <c r="N184" s="254"/>
      <c r="O184" s="254"/>
      <c r="P184" s="254"/>
      <c r="Q184" s="254"/>
      <c r="R184" s="254"/>
      <c r="S184" s="254"/>
      <c r="T184" s="257"/>
      <c r="U184" s="257"/>
      <c r="V184" s="257"/>
      <c r="W184" s="257"/>
      <c r="X184" s="257"/>
      <c r="Y184" s="257"/>
      <c r="Z184" s="257"/>
      <c r="AA184" s="257"/>
      <c r="AB184" s="257"/>
      <c r="AC184" s="257"/>
      <c r="AD184" s="257"/>
      <c r="AE184" s="257"/>
      <c r="AF184" s="257"/>
      <c r="AG184" s="257"/>
      <c r="AH184" s="257"/>
      <c r="AI184" s="257"/>
      <c r="AJ184" s="257"/>
      <c r="AK184" s="257"/>
      <c r="AL184" s="257"/>
    </row>
    <row r="185" spans="1:38" ht="25.5" customHeight="1">
      <c r="A185" s="256"/>
      <c r="B185" s="515"/>
      <c r="C185" s="254"/>
      <c r="D185" s="254"/>
      <c r="E185" s="254"/>
      <c r="F185" s="254"/>
      <c r="G185" s="254"/>
      <c r="H185" s="254"/>
      <c r="I185" s="254"/>
      <c r="J185" s="254"/>
      <c r="K185" s="254"/>
      <c r="L185" s="254"/>
      <c r="M185" s="254"/>
      <c r="N185" s="254"/>
      <c r="O185" s="254"/>
      <c r="P185" s="254"/>
      <c r="Q185" s="254"/>
      <c r="R185" s="254"/>
      <c r="S185" s="254"/>
      <c r="T185" s="257"/>
      <c r="U185" s="257"/>
      <c r="V185" s="257"/>
      <c r="W185" s="257"/>
      <c r="X185" s="257"/>
      <c r="Y185" s="257"/>
      <c r="Z185" s="257"/>
      <c r="AA185" s="257"/>
      <c r="AB185" s="257"/>
      <c r="AC185" s="257"/>
      <c r="AD185" s="257"/>
      <c r="AE185" s="257"/>
      <c r="AF185" s="257"/>
      <c r="AG185" s="257"/>
      <c r="AH185" s="257"/>
      <c r="AI185" s="257"/>
      <c r="AJ185" s="257"/>
      <c r="AK185" s="257"/>
      <c r="AL185" s="257"/>
    </row>
    <row r="186" spans="1:38" ht="25.5" customHeight="1">
      <c r="A186" s="256"/>
      <c r="B186" s="515"/>
      <c r="C186" s="254"/>
      <c r="D186" s="254"/>
      <c r="E186" s="254"/>
      <c r="F186" s="254"/>
      <c r="G186" s="254"/>
      <c r="H186" s="254"/>
      <c r="I186" s="254"/>
      <c r="J186" s="254"/>
      <c r="K186" s="254"/>
      <c r="L186" s="254"/>
      <c r="M186" s="254"/>
      <c r="N186" s="254"/>
      <c r="O186" s="254"/>
      <c r="P186" s="254"/>
      <c r="Q186" s="254"/>
      <c r="R186" s="254"/>
      <c r="S186" s="254"/>
      <c r="T186" s="257"/>
      <c r="U186" s="257"/>
      <c r="V186" s="257"/>
      <c r="W186" s="257"/>
      <c r="X186" s="257"/>
      <c r="Y186" s="257"/>
      <c r="Z186" s="257"/>
      <c r="AA186" s="257"/>
      <c r="AB186" s="257"/>
      <c r="AC186" s="257"/>
      <c r="AD186" s="257"/>
      <c r="AE186" s="257"/>
      <c r="AF186" s="257"/>
      <c r="AG186" s="257"/>
      <c r="AH186" s="257"/>
      <c r="AI186" s="257"/>
      <c r="AJ186" s="257"/>
      <c r="AK186" s="257"/>
      <c r="AL186" s="257"/>
    </row>
    <row r="187" spans="1:38" ht="25.5" customHeight="1">
      <c r="A187" s="256"/>
      <c r="B187" s="515"/>
      <c r="C187" s="254"/>
      <c r="D187" s="254"/>
      <c r="E187" s="254"/>
      <c r="F187" s="254"/>
      <c r="G187" s="254"/>
      <c r="H187" s="254"/>
      <c r="I187" s="254"/>
      <c r="J187" s="254"/>
      <c r="K187" s="254"/>
      <c r="L187" s="254"/>
      <c r="M187" s="254"/>
      <c r="N187" s="254"/>
      <c r="O187" s="254"/>
      <c r="P187" s="254"/>
      <c r="Q187" s="254"/>
      <c r="R187" s="254"/>
      <c r="S187" s="254"/>
      <c r="T187" s="257"/>
      <c r="U187" s="257"/>
      <c r="V187" s="257"/>
      <c r="W187" s="257"/>
      <c r="X187" s="257"/>
      <c r="Y187" s="257"/>
      <c r="Z187" s="257"/>
      <c r="AA187" s="257"/>
      <c r="AB187" s="257"/>
      <c r="AC187" s="257"/>
      <c r="AD187" s="257"/>
      <c r="AE187" s="257"/>
      <c r="AF187" s="257"/>
      <c r="AG187" s="257"/>
      <c r="AH187" s="257"/>
      <c r="AI187" s="257"/>
      <c r="AJ187" s="257"/>
      <c r="AK187" s="257"/>
      <c r="AL187" s="257"/>
    </row>
    <row r="188" spans="1:38" ht="25.5" customHeight="1">
      <c r="A188" s="256"/>
      <c r="B188" s="515"/>
      <c r="C188" s="254"/>
      <c r="D188" s="254"/>
      <c r="E188" s="254"/>
      <c r="F188" s="254"/>
      <c r="G188" s="254"/>
      <c r="H188" s="254"/>
      <c r="I188" s="254"/>
      <c r="J188" s="254"/>
      <c r="K188" s="254"/>
      <c r="L188" s="254"/>
      <c r="M188" s="254"/>
      <c r="N188" s="254"/>
      <c r="O188" s="254"/>
      <c r="P188" s="254"/>
      <c r="Q188" s="254"/>
      <c r="R188" s="254"/>
      <c r="S188" s="254"/>
      <c r="T188" s="257"/>
      <c r="U188" s="257"/>
      <c r="V188" s="257"/>
      <c r="W188" s="257"/>
      <c r="X188" s="257"/>
      <c r="Y188" s="257"/>
      <c r="Z188" s="257"/>
      <c r="AA188" s="257"/>
      <c r="AB188" s="257"/>
      <c r="AC188" s="257"/>
      <c r="AD188" s="257"/>
      <c r="AE188" s="257"/>
      <c r="AF188" s="257"/>
      <c r="AG188" s="257"/>
      <c r="AH188" s="257"/>
      <c r="AI188" s="257"/>
      <c r="AJ188" s="257"/>
      <c r="AK188" s="257"/>
      <c r="AL188" s="257"/>
    </row>
    <row r="189" spans="1:38" ht="25.5" customHeight="1">
      <c r="A189" s="256"/>
      <c r="B189" s="515"/>
      <c r="C189" s="254"/>
      <c r="D189" s="254"/>
      <c r="E189" s="254"/>
      <c r="F189" s="254"/>
      <c r="G189" s="254"/>
      <c r="H189" s="254"/>
      <c r="I189" s="254"/>
      <c r="J189" s="254"/>
      <c r="K189" s="254"/>
      <c r="L189" s="254"/>
      <c r="M189" s="254"/>
      <c r="N189" s="254"/>
      <c r="O189" s="254"/>
      <c r="P189" s="254"/>
      <c r="Q189" s="254"/>
      <c r="R189" s="254"/>
      <c r="S189" s="254"/>
      <c r="T189" s="257"/>
      <c r="U189" s="257"/>
      <c r="V189" s="257"/>
      <c r="W189" s="257"/>
      <c r="X189" s="257"/>
      <c r="Y189" s="257"/>
      <c r="Z189" s="257"/>
      <c r="AA189" s="257"/>
      <c r="AB189" s="257"/>
      <c r="AC189" s="257"/>
      <c r="AD189" s="257"/>
      <c r="AE189" s="257"/>
      <c r="AF189" s="257"/>
      <c r="AG189" s="257"/>
      <c r="AH189" s="257"/>
      <c r="AI189" s="257"/>
      <c r="AJ189" s="257"/>
      <c r="AK189" s="257"/>
      <c r="AL189" s="257"/>
    </row>
    <row r="190" spans="1:38" ht="25.5" customHeight="1">
      <c r="A190" s="256"/>
      <c r="B190" s="515"/>
      <c r="C190" s="254"/>
      <c r="D190" s="254"/>
      <c r="E190" s="254"/>
      <c r="F190" s="254"/>
      <c r="G190" s="254"/>
      <c r="H190" s="254"/>
      <c r="I190" s="254"/>
      <c r="J190" s="254"/>
      <c r="K190" s="254"/>
      <c r="L190" s="254"/>
      <c r="M190" s="254"/>
      <c r="N190" s="254"/>
      <c r="O190" s="254"/>
      <c r="P190" s="254"/>
      <c r="Q190" s="254"/>
      <c r="R190" s="254"/>
      <c r="S190" s="254"/>
      <c r="T190" s="257"/>
      <c r="U190" s="257"/>
      <c r="V190" s="257"/>
      <c r="W190" s="257"/>
      <c r="X190" s="257"/>
      <c r="Y190" s="257"/>
      <c r="Z190" s="257"/>
      <c r="AA190" s="257"/>
      <c r="AB190" s="257"/>
      <c r="AC190" s="257"/>
      <c r="AD190" s="257"/>
      <c r="AE190" s="257"/>
      <c r="AF190" s="257"/>
      <c r="AG190" s="257"/>
      <c r="AH190" s="257"/>
      <c r="AI190" s="257"/>
      <c r="AJ190" s="257"/>
      <c r="AK190" s="257"/>
      <c r="AL190" s="257"/>
    </row>
    <row r="191" spans="1:38" ht="25.5" customHeight="1">
      <c r="A191" s="256"/>
      <c r="B191" s="515"/>
      <c r="C191" s="254"/>
      <c r="D191" s="254"/>
      <c r="E191" s="254"/>
      <c r="F191" s="254"/>
      <c r="G191" s="254"/>
      <c r="H191" s="254"/>
      <c r="I191" s="254"/>
      <c r="J191" s="254"/>
      <c r="K191" s="254"/>
      <c r="L191" s="254"/>
      <c r="M191" s="254"/>
      <c r="N191" s="254"/>
      <c r="O191" s="254"/>
      <c r="P191" s="254"/>
      <c r="Q191" s="254"/>
      <c r="R191" s="254"/>
      <c r="S191" s="254"/>
      <c r="T191" s="257"/>
      <c r="U191" s="257"/>
      <c r="V191" s="257"/>
      <c r="W191" s="257"/>
      <c r="X191" s="257"/>
      <c r="Y191" s="257"/>
      <c r="Z191" s="257"/>
      <c r="AA191" s="257"/>
      <c r="AB191" s="257"/>
      <c r="AC191" s="257"/>
      <c r="AD191" s="257"/>
      <c r="AE191" s="257"/>
      <c r="AF191" s="257"/>
      <c r="AG191" s="257"/>
      <c r="AH191" s="257"/>
      <c r="AI191" s="257"/>
      <c r="AJ191" s="257"/>
      <c r="AK191" s="257"/>
      <c r="AL191" s="257"/>
    </row>
    <row r="192" spans="1:38" ht="25.5" customHeight="1">
      <c r="A192" s="256"/>
      <c r="B192" s="515"/>
      <c r="C192" s="254"/>
      <c r="D192" s="254"/>
      <c r="E192" s="254"/>
      <c r="F192" s="254"/>
      <c r="G192" s="254"/>
      <c r="H192" s="254"/>
      <c r="I192" s="254"/>
      <c r="J192" s="254"/>
      <c r="K192" s="254"/>
      <c r="L192" s="254"/>
      <c r="M192" s="254"/>
      <c r="N192" s="254"/>
      <c r="O192" s="254"/>
      <c r="P192" s="254"/>
      <c r="Q192" s="254"/>
      <c r="R192" s="254"/>
      <c r="S192" s="254"/>
      <c r="T192" s="257"/>
      <c r="U192" s="257"/>
      <c r="V192" s="257"/>
      <c r="W192" s="257"/>
      <c r="X192" s="257"/>
      <c r="Y192" s="257"/>
      <c r="Z192" s="257"/>
      <c r="AA192" s="257"/>
      <c r="AB192" s="257"/>
      <c r="AC192" s="257"/>
      <c r="AD192" s="257"/>
      <c r="AE192" s="257"/>
      <c r="AF192" s="257"/>
      <c r="AG192" s="257"/>
      <c r="AH192" s="257"/>
      <c r="AI192" s="257"/>
      <c r="AJ192" s="257"/>
      <c r="AK192" s="257"/>
      <c r="AL192" s="257"/>
    </row>
    <row r="193" spans="1:38" ht="25.5" customHeight="1">
      <c r="A193" s="256"/>
      <c r="B193" s="515"/>
      <c r="C193" s="254"/>
      <c r="D193" s="254"/>
      <c r="E193" s="254"/>
      <c r="F193" s="254"/>
      <c r="G193" s="254"/>
      <c r="H193" s="254"/>
      <c r="I193" s="254"/>
      <c r="J193" s="254"/>
      <c r="K193" s="254"/>
      <c r="L193" s="254"/>
      <c r="M193" s="254"/>
      <c r="N193" s="254"/>
      <c r="O193" s="254"/>
      <c r="P193" s="254"/>
      <c r="Q193" s="254"/>
      <c r="R193" s="254"/>
      <c r="S193" s="254"/>
      <c r="T193" s="257"/>
      <c r="U193" s="257"/>
      <c r="V193" s="257"/>
      <c r="W193" s="257"/>
      <c r="X193" s="257"/>
      <c r="Y193" s="257"/>
      <c r="Z193" s="257"/>
      <c r="AA193" s="257"/>
      <c r="AB193" s="257"/>
      <c r="AC193" s="257"/>
      <c r="AD193" s="257"/>
      <c r="AE193" s="257"/>
      <c r="AF193" s="257"/>
      <c r="AG193" s="257"/>
      <c r="AH193" s="257"/>
      <c r="AI193" s="257"/>
      <c r="AJ193" s="257"/>
      <c r="AK193" s="257"/>
      <c r="AL193" s="257"/>
    </row>
    <row r="194" spans="1:38" ht="25.5" customHeight="1">
      <c r="A194" s="256"/>
      <c r="B194" s="515"/>
      <c r="C194" s="254"/>
      <c r="D194" s="254"/>
      <c r="E194" s="254"/>
      <c r="F194" s="254"/>
      <c r="G194" s="254"/>
      <c r="H194" s="254"/>
      <c r="I194" s="254"/>
      <c r="J194" s="254"/>
      <c r="K194" s="254"/>
      <c r="L194" s="254"/>
      <c r="M194" s="254"/>
      <c r="N194" s="254"/>
      <c r="O194" s="254"/>
      <c r="P194" s="254"/>
      <c r="Q194" s="254"/>
      <c r="R194" s="254"/>
      <c r="S194" s="254"/>
      <c r="T194" s="257"/>
      <c r="U194" s="257"/>
      <c r="V194" s="257"/>
      <c r="W194" s="257"/>
      <c r="X194" s="257"/>
      <c r="Y194" s="257"/>
      <c r="Z194" s="257"/>
      <c r="AA194" s="257"/>
      <c r="AB194" s="257"/>
      <c r="AC194" s="257"/>
      <c r="AD194" s="257"/>
      <c r="AE194" s="257"/>
      <c r="AF194" s="257"/>
      <c r="AG194" s="257"/>
      <c r="AH194" s="257"/>
      <c r="AI194" s="257"/>
      <c r="AJ194" s="257"/>
      <c r="AK194" s="257"/>
      <c r="AL194" s="257"/>
    </row>
    <row r="195" spans="1:38" ht="25.5" customHeight="1">
      <c r="A195" s="256"/>
      <c r="B195" s="515"/>
      <c r="C195" s="254"/>
      <c r="D195" s="254"/>
      <c r="E195" s="254"/>
      <c r="F195" s="254"/>
      <c r="G195" s="254"/>
      <c r="H195" s="254"/>
      <c r="I195" s="254"/>
      <c r="J195" s="254"/>
      <c r="K195" s="254"/>
      <c r="L195" s="254"/>
      <c r="M195" s="254"/>
      <c r="N195" s="254"/>
      <c r="O195" s="254"/>
      <c r="P195" s="254"/>
      <c r="Q195" s="254"/>
      <c r="R195" s="254"/>
      <c r="S195" s="254"/>
      <c r="T195" s="257"/>
      <c r="U195" s="257"/>
      <c r="V195" s="257"/>
      <c r="W195" s="257"/>
      <c r="X195" s="257"/>
      <c r="Y195" s="257"/>
      <c r="Z195" s="257"/>
      <c r="AA195" s="257"/>
      <c r="AB195" s="257"/>
      <c r="AC195" s="257"/>
      <c r="AD195" s="257"/>
      <c r="AE195" s="257"/>
      <c r="AF195" s="257"/>
      <c r="AG195" s="257"/>
      <c r="AH195" s="257"/>
      <c r="AI195" s="257"/>
      <c r="AJ195" s="257"/>
      <c r="AK195" s="257"/>
      <c r="AL195" s="257"/>
    </row>
    <row r="196" spans="1:38" ht="25.5" customHeight="1">
      <c r="A196" s="256"/>
      <c r="B196" s="515"/>
      <c r="C196" s="254"/>
      <c r="D196" s="254"/>
      <c r="E196" s="254"/>
      <c r="F196" s="254"/>
      <c r="G196" s="254"/>
      <c r="H196" s="254"/>
      <c r="I196" s="254"/>
      <c r="J196" s="254"/>
      <c r="K196" s="254"/>
      <c r="L196" s="254"/>
      <c r="M196" s="254"/>
      <c r="N196" s="254"/>
      <c r="O196" s="254"/>
      <c r="P196" s="254"/>
      <c r="Q196" s="254"/>
      <c r="R196" s="254"/>
      <c r="S196" s="254"/>
      <c r="T196" s="257"/>
      <c r="U196" s="257"/>
      <c r="V196" s="257"/>
      <c r="W196" s="257"/>
      <c r="X196" s="257"/>
      <c r="Y196" s="257"/>
      <c r="Z196" s="257"/>
      <c r="AA196" s="257"/>
      <c r="AB196" s="257"/>
      <c r="AC196" s="257"/>
      <c r="AD196" s="257"/>
      <c r="AE196" s="257"/>
      <c r="AF196" s="257"/>
      <c r="AG196" s="257"/>
      <c r="AH196" s="257"/>
      <c r="AI196" s="257"/>
      <c r="AJ196" s="257"/>
      <c r="AK196" s="257"/>
      <c r="AL196" s="257"/>
    </row>
    <row r="197" spans="1:38" ht="25.5" customHeight="1">
      <c r="A197" s="256"/>
      <c r="B197" s="515"/>
      <c r="C197" s="254"/>
      <c r="D197" s="254"/>
      <c r="E197" s="254"/>
      <c r="F197" s="254"/>
      <c r="G197" s="254"/>
      <c r="H197" s="254"/>
      <c r="I197" s="254"/>
      <c r="J197" s="254"/>
      <c r="K197" s="254"/>
      <c r="L197" s="254"/>
      <c r="M197" s="254"/>
      <c r="N197" s="254"/>
      <c r="O197" s="254"/>
      <c r="P197" s="254"/>
      <c r="Q197" s="254"/>
      <c r="R197" s="254"/>
      <c r="S197" s="254"/>
      <c r="T197" s="257"/>
      <c r="U197" s="257"/>
      <c r="V197" s="257"/>
      <c r="W197" s="257"/>
      <c r="X197" s="257"/>
      <c r="Y197" s="257"/>
      <c r="Z197" s="257"/>
      <c r="AA197" s="257"/>
      <c r="AB197" s="257"/>
      <c r="AC197" s="257"/>
      <c r="AD197" s="257"/>
      <c r="AE197" s="257"/>
      <c r="AF197" s="257"/>
      <c r="AG197" s="257"/>
      <c r="AH197" s="257"/>
      <c r="AI197" s="257"/>
      <c r="AJ197" s="257"/>
      <c r="AK197" s="257"/>
      <c r="AL197" s="257"/>
    </row>
    <row r="198" spans="1:38" ht="25.5" customHeight="1">
      <c r="A198" s="256"/>
      <c r="B198" s="515"/>
      <c r="C198" s="254"/>
      <c r="D198" s="254"/>
      <c r="E198" s="254"/>
      <c r="F198" s="254"/>
      <c r="G198" s="254"/>
      <c r="H198" s="254"/>
      <c r="I198" s="254"/>
      <c r="J198" s="254"/>
      <c r="K198" s="254"/>
      <c r="L198" s="254"/>
      <c r="M198" s="254"/>
      <c r="N198" s="254"/>
      <c r="O198" s="254"/>
      <c r="P198" s="254"/>
      <c r="Q198" s="254"/>
      <c r="R198" s="254"/>
      <c r="S198" s="254"/>
      <c r="T198" s="257"/>
      <c r="U198" s="257"/>
      <c r="V198" s="257"/>
      <c r="W198" s="257"/>
      <c r="X198" s="257"/>
      <c r="Y198" s="257"/>
      <c r="Z198" s="257"/>
      <c r="AA198" s="257"/>
      <c r="AB198" s="257"/>
      <c r="AC198" s="257"/>
      <c r="AD198" s="257"/>
      <c r="AE198" s="257"/>
      <c r="AF198" s="257"/>
      <c r="AG198" s="257"/>
      <c r="AH198" s="257"/>
      <c r="AI198" s="257"/>
      <c r="AJ198" s="257"/>
      <c r="AK198" s="257"/>
      <c r="AL198" s="257"/>
    </row>
    <row r="199" spans="1:38" ht="25.5" customHeight="1">
      <c r="A199" s="256"/>
      <c r="B199" s="515"/>
      <c r="C199" s="254"/>
      <c r="D199" s="254"/>
      <c r="E199" s="254"/>
      <c r="F199" s="254"/>
      <c r="G199" s="254"/>
      <c r="H199" s="254"/>
      <c r="I199" s="254"/>
      <c r="J199" s="254"/>
      <c r="K199" s="254"/>
      <c r="L199" s="254"/>
      <c r="M199" s="254"/>
      <c r="N199" s="254"/>
      <c r="O199" s="254"/>
      <c r="P199" s="254"/>
      <c r="Q199" s="254"/>
      <c r="R199" s="254"/>
      <c r="S199" s="254"/>
      <c r="T199" s="257"/>
      <c r="U199" s="257"/>
      <c r="V199" s="257"/>
      <c r="W199" s="257"/>
      <c r="X199" s="257"/>
      <c r="Y199" s="257"/>
      <c r="Z199" s="257"/>
      <c r="AA199" s="257"/>
      <c r="AB199" s="257"/>
      <c r="AC199" s="257"/>
      <c r="AD199" s="257"/>
      <c r="AE199" s="257"/>
      <c r="AF199" s="257"/>
      <c r="AG199" s="257"/>
      <c r="AH199" s="257"/>
      <c r="AI199" s="257"/>
      <c r="AJ199" s="257"/>
      <c r="AK199" s="257"/>
      <c r="AL199" s="257"/>
    </row>
    <row r="200" spans="1:38" ht="25.5" customHeight="1">
      <c r="A200" s="256"/>
      <c r="B200" s="515"/>
      <c r="C200" s="254"/>
      <c r="D200" s="254"/>
      <c r="E200" s="254"/>
      <c r="F200" s="254"/>
      <c r="G200" s="254"/>
      <c r="H200" s="254"/>
      <c r="I200" s="254"/>
      <c r="J200" s="254"/>
      <c r="K200" s="254"/>
      <c r="L200" s="254"/>
      <c r="M200" s="254"/>
      <c r="N200" s="254"/>
      <c r="O200" s="254"/>
      <c r="P200" s="254"/>
      <c r="Q200" s="254"/>
      <c r="R200" s="254"/>
      <c r="S200" s="254"/>
      <c r="T200" s="257"/>
      <c r="U200" s="257"/>
      <c r="V200" s="257"/>
      <c r="W200" s="257"/>
      <c r="X200" s="257"/>
      <c r="Y200" s="257"/>
      <c r="Z200" s="257"/>
      <c r="AA200" s="257"/>
      <c r="AB200" s="257"/>
      <c r="AC200" s="257"/>
      <c r="AD200" s="257"/>
      <c r="AE200" s="257"/>
      <c r="AF200" s="257"/>
      <c r="AG200" s="257"/>
      <c r="AH200" s="257"/>
      <c r="AI200" s="257"/>
      <c r="AJ200" s="257"/>
      <c r="AK200" s="257"/>
      <c r="AL200" s="257"/>
    </row>
    <row r="201" spans="1:38" ht="25.5" customHeight="1">
      <c r="A201" s="256"/>
      <c r="B201" s="515"/>
      <c r="C201" s="254"/>
      <c r="D201" s="254"/>
      <c r="E201" s="254"/>
      <c r="F201" s="254"/>
      <c r="G201" s="254"/>
      <c r="H201" s="254"/>
      <c r="I201" s="254"/>
      <c r="J201" s="254"/>
      <c r="K201" s="254"/>
      <c r="L201" s="254"/>
      <c r="M201" s="254"/>
      <c r="N201" s="254"/>
      <c r="O201" s="254"/>
      <c r="P201" s="254"/>
      <c r="Q201" s="254"/>
      <c r="R201" s="254"/>
      <c r="S201" s="254"/>
      <c r="T201" s="257"/>
      <c r="U201" s="257"/>
      <c r="V201" s="257"/>
      <c r="W201" s="257"/>
      <c r="X201" s="257"/>
      <c r="Y201" s="257"/>
      <c r="Z201" s="257"/>
      <c r="AA201" s="257"/>
      <c r="AB201" s="257"/>
      <c r="AC201" s="257"/>
      <c r="AD201" s="257"/>
      <c r="AE201" s="257"/>
      <c r="AF201" s="257"/>
      <c r="AG201" s="257"/>
      <c r="AH201" s="257"/>
      <c r="AI201" s="257"/>
      <c r="AJ201" s="257"/>
      <c r="AK201" s="257"/>
      <c r="AL201" s="257"/>
    </row>
    <row r="202" spans="1:38" ht="25.5" customHeight="1">
      <c r="A202" s="256"/>
      <c r="B202" s="515"/>
      <c r="C202" s="254"/>
      <c r="D202" s="254"/>
      <c r="E202" s="254"/>
      <c r="F202" s="254"/>
      <c r="G202" s="254"/>
      <c r="H202" s="254"/>
      <c r="I202" s="254"/>
      <c r="J202" s="254"/>
      <c r="K202" s="254"/>
      <c r="L202" s="254"/>
      <c r="M202" s="254"/>
      <c r="N202" s="254"/>
      <c r="O202" s="254"/>
      <c r="P202" s="254"/>
      <c r="Q202" s="254"/>
      <c r="R202" s="254"/>
      <c r="S202" s="254"/>
      <c r="T202" s="257"/>
      <c r="U202" s="257"/>
      <c r="V202" s="257"/>
      <c r="W202" s="257"/>
      <c r="X202" s="257"/>
      <c r="Y202" s="257"/>
      <c r="Z202" s="257"/>
      <c r="AA202" s="257"/>
      <c r="AB202" s="257"/>
      <c r="AC202" s="257"/>
      <c r="AD202" s="257"/>
      <c r="AE202" s="257"/>
      <c r="AF202" s="257"/>
      <c r="AG202" s="257"/>
      <c r="AH202" s="257"/>
      <c r="AI202" s="257"/>
      <c r="AJ202" s="257"/>
      <c r="AK202" s="257"/>
      <c r="AL202" s="257"/>
    </row>
    <row r="203" spans="1:38" ht="25.5" customHeight="1">
      <c r="A203" s="256"/>
      <c r="B203" s="515"/>
      <c r="C203" s="254"/>
      <c r="D203" s="254"/>
      <c r="E203" s="254"/>
      <c r="F203" s="254"/>
      <c r="G203" s="254"/>
      <c r="H203" s="254"/>
      <c r="I203" s="254"/>
      <c r="J203" s="254"/>
      <c r="K203" s="254"/>
      <c r="L203" s="254"/>
      <c r="M203" s="254"/>
      <c r="N203" s="254"/>
      <c r="O203" s="254"/>
      <c r="P203" s="254"/>
      <c r="Q203" s="254"/>
      <c r="R203" s="254"/>
      <c r="S203" s="254"/>
      <c r="T203" s="257"/>
      <c r="U203" s="257"/>
      <c r="V203" s="257"/>
      <c r="W203" s="257"/>
      <c r="X203" s="257"/>
      <c r="Y203" s="257"/>
      <c r="Z203" s="257"/>
      <c r="AA203" s="257"/>
      <c r="AB203" s="257"/>
      <c r="AC203" s="257"/>
      <c r="AD203" s="257"/>
      <c r="AE203" s="257"/>
      <c r="AF203" s="257"/>
      <c r="AG203" s="257"/>
      <c r="AH203" s="257"/>
      <c r="AI203" s="257"/>
      <c r="AJ203" s="257"/>
      <c r="AK203" s="257"/>
      <c r="AL203" s="257"/>
    </row>
    <row r="204" spans="1:38" ht="25.5" customHeight="1">
      <c r="A204" s="256"/>
      <c r="B204" s="515"/>
      <c r="C204" s="254"/>
      <c r="D204" s="254"/>
      <c r="E204" s="254"/>
      <c r="F204" s="254"/>
      <c r="G204" s="254"/>
      <c r="H204" s="254"/>
      <c r="I204" s="254"/>
      <c r="J204" s="254"/>
      <c r="K204" s="254"/>
      <c r="L204" s="254"/>
      <c r="M204" s="254"/>
      <c r="N204" s="254"/>
      <c r="O204" s="254"/>
      <c r="P204" s="254"/>
      <c r="Q204" s="254"/>
      <c r="R204" s="254"/>
      <c r="S204" s="254"/>
      <c r="T204" s="257"/>
      <c r="U204" s="257"/>
      <c r="V204" s="257"/>
      <c r="W204" s="257"/>
      <c r="X204" s="257"/>
      <c r="Y204" s="257"/>
      <c r="Z204" s="257"/>
      <c r="AA204" s="257"/>
      <c r="AB204" s="257"/>
      <c r="AC204" s="257"/>
      <c r="AD204" s="257"/>
      <c r="AE204" s="257"/>
      <c r="AF204" s="257"/>
      <c r="AG204" s="257"/>
      <c r="AH204" s="257"/>
      <c r="AI204" s="257"/>
      <c r="AJ204" s="257"/>
      <c r="AK204" s="257"/>
      <c r="AL204" s="257"/>
    </row>
    <row r="205" spans="1:38" ht="25.5" customHeight="1">
      <c r="A205" s="256"/>
      <c r="B205" s="515"/>
      <c r="C205" s="254"/>
      <c r="D205" s="254"/>
      <c r="E205" s="254"/>
      <c r="F205" s="254"/>
      <c r="G205" s="254"/>
      <c r="H205" s="254"/>
      <c r="I205" s="254"/>
      <c r="J205" s="254"/>
      <c r="K205" s="254"/>
      <c r="L205" s="254"/>
      <c r="M205" s="254"/>
      <c r="N205" s="254"/>
      <c r="O205" s="254"/>
      <c r="P205" s="254"/>
      <c r="Q205" s="254"/>
      <c r="R205" s="254"/>
      <c r="S205" s="254"/>
      <c r="T205" s="257"/>
      <c r="U205" s="257"/>
      <c r="V205" s="257"/>
      <c r="W205" s="257"/>
      <c r="X205" s="257"/>
      <c r="Y205" s="257"/>
      <c r="Z205" s="257"/>
      <c r="AA205" s="257"/>
      <c r="AB205" s="257"/>
      <c r="AC205" s="257"/>
      <c r="AD205" s="257"/>
      <c r="AE205" s="257"/>
      <c r="AF205" s="257"/>
      <c r="AG205" s="257"/>
      <c r="AH205" s="257"/>
      <c r="AI205" s="257"/>
      <c r="AJ205" s="257"/>
      <c r="AK205" s="257"/>
      <c r="AL205" s="257"/>
    </row>
    <row r="206" spans="1:38" ht="25.5" customHeight="1">
      <c r="A206" s="256"/>
      <c r="B206" s="515"/>
      <c r="C206" s="254"/>
      <c r="D206" s="254"/>
      <c r="E206" s="254"/>
      <c r="F206" s="254"/>
      <c r="G206" s="254"/>
      <c r="H206" s="254"/>
      <c r="I206" s="254"/>
      <c r="J206" s="254"/>
      <c r="K206" s="254"/>
      <c r="L206" s="254"/>
      <c r="M206" s="254"/>
      <c r="N206" s="254"/>
      <c r="O206" s="254"/>
      <c r="P206" s="254"/>
      <c r="Q206" s="254"/>
      <c r="R206" s="254"/>
      <c r="S206" s="254"/>
      <c r="T206" s="257"/>
      <c r="U206" s="257"/>
      <c r="V206" s="257"/>
      <c r="W206" s="257"/>
      <c r="X206" s="257"/>
      <c r="Y206" s="257"/>
      <c r="Z206" s="257"/>
      <c r="AA206" s="257"/>
      <c r="AB206" s="257"/>
      <c r="AC206" s="257"/>
      <c r="AD206" s="257"/>
      <c r="AE206" s="257"/>
      <c r="AF206" s="257"/>
      <c r="AG206" s="257"/>
      <c r="AH206" s="257"/>
      <c r="AI206" s="257"/>
      <c r="AJ206" s="257"/>
      <c r="AK206" s="257"/>
      <c r="AL206" s="257"/>
    </row>
    <row r="207" spans="1:38" ht="25.5" customHeight="1">
      <c r="A207" s="256"/>
      <c r="B207" s="515"/>
      <c r="C207" s="254"/>
      <c r="D207" s="254"/>
      <c r="E207" s="254"/>
      <c r="F207" s="254"/>
      <c r="G207" s="254"/>
      <c r="H207" s="254"/>
      <c r="I207" s="254"/>
      <c r="J207" s="254"/>
      <c r="K207" s="254"/>
      <c r="L207" s="254"/>
      <c r="M207" s="254"/>
      <c r="N207" s="254"/>
      <c r="O207" s="254"/>
      <c r="P207" s="254"/>
      <c r="Q207" s="254"/>
      <c r="R207" s="254"/>
      <c r="S207" s="254"/>
      <c r="T207" s="257"/>
      <c r="U207" s="257"/>
      <c r="V207" s="257"/>
      <c r="W207" s="257"/>
      <c r="X207" s="257"/>
      <c r="Y207" s="257"/>
      <c r="Z207" s="257"/>
      <c r="AA207" s="257"/>
      <c r="AB207" s="257"/>
      <c r="AC207" s="257"/>
      <c r="AD207" s="257"/>
      <c r="AE207" s="257"/>
      <c r="AF207" s="257"/>
      <c r="AG207" s="257"/>
      <c r="AH207" s="257"/>
      <c r="AI207" s="257"/>
      <c r="AJ207" s="257"/>
      <c r="AK207" s="257"/>
      <c r="AL207" s="257"/>
    </row>
    <row r="208" spans="1:38" ht="25.5" customHeight="1">
      <c r="A208" s="256"/>
      <c r="B208" s="515"/>
      <c r="C208" s="254"/>
      <c r="D208" s="254"/>
      <c r="E208" s="254"/>
      <c r="F208" s="254"/>
      <c r="G208" s="254"/>
      <c r="H208" s="254"/>
      <c r="I208" s="254"/>
      <c r="J208" s="254"/>
      <c r="K208" s="254"/>
      <c r="L208" s="254"/>
      <c r="M208" s="254"/>
      <c r="N208" s="254"/>
      <c r="O208" s="254"/>
      <c r="P208" s="254"/>
      <c r="Q208" s="254"/>
      <c r="R208" s="254"/>
      <c r="S208" s="254"/>
      <c r="T208" s="257"/>
      <c r="U208" s="257"/>
      <c r="V208" s="257"/>
      <c r="W208" s="257"/>
      <c r="X208" s="257"/>
      <c r="Y208" s="257"/>
      <c r="Z208" s="257"/>
      <c r="AA208" s="257"/>
      <c r="AB208" s="257"/>
      <c r="AC208" s="257"/>
      <c r="AD208" s="257"/>
      <c r="AE208" s="257"/>
      <c r="AF208" s="257"/>
      <c r="AG208" s="257"/>
      <c r="AH208" s="257"/>
      <c r="AI208" s="257"/>
      <c r="AJ208" s="257"/>
      <c r="AK208" s="257"/>
      <c r="AL208" s="257"/>
    </row>
    <row r="209" spans="1:38" ht="25.5" customHeight="1">
      <c r="A209" s="256"/>
      <c r="B209" s="515"/>
      <c r="C209" s="254"/>
      <c r="D209" s="254"/>
      <c r="E209" s="254"/>
      <c r="F209" s="254"/>
      <c r="G209" s="254"/>
      <c r="H209" s="254"/>
      <c r="I209" s="254"/>
      <c r="J209" s="254"/>
      <c r="K209" s="254"/>
      <c r="L209" s="254"/>
      <c r="M209" s="254"/>
      <c r="N209" s="254"/>
      <c r="O209" s="254"/>
      <c r="P209" s="254"/>
      <c r="Q209" s="254"/>
      <c r="R209" s="254"/>
      <c r="S209" s="254"/>
      <c r="T209" s="257"/>
      <c r="U209" s="257"/>
      <c r="V209" s="257"/>
      <c r="W209" s="257"/>
      <c r="X209" s="257"/>
      <c r="Y209" s="257"/>
      <c r="Z209" s="257"/>
      <c r="AA209" s="257"/>
      <c r="AB209" s="257"/>
      <c r="AC209" s="257"/>
      <c r="AD209" s="257"/>
      <c r="AE209" s="257"/>
      <c r="AF209" s="257"/>
      <c r="AG209" s="257"/>
      <c r="AH209" s="257"/>
      <c r="AI209" s="257"/>
      <c r="AJ209" s="257"/>
      <c r="AK209" s="257"/>
      <c r="AL209" s="257"/>
    </row>
    <row r="210" spans="1:38" ht="25.5" customHeight="1">
      <c r="A210" s="256"/>
      <c r="B210" s="515"/>
      <c r="C210" s="254"/>
      <c r="D210" s="254"/>
      <c r="E210" s="254"/>
      <c r="F210" s="254"/>
      <c r="G210" s="254"/>
      <c r="H210" s="254"/>
      <c r="I210" s="254"/>
      <c r="J210" s="254"/>
      <c r="K210" s="254"/>
      <c r="L210" s="254"/>
      <c r="M210" s="254"/>
      <c r="N210" s="254"/>
      <c r="O210" s="254"/>
      <c r="P210" s="254"/>
      <c r="Q210" s="254"/>
      <c r="R210" s="254"/>
      <c r="S210" s="254"/>
      <c r="T210" s="257"/>
      <c r="U210" s="257"/>
      <c r="V210" s="257"/>
      <c r="W210" s="257"/>
      <c r="X210" s="257"/>
      <c r="Y210" s="257"/>
      <c r="Z210" s="257"/>
      <c r="AA210" s="257"/>
      <c r="AB210" s="257"/>
      <c r="AC210" s="257"/>
      <c r="AD210" s="257"/>
      <c r="AE210" s="257"/>
      <c r="AF210" s="257"/>
      <c r="AG210" s="257"/>
      <c r="AH210" s="257"/>
      <c r="AI210" s="257"/>
      <c r="AJ210" s="257"/>
      <c r="AK210" s="257"/>
      <c r="AL210" s="257"/>
    </row>
    <row r="211" spans="1:38" ht="25.5" customHeight="1">
      <c r="A211" s="256"/>
      <c r="B211" s="515"/>
      <c r="C211" s="254"/>
      <c r="D211" s="254"/>
      <c r="E211" s="254"/>
      <c r="F211" s="254"/>
      <c r="G211" s="254"/>
      <c r="H211" s="254"/>
      <c r="I211" s="254"/>
      <c r="J211" s="254"/>
      <c r="K211" s="254"/>
      <c r="L211" s="254"/>
      <c r="M211" s="254"/>
      <c r="N211" s="254"/>
      <c r="O211" s="254"/>
      <c r="P211" s="254"/>
      <c r="Q211" s="254"/>
      <c r="R211" s="254"/>
      <c r="S211" s="254"/>
      <c r="T211" s="257"/>
      <c r="U211" s="257"/>
      <c r="V211" s="257"/>
      <c r="W211" s="257"/>
      <c r="X211" s="257"/>
      <c r="Y211" s="257"/>
      <c r="Z211" s="257"/>
      <c r="AA211" s="257"/>
      <c r="AB211" s="257"/>
      <c r="AC211" s="257"/>
      <c r="AD211" s="257"/>
      <c r="AE211" s="257"/>
      <c r="AF211" s="257"/>
      <c r="AG211" s="257"/>
      <c r="AH211" s="257"/>
      <c r="AI211" s="257"/>
      <c r="AJ211" s="257"/>
      <c r="AK211" s="257"/>
      <c r="AL211" s="257"/>
    </row>
    <row r="212" spans="1:38" ht="25.5" customHeight="1">
      <c r="A212" s="256"/>
      <c r="B212" s="515"/>
      <c r="C212" s="254"/>
      <c r="D212" s="254"/>
      <c r="E212" s="254"/>
      <c r="F212" s="254"/>
      <c r="G212" s="254"/>
      <c r="H212" s="254"/>
      <c r="I212" s="254"/>
      <c r="J212" s="254"/>
      <c r="K212" s="254"/>
      <c r="L212" s="254"/>
      <c r="M212" s="254"/>
      <c r="N212" s="254"/>
      <c r="O212" s="254"/>
      <c r="P212" s="254"/>
      <c r="Q212" s="254"/>
      <c r="R212" s="254"/>
      <c r="S212" s="254"/>
      <c r="T212" s="257"/>
      <c r="U212" s="257"/>
      <c r="V212" s="257"/>
      <c r="W212" s="257"/>
      <c r="X212" s="257"/>
      <c r="Y212" s="257"/>
      <c r="Z212" s="257"/>
      <c r="AA212" s="257"/>
      <c r="AB212" s="257"/>
      <c r="AC212" s="257"/>
      <c r="AD212" s="257"/>
      <c r="AE212" s="257"/>
      <c r="AF212" s="257"/>
      <c r="AG212" s="257"/>
      <c r="AH212" s="257"/>
      <c r="AI212" s="257"/>
      <c r="AJ212" s="257"/>
      <c r="AK212" s="257"/>
      <c r="AL212" s="257"/>
    </row>
    <row r="213" spans="1:38" ht="25.5" customHeight="1">
      <c r="A213" s="256"/>
      <c r="B213" s="515"/>
      <c r="C213" s="254"/>
      <c r="D213" s="254"/>
      <c r="E213" s="254"/>
      <c r="F213" s="254"/>
      <c r="G213" s="254"/>
      <c r="H213" s="254"/>
      <c r="I213" s="254"/>
      <c r="J213" s="254"/>
      <c r="K213" s="254"/>
      <c r="L213" s="254"/>
      <c r="M213" s="254"/>
      <c r="N213" s="254"/>
      <c r="O213" s="254"/>
      <c r="P213" s="254"/>
      <c r="Q213" s="254"/>
      <c r="R213" s="254"/>
      <c r="S213" s="254"/>
      <c r="T213" s="257"/>
      <c r="U213" s="257"/>
      <c r="V213" s="257"/>
      <c r="W213" s="257"/>
      <c r="X213" s="257"/>
      <c r="Y213" s="257"/>
      <c r="Z213" s="257"/>
      <c r="AA213" s="257"/>
      <c r="AB213" s="257"/>
      <c r="AC213" s="257"/>
      <c r="AD213" s="257"/>
      <c r="AE213" s="257"/>
      <c r="AF213" s="257"/>
      <c r="AG213" s="257"/>
      <c r="AH213" s="257"/>
      <c r="AI213" s="257"/>
      <c r="AJ213" s="257"/>
      <c r="AK213" s="257"/>
      <c r="AL213" s="257"/>
    </row>
    <row r="214" spans="1:38" ht="25.5" customHeight="1">
      <c r="A214" s="256"/>
      <c r="B214" s="515"/>
      <c r="C214" s="254"/>
      <c r="D214" s="254"/>
      <c r="E214" s="254"/>
      <c r="F214" s="254"/>
      <c r="G214" s="254"/>
      <c r="H214" s="254"/>
      <c r="I214" s="254"/>
      <c r="J214" s="254"/>
      <c r="K214" s="254"/>
      <c r="L214" s="254"/>
      <c r="M214" s="254"/>
      <c r="N214" s="254"/>
      <c r="O214" s="254"/>
      <c r="P214" s="254"/>
      <c r="Q214" s="254"/>
      <c r="R214" s="254"/>
      <c r="S214" s="254"/>
      <c r="T214" s="257"/>
      <c r="U214" s="257"/>
      <c r="V214" s="257"/>
      <c r="W214" s="257"/>
      <c r="X214" s="257"/>
      <c r="Y214" s="257"/>
      <c r="Z214" s="257"/>
      <c r="AA214" s="257"/>
      <c r="AB214" s="257"/>
      <c r="AC214" s="257"/>
      <c r="AD214" s="257"/>
      <c r="AE214" s="257"/>
      <c r="AF214" s="257"/>
      <c r="AG214" s="257"/>
      <c r="AH214" s="257"/>
      <c r="AI214" s="257"/>
      <c r="AJ214" s="257"/>
      <c r="AK214" s="257"/>
      <c r="AL214" s="257"/>
    </row>
    <row r="215" spans="1:38" ht="25.5" customHeight="1">
      <c r="A215" s="256"/>
      <c r="B215" s="515"/>
      <c r="C215" s="254"/>
      <c r="D215" s="254"/>
      <c r="E215" s="254"/>
      <c r="F215" s="254"/>
      <c r="G215" s="254"/>
      <c r="H215" s="254"/>
      <c r="I215" s="254"/>
      <c r="J215" s="254"/>
      <c r="K215" s="254"/>
      <c r="L215" s="254"/>
      <c r="M215" s="254"/>
      <c r="N215" s="254"/>
      <c r="O215" s="254"/>
      <c r="P215" s="254"/>
      <c r="Q215" s="254"/>
      <c r="R215" s="254"/>
      <c r="S215" s="254"/>
      <c r="T215" s="257"/>
      <c r="U215" s="257"/>
      <c r="V215" s="257"/>
      <c r="W215" s="257"/>
      <c r="X215" s="257"/>
      <c r="Y215" s="257"/>
      <c r="Z215" s="257"/>
      <c r="AA215" s="257"/>
      <c r="AB215" s="257"/>
      <c r="AC215" s="257"/>
      <c r="AD215" s="257"/>
      <c r="AE215" s="257"/>
      <c r="AF215" s="257"/>
      <c r="AG215" s="257"/>
      <c r="AH215" s="257"/>
      <c r="AI215" s="257"/>
      <c r="AJ215" s="257"/>
      <c r="AK215" s="257"/>
      <c r="AL215" s="257"/>
    </row>
    <row r="216" spans="1:38" ht="25.5" customHeight="1">
      <c r="A216" s="256"/>
      <c r="B216" s="515"/>
      <c r="C216" s="254"/>
      <c r="D216" s="254"/>
      <c r="E216" s="254"/>
      <c r="F216" s="254"/>
      <c r="G216" s="254"/>
      <c r="H216" s="254"/>
      <c r="I216" s="254"/>
      <c r="J216" s="254"/>
      <c r="K216" s="254"/>
      <c r="L216" s="254"/>
      <c r="M216" s="254"/>
      <c r="N216" s="254"/>
      <c r="O216" s="254"/>
      <c r="P216" s="254"/>
      <c r="Q216" s="254"/>
      <c r="R216" s="254"/>
      <c r="S216" s="254"/>
      <c r="T216" s="257"/>
      <c r="U216" s="257"/>
      <c r="V216" s="257"/>
      <c r="W216" s="257"/>
      <c r="X216" s="257"/>
      <c r="Y216" s="257"/>
      <c r="Z216" s="257"/>
      <c r="AA216" s="257"/>
      <c r="AB216" s="257"/>
      <c r="AC216" s="257"/>
      <c r="AD216" s="257"/>
      <c r="AE216" s="257"/>
      <c r="AF216" s="257"/>
      <c r="AG216" s="257"/>
      <c r="AH216" s="257"/>
      <c r="AI216" s="257"/>
      <c r="AJ216" s="257"/>
      <c r="AK216" s="257"/>
      <c r="AL216" s="257"/>
    </row>
    <row r="217" spans="1:38" ht="25.5" customHeight="1">
      <c r="A217" s="256"/>
      <c r="B217" s="515"/>
      <c r="C217" s="254"/>
      <c r="D217" s="254"/>
      <c r="E217" s="254"/>
      <c r="F217" s="254"/>
      <c r="G217" s="254"/>
      <c r="H217" s="254"/>
      <c r="I217" s="254"/>
      <c r="J217" s="254"/>
      <c r="K217" s="254"/>
      <c r="L217" s="254"/>
      <c r="M217" s="254"/>
      <c r="N217" s="254"/>
      <c r="O217" s="254"/>
      <c r="P217" s="254"/>
      <c r="Q217" s="254"/>
      <c r="R217" s="254"/>
      <c r="S217" s="254"/>
      <c r="T217" s="257"/>
      <c r="U217" s="257"/>
      <c r="V217" s="257"/>
      <c r="W217" s="257"/>
      <c r="X217" s="257"/>
      <c r="Y217" s="257"/>
      <c r="Z217" s="257"/>
      <c r="AA217" s="257"/>
      <c r="AB217" s="257"/>
      <c r="AC217" s="257"/>
      <c r="AD217" s="257"/>
      <c r="AE217" s="257"/>
      <c r="AF217" s="257"/>
      <c r="AG217" s="257"/>
      <c r="AH217" s="257"/>
      <c r="AI217" s="257"/>
      <c r="AJ217" s="257"/>
      <c r="AK217" s="257"/>
      <c r="AL217" s="257"/>
    </row>
    <row r="218" spans="1:38" ht="25.5" customHeight="1">
      <c r="A218" s="256"/>
      <c r="B218" s="515"/>
      <c r="C218" s="254"/>
      <c r="D218" s="254"/>
      <c r="E218" s="254"/>
      <c r="F218" s="254"/>
      <c r="G218" s="254"/>
      <c r="H218" s="254"/>
      <c r="I218" s="254"/>
      <c r="J218" s="254"/>
      <c r="K218" s="254"/>
      <c r="L218" s="254"/>
      <c r="M218" s="254"/>
      <c r="N218" s="254"/>
      <c r="O218" s="254"/>
      <c r="P218" s="254"/>
      <c r="Q218" s="254"/>
      <c r="R218" s="254"/>
      <c r="S218" s="254"/>
      <c r="T218" s="257"/>
      <c r="U218" s="257"/>
      <c r="V218" s="257"/>
      <c r="W218" s="257"/>
      <c r="X218" s="257"/>
      <c r="Y218" s="257"/>
      <c r="Z218" s="257"/>
      <c r="AA218" s="257"/>
      <c r="AB218" s="257"/>
      <c r="AC218" s="257"/>
      <c r="AD218" s="257"/>
      <c r="AE218" s="257"/>
      <c r="AF218" s="257"/>
      <c r="AG218" s="257"/>
      <c r="AH218" s="257"/>
      <c r="AI218" s="257"/>
      <c r="AJ218" s="257"/>
      <c r="AK218" s="257"/>
      <c r="AL218" s="257"/>
    </row>
    <row r="219" spans="1:38" ht="25.5" customHeight="1">
      <c r="A219" s="256"/>
      <c r="B219" s="515"/>
      <c r="C219" s="254"/>
      <c r="D219" s="254"/>
      <c r="E219" s="254"/>
      <c r="F219" s="254"/>
      <c r="G219" s="254"/>
      <c r="H219" s="254"/>
      <c r="I219" s="254"/>
      <c r="J219" s="254"/>
      <c r="K219" s="254"/>
      <c r="L219" s="254"/>
      <c r="M219" s="254"/>
      <c r="N219" s="254"/>
      <c r="O219" s="254"/>
      <c r="P219" s="254"/>
      <c r="Q219" s="254"/>
      <c r="R219" s="254"/>
      <c r="S219" s="254"/>
      <c r="T219" s="257"/>
      <c r="U219" s="257"/>
      <c r="V219" s="257"/>
      <c r="W219" s="257"/>
      <c r="X219" s="257"/>
      <c r="Y219" s="257"/>
      <c r="Z219" s="257"/>
      <c r="AA219" s="257"/>
      <c r="AB219" s="257"/>
      <c r="AC219" s="257"/>
      <c r="AD219" s="257"/>
      <c r="AE219" s="257"/>
      <c r="AF219" s="257"/>
      <c r="AG219" s="257"/>
      <c r="AH219" s="257"/>
      <c r="AI219" s="257"/>
      <c r="AJ219" s="257"/>
      <c r="AK219" s="257"/>
      <c r="AL219" s="257"/>
    </row>
    <row r="220" spans="1:38" ht="25.5" customHeight="1">
      <c r="A220" s="256"/>
      <c r="B220" s="515"/>
      <c r="C220" s="254"/>
      <c r="D220" s="254"/>
      <c r="E220" s="254"/>
      <c r="F220" s="254"/>
      <c r="G220" s="254"/>
      <c r="H220" s="254"/>
      <c r="I220" s="254"/>
      <c r="J220" s="254"/>
      <c r="K220" s="254"/>
      <c r="L220" s="254"/>
      <c r="M220" s="254"/>
      <c r="N220" s="254"/>
      <c r="O220" s="254"/>
      <c r="P220" s="254"/>
      <c r="Q220" s="254"/>
      <c r="R220" s="254"/>
      <c r="S220" s="254"/>
      <c r="T220" s="257"/>
      <c r="U220" s="257"/>
      <c r="V220" s="257"/>
      <c r="W220" s="257"/>
      <c r="X220" s="257"/>
      <c r="Y220" s="257"/>
      <c r="Z220" s="257"/>
      <c r="AA220" s="257"/>
      <c r="AB220" s="257"/>
      <c r="AC220" s="257"/>
      <c r="AD220" s="257"/>
      <c r="AE220" s="257"/>
      <c r="AF220" s="257"/>
      <c r="AG220" s="257"/>
      <c r="AH220" s="257"/>
      <c r="AI220" s="257"/>
      <c r="AJ220" s="257"/>
      <c r="AK220" s="257"/>
      <c r="AL220" s="257"/>
    </row>
    <row r="221" spans="1:38" ht="25.5" customHeight="1">
      <c r="A221" s="256"/>
      <c r="B221" s="515"/>
      <c r="C221" s="254"/>
      <c r="D221" s="254"/>
      <c r="E221" s="254"/>
      <c r="F221" s="254"/>
      <c r="G221" s="254"/>
      <c r="H221" s="254"/>
      <c r="I221" s="254"/>
      <c r="J221" s="254"/>
      <c r="K221" s="254"/>
      <c r="L221" s="254"/>
      <c r="M221" s="254"/>
      <c r="N221" s="254"/>
      <c r="O221" s="254"/>
      <c r="P221" s="254"/>
      <c r="Q221" s="254"/>
      <c r="R221" s="254"/>
      <c r="S221" s="254"/>
      <c r="T221" s="257"/>
      <c r="U221" s="257"/>
      <c r="V221" s="257"/>
      <c r="W221" s="257"/>
      <c r="X221" s="257"/>
      <c r="Y221" s="257"/>
      <c r="Z221" s="257"/>
      <c r="AA221" s="257"/>
      <c r="AB221" s="257"/>
      <c r="AC221" s="257"/>
      <c r="AD221" s="257"/>
      <c r="AE221" s="257"/>
      <c r="AF221" s="257"/>
      <c r="AG221" s="257"/>
      <c r="AH221" s="257"/>
      <c r="AI221" s="257"/>
      <c r="AJ221" s="257"/>
      <c r="AK221" s="257"/>
      <c r="AL221" s="257"/>
    </row>
    <row r="222" spans="1:38" ht="25.5" customHeight="1">
      <c r="A222" s="256"/>
      <c r="B222" s="515"/>
      <c r="C222" s="254"/>
      <c r="D222" s="254"/>
      <c r="E222" s="254"/>
      <c r="F222" s="254"/>
      <c r="G222" s="254"/>
      <c r="H222" s="254"/>
      <c r="I222" s="254"/>
      <c r="J222" s="254"/>
      <c r="K222" s="254"/>
      <c r="L222" s="254"/>
      <c r="M222" s="254"/>
      <c r="N222" s="254"/>
      <c r="O222" s="254"/>
      <c r="P222" s="254"/>
      <c r="Q222" s="254"/>
      <c r="R222" s="254"/>
      <c r="S222" s="254"/>
      <c r="T222" s="257"/>
      <c r="U222" s="257"/>
      <c r="V222" s="257"/>
      <c r="W222" s="257"/>
      <c r="X222" s="257"/>
      <c r="Y222" s="257"/>
      <c r="Z222" s="257"/>
      <c r="AA222" s="257"/>
      <c r="AB222" s="257"/>
      <c r="AC222" s="257"/>
      <c r="AD222" s="257"/>
      <c r="AE222" s="257"/>
      <c r="AF222" s="257"/>
      <c r="AG222" s="257"/>
      <c r="AH222" s="257"/>
      <c r="AI222" s="257"/>
      <c r="AJ222" s="257"/>
      <c r="AK222" s="257"/>
      <c r="AL222" s="257"/>
    </row>
    <row r="223" spans="1:38" ht="25.5" customHeight="1">
      <c r="A223" s="256"/>
      <c r="B223" s="515"/>
      <c r="C223" s="254"/>
      <c r="D223" s="254"/>
      <c r="E223" s="254"/>
      <c r="F223" s="254"/>
      <c r="G223" s="254"/>
      <c r="H223" s="254"/>
      <c r="I223" s="254"/>
      <c r="J223" s="254"/>
      <c r="K223" s="254"/>
      <c r="L223" s="254"/>
      <c r="M223" s="254"/>
      <c r="N223" s="254"/>
      <c r="O223" s="254"/>
      <c r="P223" s="254"/>
      <c r="Q223" s="254"/>
      <c r="R223" s="254"/>
      <c r="S223" s="254"/>
      <c r="T223" s="257"/>
      <c r="U223" s="257"/>
      <c r="V223" s="257"/>
      <c r="W223" s="257"/>
      <c r="X223" s="257"/>
      <c r="Y223" s="257"/>
      <c r="Z223" s="257"/>
      <c r="AA223" s="257"/>
      <c r="AB223" s="257"/>
      <c r="AC223" s="257"/>
      <c r="AD223" s="257"/>
      <c r="AE223" s="257"/>
      <c r="AF223" s="257"/>
      <c r="AG223" s="257"/>
      <c r="AH223" s="257"/>
      <c r="AI223" s="257"/>
      <c r="AJ223" s="257"/>
      <c r="AK223" s="257"/>
      <c r="AL223" s="257"/>
    </row>
    <row r="224" spans="1:38" ht="25.5" customHeight="1">
      <c r="A224" s="256"/>
      <c r="B224" s="515"/>
      <c r="C224" s="254"/>
      <c r="D224" s="254"/>
      <c r="E224" s="254"/>
      <c r="F224" s="254"/>
      <c r="G224" s="254"/>
      <c r="H224" s="254"/>
      <c r="I224" s="254"/>
      <c r="J224" s="254"/>
      <c r="K224" s="254"/>
      <c r="L224" s="254"/>
      <c r="M224" s="254"/>
      <c r="N224" s="254"/>
      <c r="O224" s="254"/>
      <c r="P224" s="254"/>
      <c r="Q224" s="254"/>
      <c r="R224" s="254"/>
      <c r="S224" s="254"/>
      <c r="T224" s="257"/>
      <c r="U224" s="257"/>
      <c r="V224" s="257"/>
      <c r="W224" s="257"/>
      <c r="X224" s="257"/>
      <c r="Y224" s="257"/>
      <c r="Z224" s="257"/>
      <c r="AA224" s="257"/>
      <c r="AB224" s="257"/>
      <c r="AC224" s="257"/>
      <c r="AD224" s="257"/>
      <c r="AE224" s="257"/>
      <c r="AF224" s="257"/>
      <c r="AG224" s="257"/>
      <c r="AH224" s="257"/>
      <c r="AI224" s="257"/>
      <c r="AJ224" s="257"/>
      <c r="AK224" s="257"/>
      <c r="AL224" s="257"/>
    </row>
    <row r="225" spans="1:38" ht="25.5" customHeight="1">
      <c r="A225" s="256"/>
      <c r="B225" s="515"/>
      <c r="C225" s="254"/>
      <c r="D225" s="254"/>
      <c r="E225" s="254"/>
      <c r="F225" s="254"/>
      <c r="G225" s="254"/>
      <c r="H225" s="254"/>
      <c r="I225" s="254"/>
      <c r="J225" s="254"/>
      <c r="K225" s="254"/>
      <c r="L225" s="254"/>
      <c r="M225" s="254"/>
      <c r="N225" s="254"/>
      <c r="O225" s="254"/>
      <c r="P225" s="254"/>
      <c r="Q225" s="254"/>
      <c r="R225" s="254"/>
      <c r="S225" s="254"/>
      <c r="T225" s="257"/>
      <c r="U225" s="257"/>
      <c r="V225" s="257"/>
      <c r="W225" s="257"/>
      <c r="X225" s="257"/>
      <c r="Y225" s="257"/>
      <c r="Z225" s="257"/>
      <c r="AA225" s="257"/>
      <c r="AB225" s="257"/>
      <c r="AC225" s="257"/>
      <c r="AD225" s="257"/>
      <c r="AE225" s="257"/>
      <c r="AF225" s="257"/>
      <c r="AG225" s="257"/>
      <c r="AH225" s="257"/>
      <c r="AI225" s="257"/>
      <c r="AJ225" s="257"/>
      <c r="AK225" s="257"/>
      <c r="AL225" s="257"/>
    </row>
    <row r="226" spans="1:38" ht="15.75" customHeight="1"/>
    <row r="227" spans="1:38" ht="15.75" customHeight="1"/>
    <row r="228" spans="1:38" ht="15.75" customHeight="1"/>
    <row r="229" spans="1:38" ht="15.75" customHeight="1"/>
    <row r="230" spans="1:38" ht="15.75" customHeight="1"/>
    <row r="231" spans="1:38" ht="15.75" customHeight="1"/>
    <row r="232" spans="1:38" ht="15.75" customHeight="1"/>
    <row r="233" spans="1:38" ht="15.75" customHeight="1"/>
    <row r="234" spans="1:38" ht="15.75" customHeight="1"/>
    <row r="235" spans="1:38" ht="15.75" customHeight="1"/>
    <row r="236" spans="1:38" ht="15.75" customHeight="1"/>
    <row r="237" spans="1:38" ht="15.75" customHeight="1"/>
    <row r="238" spans="1:38" ht="15.75" customHeight="1"/>
    <row r="239" spans="1:38" ht="15.75" customHeight="1"/>
    <row r="240" spans="1:3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G2"/>
    <mergeCell ref="B11:D11"/>
    <mergeCell ref="B15:K16"/>
    <mergeCell ref="B19:D19"/>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3C9E-1F71-4EE4-A490-E3306D43947A}">
  <sheetPr>
    <tabColor theme="5" tint="0.59999389629810485"/>
    <outlinePr summaryBelow="0" summaryRight="0"/>
  </sheetPr>
  <dimension ref="A1:AE1002"/>
  <sheetViews>
    <sheetView workbookViewId="0">
      <selection activeCell="F40" sqref="F40"/>
    </sheetView>
  </sheetViews>
  <sheetFormatPr defaultColWidth="12.6328125" defaultRowHeight="15" customHeight="1"/>
  <cols>
    <col min="1" max="1" width="12.6328125" style="1"/>
    <col min="2" max="2" width="19.90625" style="1" customWidth="1"/>
    <col min="3" max="3" width="16" style="1" customWidth="1"/>
    <col min="4" max="16384" width="12.6328125" style="1"/>
  </cols>
  <sheetData>
    <row r="1" spans="1:31" ht="22.5" customHeight="1">
      <c r="A1" s="15"/>
      <c r="B1" s="726" t="s">
        <v>463</v>
      </c>
      <c r="C1" s="67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22.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1" ht="22.5" customHeight="1">
      <c r="A3" s="530" t="s">
        <v>165</v>
      </c>
      <c r="B3" s="530" t="s">
        <v>94</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1" ht="22.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1" ht="22.5" customHeight="1">
      <c r="A5" s="15"/>
      <c r="B5" s="441" t="s">
        <v>464</v>
      </c>
      <c r="C5" s="236" t="s">
        <v>167</v>
      </c>
      <c r="D5" s="327">
        <v>38108</v>
      </c>
      <c r="E5" s="327">
        <v>38504</v>
      </c>
      <c r="F5" s="327">
        <v>38899</v>
      </c>
      <c r="G5" s="327">
        <v>39295</v>
      </c>
      <c r="H5" s="327">
        <v>39692</v>
      </c>
      <c r="I5" s="327">
        <v>40087</v>
      </c>
      <c r="J5" s="327">
        <v>40483</v>
      </c>
      <c r="K5" s="328">
        <v>40878</v>
      </c>
      <c r="L5" s="255" t="s">
        <v>140</v>
      </c>
      <c r="M5" s="255" t="s">
        <v>141</v>
      </c>
      <c r="N5" s="255" t="s">
        <v>142</v>
      </c>
      <c r="O5" s="255" t="s">
        <v>143</v>
      </c>
      <c r="P5" s="255" t="s">
        <v>144</v>
      </c>
      <c r="Q5" s="255" t="s">
        <v>145</v>
      </c>
      <c r="R5" s="255" t="s">
        <v>146</v>
      </c>
      <c r="S5" s="255" t="s">
        <v>147</v>
      </c>
      <c r="T5" s="255" t="s">
        <v>148</v>
      </c>
      <c r="U5" s="255" t="s">
        <v>149</v>
      </c>
      <c r="V5" s="342" t="s">
        <v>150</v>
      </c>
      <c r="W5" s="342" t="s">
        <v>151</v>
      </c>
      <c r="X5" s="15"/>
      <c r="Y5" s="15"/>
      <c r="Z5" s="15"/>
      <c r="AA5" s="15"/>
      <c r="AB5" s="15"/>
      <c r="AC5" s="15"/>
      <c r="AD5" s="15"/>
    </row>
    <row r="6" spans="1:31" ht="35.25" customHeight="1">
      <c r="A6" s="15"/>
      <c r="B6" s="445" t="s">
        <v>465</v>
      </c>
      <c r="C6" s="24" t="s">
        <v>152</v>
      </c>
      <c r="D6" s="227">
        <v>397.82</v>
      </c>
      <c r="E6" s="227">
        <v>397.82</v>
      </c>
      <c r="F6" s="227">
        <v>397.82</v>
      </c>
      <c r="G6" s="227">
        <v>397.82</v>
      </c>
      <c r="H6" s="227">
        <v>609.30999999999995</v>
      </c>
      <c r="I6" s="227">
        <v>646.66999999999996</v>
      </c>
      <c r="J6" s="227">
        <v>487.8</v>
      </c>
      <c r="K6" s="227">
        <v>272.7</v>
      </c>
      <c r="L6" s="227">
        <v>403.3</v>
      </c>
      <c r="M6" s="227">
        <v>269.3</v>
      </c>
      <c r="N6" s="227">
        <v>181.1</v>
      </c>
      <c r="O6" s="227">
        <v>23.5</v>
      </c>
      <c r="P6" s="227">
        <v>0</v>
      </c>
      <c r="Q6" s="227">
        <v>4</v>
      </c>
      <c r="R6" s="227">
        <v>2.5252090037501205</v>
      </c>
      <c r="S6" s="227">
        <v>1.594170128155169</v>
      </c>
      <c r="T6" s="227">
        <v>1.006403190281729</v>
      </c>
      <c r="U6" s="227">
        <v>0.63534459937556698</v>
      </c>
      <c r="V6" s="222"/>
      <c r="W6" s="222"/>
      <c r="X6" s="15"/>
      <c r="Y6" s="15"/>
      <c r="Z6" s="15"/>
      <c r="AA6" s="15"/>
      <c r="AB6" s="15"/>
      <c r="AC6" s="15"/>
      <c r="AD6" s="15"/>
    </row>
    <row r="7" spans="1:31" ht="37.5" customHeight="1">
      <c r="A7" s="15"/>
      <c r="B7" s="485" t="s">
        <v>466</v>
      </c>
      <c r="C7" s="230" t="s">
        <v>152</v>
      </c>
      <c r="D7" s="232">
        <v>94.704444444444434</v>
      </c>
      <c r="E7" s="232">
        <v>49.680740740740738</v>
      </c>
      <c r="F7" s="232">
        <v>169.8385185185185</v>
      </c>
      <c r="G7" s="232">
        <v>267.25851851851849</v>
      </c>
      <c r="H7" s="232">
        <v>305.79407407407405</v>
      </c>
      <c r="I7" s="232">
        <v>382.13037037037031</v>
      </c>
      <c r="J7" s="232">
        <v>274.08405185185183</v>
      </c>
      <c r="K7" s="232">
        <v>117.40869259259257</v>
      </c>
      <c r="L7" s="232">
        <v>220.50814814814814</v>
      </c>
      <c r="M7" s="232">
        <v>189.14370370370369</v>
      </c>
      <c r="N7" s="232">
        <v>171.7496296296296</v>
      </c>
      <c r="O7" s="232">
        <v>18.543703703703702</v>
      </c>
      <c r="P7" s="232">
        <v>2.0192592592592593</v>
      </c>
      <c r="Q7" s="232">
        <v>11.53037037037037</v>
      </c>
      <c r="R7" s="232">
        <v>0.108</v>
      </c>
      <c r="S7" s="232">
        <v>0</v>
      </c>
      <c r="T7" s="232">
        <v>12.337333333333333</v>
      </c>
      <c r="U7" s="232">
        <v>0</v>
      </c>
      <c r="V7" s="24"/>
      <c r="W7" s="24"/>
      <c r="X7" s="15"/>
      <c r="Y7" s="15"/>
      <c r="Z7" s="15"/>
      <c r="AA7" s="15"/>
      <c r="AB7" s="15"/>
      <c r="AC7" s="15"/>
      <c r="AD7" s="15"/>
    </row>
    <row r="8" spans="1:31" ht="22.5" customHeight="1">
      <c r="A8" s="15"/>
      <c r="B8" s="236" t="s">
        <v>467</v>
      </c>
      <c r="C8" s="236" t="s">
        <v>152</v>
      </c>
      <c r="D8" s="394">
        <f t="shared" ref="D8:U8" si="0">D6-D7</f>
        <v>303.11555555555555</v>
      </c>
      <c r="E8" s="394">
        <f t="shared" si="0"/>
        <v>348.13925925925923</v>
      </c>
      <c r="F8" s="394">
        <f t="shared" si="0"/>
        <v>227.9814814814815</v>
      </c>
      <c r="G8" s="394">
        <f t="shared" si="0"/>
        <v>130.56148148148151</v>
      </c>
      <c r="H8" s="394">
        <f t="shared" si="0"/>
        <v>303.5159259259259</v>
      </c>
      <c r="I8" s="394">
        <f t="shared" si="0"/>
        <v>264.53962962962964</v>
      </c>
      <c r="J8" s="394">
        <f t="shared" si="0"/>
        <v>213.71594814814819</v>
      </c>
      <c r="K8" s="394">
        <f t="shared" si="0"/>
        <v>155.29130740740743</v>
      </c>
      <c r="L8" s="394">
        <f t="shared" si="0"/>
        <v>182.79185185185187</v>
      </c>
      <c r="M8" s="394">
        <f t="shared" si="0"/>
        <v>80.156296296296318</v>
      </c>
      <c r="N8" s="394">
        <f t="shared" si="0"/>
        <v>9.3503703703703991</v>
      </c>
      <c r="O8" s="394">
        <f t="shared" si="0"/>
        <v>4.9562962962962978</v>
      </c>
      <c r="P8" s="394">
        <f t="shared" si="0"/>
        <v>-2.0192592592592593</v>
      </c>
      <c r="Q8" s="394">
        <f t="shared" si="0"/>
        <v>-7.5303703703703704</v>
      </c>
      <c r="R8" s="394">
        <f t="shared" si="0"/>
        <v>2.4172090037501204</v>
      </c>
      <c r="S8" s="394">
        <f t="shared" si="0"/>
        <v>1.594170128155169</v>
      </c>
      <c r="T8" s="394">
        <f t="shared" si="0"/>
        <v>-11.330930143051605</v>
      </c>
      <c r="U8" s="394">
        <f t="shared" si="0"/>
        <v>0.63534459937556698</v>
      </c>
      <c r="V8" s="531">
        <f t="shared" ref="V8:W8" si="1">U8*(1+$C$10)</f>
        <v>0.44202283179408908</v>
      </c>
      <c r="W8" s="531">
        <f t="shared" si="1"/>
        <v>0.30752474172172733</v>
      </c>
      <c r="X8" s="15"/>
      <c r="Y8" s="15"/>
      <c r="Z8" s="15"/>
      <c r="AA8" s="15"/>
      <c r="AB8" s="15"/>
      <c r="AC8" s="15"/>
      <c r="AD8" s="15"/>
    </row>
    <row r="9" spans="1:31" ht="22.5" customHeight="1">
      <c r="A9" s="15"/>
      <c r="B9" s="532" t="s">
        <v>468</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row>
    <row r="10" spans="1:31" ht="22.5" customHeight="1">
      <c r="A10" s="15"/>
      <c r="B10" s="15" t="s">
        <v>278</v>
      </c>
      <c r="C10" s="533">
        <f>(((U8/D8)^(1/17))-1)</f>
        <v>-0.30427860372383664</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row>
    <row r="11" spans="1:31" ht="22.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ht="22.5"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2.5" customHeight="1">
      <c r="A13" s="530" t="s">
        <v>222</v>
      </c>
      <c r="B13" s="530" t="s">
        <v>469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2.5" customHeight="1">
      <c r="A14" s="15"/>
      <c r="B14" s="441" t="s">
        <v>464</v>
      </c>
      <c r="C14" s="248" t="s">
        <v>167</v>
      </c>
      <c r="D14" s="534">
        <v>38108</v>
      </c>
      <c r="E14" s="534">
        <v>38504</v>
      </c>
      <c r="F14" s="534">
        <v>38899</v>
      </c>
      <c r="G14" s="534">
        <v>39295</v>
      </c>
      <c r="H14" s="534">
        <v>39692</v>
      </c>
      <c r="I14" s="534">
        <v>40087</v>
      </c>
      <c r="J14" s="534">
        <v>40483</v>
      </c>
      <c r="K14" s="535">
        <v>40878</v>
      </c>
      <c r="L14" s="248" t="s">
        <v>140</v>
      </c>
      <c r="M14" s="248" t="s">
        <v>141</v>
      </c>
      <c r="N14" s="248" t="s">
        <v>142</v>
      </c>
      <c r="O14" s="248" t="s">
        <v>143</v>
      </c>
      <c r="P14" s="248" t="s">
        <v>144</v>
      </c>
      <c r="Q14" s="248" t="s">
        <v>145</v>
      </c>
      <c r="R14" s="255" t="s">
        <v>146</v>
      </c>
      <c r="S14" s="255" t="s">
        <v>147</v>
      </c>
      <c r="T14" s="255" t="s">
        <v>148</v>
      </c>
      <c r="U14" s="255" t="s">
        <v>149</v>
      </c>
      <c r="V14" s="342" t="s">
        <v>150</v>
      </c>
      <c r="W14" s="342" t="s">
        <v>151</v>
      </c>
      <c r="X14" s="15"/>
      <c r="Y14" s="15"/>
      <c r="Z14" s="15"/>
      <c r="AA14" s="15"/>
      <c r="AB14" s="15"/>
      <c r="AC14" s="15"/>
      <c r="AD14" s="15"/>
    </row>
    <row r="15" spans="1:31" ht="39" customHeight="1">
      <c r="A15" s="15"/>
      <c r="B15" s="493" t="s">
        <v>465</v>
      </c>
      <c r="C15" s="263" t="s">
        <v>152</v>
      </c>
      <c r="D15" s="536"/>
      <c r="E15" s="536"/>
      <c r="F15" s="536"/>
      <c r="G15" s="536">
        <v>84.8</v>
      </c>
      <c r="H15" s="264">
        <v>87.86</v>
      </c>
      <c r="I15" s="264">
        <v>96.54</v>
      </c>
      <c r="J15" s="536">
        <v>101.4</v>
      </c>
      <c r="K15" s="536">
        <v>110.9</v>
      </c>
      <c r="L15" s="537">
        <v>110.6</v>
      </c>
      <c r="M15" s="537">
        <v>72.8</v>
      </c>
      <c r="N15" s="537">
        <v>86</v>
      </c>
      <c r="O15" s="536">
        <v>111.2</v>
      </c>
      <c r="P15" s="536">
        <v>109.6</v>
      </c>
      <c r="Q15" s="536">
        <v>114.2</v>
      </c>
      <c r="R15" s="24"/>
      <c r="S15" s="24"/>
      <c r="T15" s="24"/>
      <c r="U15" s="484"/>
      <c r="V15" s="222"/>
      <c r="W15" s="222"/>
      <c r="X15" s="15"/>
      <c r="Y15" s="15"/>
      <c r="Z15" s="15"/>
      <c r="AA15" s="15"/>
      <c r="AB15" s="15"/>
      <c r="AC15" s="15"/>
      <c r="AD15" s="15"/>
    </row>
    <row r="16" spans="1:31" ht="34.5" customHeight="1">
      <c r="A16" s="15"/>
      <c r="B16" s="445" t="s">
        <v>470</v>
      </c>
      <c r="C16" s="24" t="s">
        <v>152</v>
      </c>
      <c r="D16" s="464"/>
      <c r="E16" s="464"/>
      <c r="F16" s="464"/>
      <c r="G16" s="464">
        <v>0.4318842975206611</v>
      </c>
      <c r="H16" s="464">
        <v>0.43040495867768597</v>
      </c>
      <c r="I16" s="464">
        <v>0.30612396694214872</v>
      </c>
      <c r="J16" s="464">
        <v>0.29656198347107438</v>
      </c>
      <c r="K16" s="464">
        <v>0.26236363636363635</v>
      </c>
      <c r="L16" s="464">
        <v>0.22188595041322312</v>
      </c>
      <c r="M16" s="464">
        <v>0.26657438016528928</v>
      </c>
      <c r="N16" s="464">
        <v>0.32337355371900828</v>
      </c>
      <c r="O16" s="464">
        <v>6.3851239669421495E-2</v>
      </c>
      <c r="P16" s="464">
        <v>1.647933884297521E-2</v>
      </c>
      <c r="Q16" s="464">
        <v>1.3368848444689621E-2</v>
      </c>
      <c r="R16" s="24"/>
      <c r="S16" s="24"/>
      <c r="T16" s="24"/>
      <c r="U16" s="484"/>
      <c r="V16" s="24"/>
      <c r="W16" s="24"/>
      <c r="X16" s="15"/>
      <c r="Y16" s="15"/>
      <c r="Z16" s="15"/>
      <c r="AA16" s="15"/>
      <c r="AB16" s="15"/>
      <c r="AC16" s="15"/>
      <c r="AD16" s="15"/>
    </row>
    <row r="17" spans="1:31" ht="35.25" customHeight="1">
      <c r="A17" s="15"/>
      <c r="B17" s="445" t="s">
        <v>471</v>
      </c>
      <c r="C17" s="24" t="s">
        <v>152</v>
      </c>
      <c r="D17" s="227"/>
      <c r="E17" s="227"/>
      <c r="F17" s="227"/>
      <c r="G17" s="227">
        <v>8.7872793388429749</v>
      </c>
      <c r="H17" s="227">
        <v>22.948921487603304</v>
      </c>
      <c r="I17" s="227">
        <v>8.2773033057851251</v>
      </c>
      <c r="J17" s="227">
        <v>6.9042909090909097</v>
      </c>
      <c r="K17" s="227">
        <v>30.892778925619833</v>
      </c>
      <c r="L17" s="227">
        <v>54.881266942148763</v>
      </c>
      <c r="M17" s="227">
        <v>60.137942975206613</v>
      </c>
      <c r="N17" s="227">
        <v>75.672597520661157</v>
      </c>
      <c r="O17" s="227">
        <v>25.028054545454545</v>
      </c>
      <c r="P17" s="227">
        <v>3.1775429752066113</v>
      </c>
      <c r="Q17" s="227">
        <v>1.7653016528925618</v>
      </c>
      <c r="R17" s="24"/>
      <c r="S17" s="24"/>
      <c r="T17" s="24"/>
      <c r="U17" s="484"/>
      <c r="V17" s="24"/>
      <c r="W17" s="24"/>
      <c r="X17" s="15"/>
      <c r="Y17" s="15"/>
      <c r="Z17" s="15"/>
      <c r="AA17" s="15"/>
      <c r="AB17" s="15"/>
      <c r="AC17" s="15"/>
      <c r="AD17" s="15"/>
    </row>
    <row r="18" spans="1:31" ht="15.75" customHeight="1">
      <c r="A18" s="316"/>
      <c r="B18" s="236" t="s">
        <v>467</v>
      </c>
      <c r="C18" s="236" t="s">
        <v>152</v>
      </c>
      <c r="D18" s="538">
        <f t="shared" ref="D18:F18" si="2">E18/($C$22+1)</f>
        <v>67.093521395567976</v>
      </c>
      <c r="E18" s="538">
        <f t="shared" si="2"/>
        <v>69.811069067368521</v>
      </c>
      <c r="F18" s="538">
        <f t="shared" si="2"/>
        <v>72.638687953123821</v>
      </c>
      <c r="G18" s="538">
        <f t="shared" ref="G18:Q18" si="3">G15-G16-G17</f>
        <v>75.580836363636351</v>
      </c>
      <c r="H18" s="538">
        <f t="shared" si="3"/>
        <v>64.480673553719015</v>
      </c>
      <c r="I18" s="538">
        <f t="shared" si="3"/>
        <v>87.956572727272729</v>
      </c>
      <c r="J18" s="538">
        <f t="shared" si="3"/>
        <v>94.199147107438023</v>
      </c>
      <c r="K18" s="538">
        <f t="shared" si="3"/>
        <v>79.744857438016538</v>
      </c>
      <c r="L18" s="538">
        <f t="shared" si="3"/>
        <v>55.496847107438008</v>
      </c>
      <c r="M18" s="538">
        <f t="shared" si="3"/>
        <v>12.395482644628089</v>
      </c>
      <c r="N18" s="538">
        <f t="shared" si="3"/>
        <v>10.004028925619835</v>
      </c>
      <c r="O18" s="538">
        <f t="shared" si="3"/>
        <v>86.108094214876047</v>
      </c>
      <c r="P18" s="538">
        <f t="shared" si="3"/>
        <v>106.40597768595042</v>
      </c>
      <c r="Q18" s="538">
        <f t="shared" si="3"/>
        <v>112.42132949866276</v>
      </c>
      <c r="R18" s="539">
        <f t="shared" ref="R18:W18" si="4">Q18*(1+$C$22)</f>
        <v>116.97482908975732</v>
      </c>
      <c r="S18" s="539">
        <f t="shared" si="4"/>
        <v>121.71276306370933</v>
      </c>
      <c r="T18" s="539">
        <f t="shared" si="4"/>
        <v>126.64260172789434</v>
      </c>
      <c r="U18" s="539">
        <f t="shared" si="4"/>
        <v>131.77211796609166</v>
      </c>
      <c r="V18" s="540">
        <f t="shared" si="4"/>
        <v>137.10939949400137</v>
      </c>
      <c r="W18" s="540">
        <f t="shared" si="4"/>
        <v>142.66286161115755</v>
      </c>
      <c r="X18" s="316"/>
      <c r="Y18" s="316"/>
      <c r="Z18" s="316"/>
      <c r="AA18" s="316"/>
      <c r="AB18" s="316"/>
      <c r="AC18" s="316"/>
      <c r="AD18" s="316"/>
    </row>
    <row r="19" spans="1:31" ht="22.5"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row>
    <row r="20" spans="1:31" ht="22.5" customHeight="1">
      <c r="A20" s="15"/>
      <c r="B20" s="727" t="s">
        <v>472</v>
      </c>
      <c r="C20" s="675"/>
      <c r="D20" s="675"/>
      <c r="E20" s="67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row>
    <row r="21" spans="1:31" ht="22.5" customHeight="1">
      <c r="A21" s="15"/>
      <c r="B21" s="541"/>
      <c r="C21" s="409" t="s">
        <v>461</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row>
    <row r="22" spans="1:31" ht="22.5" customHeight="1">
      <c r="A22" s="15"/>
      <c r="B22" s="214" t="s">
        <v>278</v>
      </c>
      <c r="C22" s="274">
        <f>(((Q18/G18)^(1/10))-1)</f>
        <v>4.0503876011791284E-2</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row>
    <row r="23" spans="1:31" ht="2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row>
    <row r="24" spans="1:31" ht="22.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row>
    <row r="25" spans="1:31" ht="22.5" customHeight="1">
      <c r="A25" s="530" t="s">
        <v>473</v>
      </c>
      <c r="B25" s="530" t="s">
        <v>36</v>
      </c>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row>
    <row r="26" spans="1:31" ht="22.5" customHeight="1">
      <c r="A26" s="15"/>
      <c r="B26" s="441" t="s">
        <v>464</v>
      </c>
      <c r="C26" s="409" t="s">
        <v>167</v>
      </c>
      <c r="D26" s="409" t="s">
        <v>144</v>
      </c>
      <c r="E26" s="409" t="s">
        <v>145</v>
      </c>
      <c r="F26" s="15"/>
      <c r="G26" s="15"/>
      <c r="H26" s="15"/>
      <c r="I26" s="15"/>
      <c r="J26" s="15"/>
      <c r="K26" s="15"/>
      <c r="L26" s="15"/>
      <c r="M26" s="15"/>
      <c r="N26" s="15"/>
    </row>
    <row r="27" spans="1:31" ht="37.5" customHeight="1">
      <c r="A27" s="15"/>
      <c r="B27" s="445" t="s">
        <v>465</v>
      </c>
      <c r="C27" s="271" t="s">
        <v>152</v>
      </c>
      <c r="D27" s="271">
        <v>287.7</v>
      </c>
      <c r="E27" s="271">
        <v>291</v>
      </c>
      <c r="F27" s="15"/>
      <c r="G27" s="15"/>
      <c r="H27" s="15"/>
      <c r="I27" s="15"/>
      <c r="J27" s="15"/>
      <c r="K27" s="15"/>
      <c r="L27" s="15"/>
      <c r="M27" s="15"/>
      <c r="N27" s="15"/>
    </row>
    <row r="28" spans="1:31" ht="38.25" customHeight="1">
      <c r="A28" s="15"/>
      <c r="B28" s="485" t="s">
        <v>471</v>
      </c>
      <c r="C28" s="271" t="s">
        <v>152</v>
      </c>
      <c r="D28" s="270">
        <v>58.555339999999994</v>
      </c>
      <c r="E28" s="270">
        <v>58.284171999999991</v>
      </c>
      <c r="F28" s="15"/>
      <c r="G28" s="15"/>
      <c r="H28" s="15"/>
      <c r="I28" s="15"/>
      <c r="J28" s="15"/>
      <c r="K28" s="15"/>
      <c r="L28" s="15"/>
      <c r="M28" s="15"/>
      <c r="N28" s="15"/>
    </row>
    <row r="29" spans="1:31" ht="22.5" customHeight="1">
      <c r="A29" s="15"/>
      <c r="B29" s="236" t="s">
        <v>467</v>
      </c>
      <c r="C29" s="255" t="s">
        <v>152</v>
      </c>
      <c r="D29" s="542">
        <f t="shared" ref="D29:E29" si="5">D27-D28</f>
        <v>229.14465999999999</v>
      </c>
      <c r="E29" s="542">
        <f t="shared" si="5"/>
        <v>232.71582800000002</v>
      </c>
      <c r="F29" s="15"/>
      <c r="G29" s="15"/>
      <c r="H29" s="15"/>
      <c r="I29" s="15"/>
      <c r="J29" s="15"/>
      <c r="K29" s="15"/>
      <c r="L29" s="15"/>
      <c r="M29" s="15"/>
      <c r="N29" s="15"/>
    </row>
    <row r="30" spans="1:31" ht="2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ht="22.5" customHeight="1">
      <c r="A31" s="15"/>
      <c r="B31" s="388"/>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ht="22.5" customHeight="1">
      <c r="A32" s="530" t="s">
        <v>308</v>
      </c>
      <c r="B32" s="530" t="s">
        <v>95</v>
      </c>
      <c r="C32" s="388"/>
      <c r="D32" s="388"/>
      <c r="E32" s="386"/>
      <c r="F32" s="386"/>
      <c r="G32" s="386"/>
      <c r="H32" s="386"/>
      <c r="I32" s="386"/>
      <c r="J32" s="386"/>
      <c r="K32" s="386"/>
      <c r="L32" s="387"/>
      <c r="M32" s="388"/>
      <c r="N32" s="388"/>
      <c r="O32" s="388"/>
      <c r="P32" s="388"/>
      <c r="Q32" s="388"/>
      <c r="R32" s="388"/>
      <c r="S32" s="256"/>
      <c r="T32" s="256"/>
      <c r="U32" s="256"/>
      <c r="V32" s="256"/>
      <c r="W32" s="15"/>
      <c r="X32" s="15"/>
      <c r="Y32" s="15"/>
      <c r="Z32" s="15"/>
      <c r="AA32" s="15"/>
      <c r="AB32" s="15"/>
      <c r="AC32" s="15"/>
      <c r="AD32" s="15"/>
      <c r="AE32" s="15"/>
    </row>
    <row r="33" spans="1:31" ht="22.5" customHeight="1">
      <c r="A33" s="15"/>
      <c r="B33" s="441" t="s">
        <v>464</v>
      </c>
      <c r="C33" s="248" t="s">
        <v>167</v>
      </c>
      <c r="D33" s="534">
        <v>38108</v>
      </c>
      <c r="E33" s="534">
        <v>38504</v>
      </c>
      <c r="F33" s="534">
        <v>38899</v>
      </c>
      <c r="G33" s="534">
        <v>39295</v>
      </c>
      <c r="H33" s="534">
        <v>39692</v>
      </c>
      <c r="I33" s="534">
        <v>40087</v>
      </c>
      <c r="J33" s="534">
        <v>40483</v>
      </c>
      <c r="K33" s="535">
        <v>40878</v>
      </c>
      <c r="L33" s="248" t="s">
        <v>140</v>
      </c>
      <c r="M33" s="248" t="s">
        <v>141</v>
      </c>
      <c r="N33" s="248" t="s">
        <v>142</v>
      </c>
      <c r="O33" s="248" t="s">
        <v>143</v>
      </c>
      <c r="P33" s="248" t="s">
        <v>144</v>
      </c>
      <c r="Q33" s="248" t="s">
        <v>145</v>
      </c>
      <c r="R33" s="255" t="s">
        <v>146</v>
      </c>
      <c r="S33" s="255" t="s">
        <v>147</v>
      </c>
      <c r="T33" s="255" t="s">
        <v>148</v>
      </c>
      <c r="U33" s="255" t="s">
        <v>149</v>
      </c>
      <c r="V33" s="342" t="s">
        <v>150</v>
      </c>
      <c r="W33" s="342" t="s">
        <v>151</v>
      </c>
      <c r="X33" s="15"/>
      <c r="Y33" s="15"/>
      <c r="Z33" s="15"/>
      <c r="AA33" s="15"/>
      <c r="AB33" s="15"/>
      <c r="AC33" s="15"/>
      <c r="AD33" s="15"/>
    </row>
    <row r="34" spans="1:31" ht="34.5" customHeight="1">
      <c r="A34" s="15"/>
      <c r="B34" s="493" t="s">
        <v>465</v>
      </c>
      <c r="C34" s="263" t="s">
        <v>152</v>
      </c>
      <c r="D34" s="536"/>
      <c r="E34" s="536"/>
      <c r="F34" s="536"/>
      <c r="G34" s="264">
        <v>297.7</v>
      </c>
      <c r="H34" s="264">
        <v>380.1</v>
      </c>
      <c r="I34" s="264">
        <v>408</v>
      </c>
      <c r="J34" s="264">
        <v>347.5</v>
      </c>
      <c r="K34" s="264">
        <v>322.8</v>
      </c>
      <c r="L34" s="264">
        <v>338.7</v>
      </c>
      <c r="M34" s="264">
        <v>264.3</v>
      </c>
      <c r="N34" s="264">
        <v>263.7</v>
      </c>
      <c r="O34" s="264">
        <v>322.60000000000002</v>
      </c>
      <c r="P34" s="264">
        <v>314.89999999999998</v>
      </c>
      <c r="Q34" s="264">
        <v>243.7</v>
      </c>
      <c r="R34" s="222"/>
      <c r="S34" s="222"/>
      <c r="T34" s="222"/>
      <c r="U34" s="222"/>
      <c r="V34" s="222"/>
      <c r="W34" s="222"/>
      <c r="X34" s="15"/>
      <c r="Y34" s="15"/>
      <c r="Z34" s="15"/>
      <c r="AA34" s="15"/>
      <c r="AB34" s="15"/>
      <c r="AC34" s="15"/>
      <c r="AD34" s="15"/>
    </row>
    <row r="35" spans="1:31" ht="30" customHeight="1">
      <c r="A35" s="15"/>
      <c r="B35" s="445" t="s">
        <v>470</v>
      </c>
      <c r="C35" s="24" t="s">
        <v>152</v>
      </c>
      <c r="D35" s="464"/>
      <c r="E35" s="464"/>
      <c r="F35" s="464"/>
      <c r="G35" s="464">
        <v>42.680353031465849</v>
      </c>
      <c r="H35" s="464">
        <v>119.54911742133538</v>
      </c>
      <c r="I35" s="464">
        <v>114.07904834996162</v>
      </c>
      <c r="J35" s="464">
        <v>63.391212586339222</v>
      </c>
      <c r="K35" s="464">
        <v>32.134976976208748</v>
      </c>
      <c r="L35" s="464">
        <v>0.87874136607828091</v>
      </c>
      <c r="M35" s="464">
        <v>44.766884113584034</v>
      </c>
      <c r="N35" s="464">
        <v>46.65099769762088</v>
      </c>
      <c r="O35" s="464">
        <v>29.640253261703762</v>
      </c>
      <c r="P35" s="464">
        <v>8.5677283192632387</v>
      </c>
      <c r="Q35" s="464">
        <v>0.35686876438986953</v>
      </c>
      <c r="R35" s="464"/>
      <c r="S35" s="464"/>
      <c r="T35" s="464"/>
      <c r="U35" s="464"/>
      <c r="V35" s="24"/>
      <c r="W35" s="24"/>
      <c r="X35" s="15"/>
      <c r="Y35" s="15"/>
      <c r="Z35" s="15"/>
      <c r="AA35" s="15"/>
      <c r="AB35" s="15"/>
      <c r="AC35" s="15"/>
      <c r="AD35" s="15"/>
    </row>
    <row r="36" spans="1:31" ht="22.5" customHeight="1">
      <c r="A36" s="15"/>
      <c r="B36" s="236" t="s">
        <v>467</v>
      </c>
      <c r="C36" s="326" t="s">
        <v>152</v>
      </c>
      <c r="D36" s="396">
        <f t="shared" ref="D36:F36" si="6">E36/(1+$C$40)</f>
        <v>258.63065794755465</v>
      </c>
      <c r="E36" s="396">
        <f t="shared" si="6"/>
        <v>257.42134186361318</v>
      </c>
      <c r="F36" s="396">
        <f t="shared" si="6"/>
        <v>256.2176803505663</v>
      </c>
      <c r="G36" s="394">
        <f t="shared" ref="G36:Q36" si="7">G34-G35</f>
        <v>255.01964696853415</v>
      </c>
      <c r="H36" s="394">
        <f t="shared" si="7"/>
        <v>260.55088257866464</v>
      </c>
      <c r="I36" s="394">
        <f t="shared" si="7"/>
        <v>293.92095165003838</v>
      </c>
      <c r="J36" s="394">
        <f t="shared" si="7"/>
        <v>284.10878741366076</v>
      </c>
      <c r="K36" s="394">
        <f t="shared" si="7"/>
        <v>290.66502302379126</v>
      </c>
      <c r="L36" s="394">
        <f t="shared" si="7"/>
        <v>337.82125863392173</v>
      </c>
      <c r="M36" s="394">
        <f t="shared" si="7"/>
        <v>219.53311588641597</v>
      </c>
      <c r="N36" s="394">
        <f t="shared" si="7"/>
        <v>217.04900230237911</v>
      </c>
      <c r="O36" s="394">
        <f t="shared" si="7"/>
        <v>292.95974673829625</v>
      </c>
      <c r="P36" s="394">
        <f t="shared" si="7"/>
        <v>306.33227168073677</v>
      </c>
      <c r="Q36" s="394">
        <f t="shared" si="7"/>
        <v>243.34313123561012</v>
      </c>
      <c r="R36" s="395">
        <f t="shared" ref="R36:W36" si="8">Q36*(1+$C$40)</f>
        <v>242.20529721061385</v>
      </c>
      <c r="S36" s="395">
        <f t="shared" si="8"/>
        <v>241.0727835177012</v>
      </c>
      <c r="T36" s="395">
        <f t="shared" si="8"/>
        <v>239.94556527984011</v>
      </c>
      <c r="U36" s="395">
        <f t="shared" si="8"/>
        <v>238.82361773631968</v>
      </c>
      <c r="V36" s="543">
        <f t="shared" si="8"/>
        <v>237.70691624220606</v>
      </c>
      <c r="W36" s="543">
        <f t="shared" si="8"/>
        <v>236.59543626780135</v>
      </c>
      <c r="X36" s="15"/>
      <c r="Y36" s="15"/>
      <c r="Z36" s="15"/>
      <c r="AA36" s="15"/>
      <c r="AB36" s="15"/>
      <c r="AC36" s="15"/>
      <c r="AD36" s="15"/>
    </row>
    <row r="37" spans="1:31" ht="2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31" ht="22.5" customHeight="1">
      <c r="A38" s="15"/>
      <c r="B38" s="727" t="s">
        <v>472</v>
      </c>
      <c r="C38" s="675"/>
      <c r="D38" s="675"/>
      <c r="E38" s="67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31" ht="22.5" customHeight="1">
      <c r="A39" s="15"/>
      <c r="B39" s="541"/>
      <c r="C39" s="255" t="s">
        <v>461</v>
      </c>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31" ht="22.5" customHeight="1">
      <c r="A40" s="15"/>
      <c r="B40" s="326" t="s">
        <v>278</v>
      </c>
      <c r="C40" s="544">
        <f>(((Q36/G36)^(1/10))-1)</f>
        <v>-4.6758419652889183E-3</v>
      </c>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31" ht="2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1" ht="2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row>
    <row r="43" spans="1:31" ht="2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row>
    <row r="44" spans="1:31" ht="2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row>
    <row r="45" spans="1:31" ht="2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row>
    <row r="46" spans="1:31" ht="2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row>
    <row r="47" spans="1:31" ht="2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row>
    <row r="48" spans="1:31" ht="2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row>
    <row r="49" spans="1:31" ht="2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ht="2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ht="2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ht="2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ht="2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ht="2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1" ht="2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ht="2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ht="2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ht="2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row>
    <row r="59" spans="1:31" ht="2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row>
    <row r="60" spans="1:31" ht="2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row>
    <row r="61" spans="1:31" ht="2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1" ht="2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row>
    <row r="63" spans="1:31" ht="2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row>
    <row r="64" spans="1:31" ht="2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ht="2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ht="2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ht="2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ht="2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row>
    <row r="69" spans="1:31" ht="2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ht="2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ht="2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ht="2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1:31" ht="2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ht="2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ht="2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ht="2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row>
    <row r="77" spans="1:31" ht="2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ht="2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ht="2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ht="2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31" ht="2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ht="2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ht="2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ht="2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row>
    <row r="85" spans="1:31" ht="2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ht="2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ht="2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row>
    <row r="88" spans="1:31" ht="2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row>
    <row r="89" spans="1:31" ht="2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row>
    <row r="90" spans="1:31" ht="2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row>
    <row r="91" spans="1:31" ht="2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row>
    <row r="92" spans="1:31" ht="2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row>
    <row r="93" spans="1:31" ht="2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row>
    <row r="94" spans="1:31" ht="2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row>
    <row r="95" spans="1:31" ht="2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row>
    <row r="96" spans="1:31" ht="2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row>
    <row r="97" spans="1:31" ht="2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row>
    <row r="98" spans="1:31"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row>
    <row r="99" spans="1:31"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row>
    <row r="100" spans="1:31"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row>
    <row r="101" spans="1:31"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row>
    <row r="102" spans="1:31" ht="2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row>
    <row r="103" spans="1:31" ht="2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row>
    <row r="104" spans="1:31" ht="2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row>
    <row r="105" spans="1:31" ht="2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row>
    <row r="106" spans="1:31" ht="2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row>
    <row r="107" spans="1:31" ht="2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row>
    <row r="108" spans="1:31" ht="2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row>
    <row r="109" spans="1:31" ht="2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row>
    <row r="110" spans="1:31" ht="2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row>
    <row r="111" spans="1:31" ht="2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row>
    <row r="112" spans="1:31" ht="2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row>
    <row r="113" spans="1:31" ht="2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row>
    <row r="114" spans="1:31" ht="2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row>
    <row r="115" spans="1:31" ht="2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row>
    <row r="116" spans="1:31" ht="2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row>
    <row r="117" spans="1:31" ht="2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row>
    <row r="118" spans="1:31" ht="2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row>
    <row r="119" spans="1:31" ht="2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row>
    <row r="120" spans="1:31" ht="2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row>
    <row r="121" spans="1:31" ht="2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row>
    <row r="122" spans="1:31" ht="2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row>
    <row r="123" spans="1:31" ht="2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row>
    <row r="124" spans="1:31" ht="2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row>
    <row r="125" spans="1:31" ht="2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row>
    <row r="126" spans="1:31" ht="2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row>
    <row r="127" spans="1:31" ht="2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row>
    <row r="128" spans="1:31" ht="2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row>
    <row r="129" spans="1:31" ht="2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row>
    <row r="130" spans="1:31" ht="2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row>
    <row r="131" spans="1:31" ht="2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row>
    <row r="132" spans="1:31" ht="2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row>
    <row r="133" spans="1:31" ht="2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row>
    <row r="134" spans="1:31" ht="2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row>
    <row r="135" spans="1:31" ht="2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row>
    <row r="136" spans="1:31" ht="2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row>
    <row r="137" spans="1:31" ht="2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row>
    <row r="138" spans="1:31" ht="2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row>
    <row r="139" spans="1:31" ht="2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row>
    <row r="140" spans="1:31" ht="2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row>
    <row r="141" spans="1:31" ht="2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row>
    <row r="142" spans="1:31" ht="2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row>
    <row r="143" spans="1:31" ht="2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row>
    <row r="144" spans="1:31" ht="2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row>
    <row r="145" spans="1:31" ht="2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row>
    <row r="146" spans="1:31" ht="2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row>
    <row r="147" spans="1:31" ht="2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row>
    <row r="148" spans="1:31" ht="2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row>
    <row r="149" spans="1:31" ht="2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row>
    <row r="150" spans="1:31" ht="2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row>
    <row r="151" spans="1:31" ht="2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row>
    <row r="152" spans="1:31" ht="2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row>
    <row r="153" spans="1:31" ht="2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row>
    <row r="154" spans="1:31" ht="2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row>
    <row r="155" spans="1:31" ht="2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row>
    <row r="156" spans="1:31" ht="2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row>
    <row r="157" spans="1:31" ht="2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row>
    <row r="158" spans="1:31" ht="2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row>
    <row r="159" spans="1:31" ht="2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row>
    <row r="160" spans="1:31" ht="2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row>
    <row r="161" spans="1:31" ht="2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row>
    <row r="162" spans="1:31" ht="2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row>
    <row r="163" spans="1:31" ht="2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row>
    <row r="164" spans="1:31" ht="2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row>
    <row r="165" spans="1:31" ht="2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row>
    <row r="166" spans="1:31" ht="2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row>
    <row r="167" spans="1:31" ht="2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row>
    <row r="168" spans="1:31" ht="2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row>
    <row r="169" spans="1:31" ht="2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row>
    <row r="170" spans="1:31" ht="2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row>
    <row r="171" spans="1:31" ht="2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row>
    <row r="172" spans="1:31" ht="2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row>
    <row r="173" spans="1:31" ht="2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row>
    <row r="174" spans="1:31" ht="2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row>
    <row r="175" spans="1:31" ht="2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row>
    <row r="176" spans="1:31" ht="2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row>
    <row r="177" spans="1:31" ht="2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row>
    <row r="178" spans="1:31" ht="2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row>
    <row r="179" spans="1:31" ht="2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row>
    <row r="180" spans="1:31" ht="2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row>
    <row r="181" spans="1:31" ht="2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row>
    <row r="182" spans="1:31" ht="2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row>
    <row r="183" spans="1:31" ht="2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row>
    <row r="184" spans="1:31" ht="2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row>
    <row r="185" spans="1:31" ht="2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row>
    <row r="186" spans="1:31" ht="2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row>
    <row r="187" spans="1:31" ht="2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row>
    <row r="188" spans="1:31" ht="2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row>
    <row r="189" spans="1:31" ht="2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row>
    <row r="190" spans="1:31" ht="2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row>
    <row r="191" spans="1:31" ht="2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row>
    <row r="192" spans="1:31" ht="2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row>
    <row r="193" spans="1:31" ht="2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row>
    <row r="194" spans="1:31" ht="2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row>
    <row r="195" spans="1:31" ht="2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row>
    <row r="196" spans="1:31" ht="2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row>
    <row r="197" spans="1:31" ht="2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row>
    <row r="198" spans="1:31" ht="2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row>
    <row r="199" spans="1:31" ht="2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row>
    <row r="200" spans="1:31" ht="2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row>
    <row r="201" spans="1:31" ht="2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row>
    <row r="202" spans="1:31" ht="2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row>
    <row r="203" spans="1:31" ht="2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row>
    <row r="204" spans="1:31" ht="2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row>
    <row r="205" spans="1:31" ht="2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row>
    <row r="206" spans="1:31" ht="2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row>
    <row r="207" spans="1:31" ht="2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row>
    <row r="208" spans="1:31" ht="2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row>
    <row r="209" spans="1:31" ht="2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2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2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2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2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2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2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2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2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2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2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2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2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2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2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2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2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2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2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2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2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2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2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2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2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2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2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2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2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2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2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2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
    <mergeCell ref="B1:C1"/>
    <mergeCell ref="B20:E20"/>
    <mergeCell ref="B38:E3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D31D-2802-4FD3-889D-BE0BBF62DE73}">
  <sheetPr>
    <tabColor theme="2" tint="-0.249977111117893"/>
  </sheetPr>
  <dimension ref="B3:I35"/>
  <sheetViews>
    <sheetView topLeftCell="A16" workbookViewId="0">
      <selection activeCell="M29" sqref="M29"/>
    </sheetView>
  </sheetViews>
  <sheetFormatPr defaultRowHeight="20" customHeight="1"/>
  <cols>
    <col min="3" max="7" width="13" customWidth="1"/>
  </cols>
  <sheetData>
    <row r="3" spans="2:7" ht="20" customHeight="1">
      <c r="C3" t="s">
        <v>447</v>
      </c>
    </row>
    <row r="6" spans="2:7" ht="20" customHeight="1">
      <c r="B6" t="s">
        <v>165</v>
      </c>
      <c r="C6" t="s">
        <v>448</v>
      </c>
    </row>
    <row r="7" spans="2:7" ht="20" customHeight="1">
      <c r="C7" s="730" t="s">
        <v>54</v>
      </c>
      <c r="D7" s="731" t="s">
        <v>130</v>
      </c>
      <c r="E7" s="679"/>
      <c r="F7" s="731" t="s">
        <v>160</v>
      </c>
      <c r="G7" s="679"/>
    </row>
    <row r="8" spans="2:7" ht="20" customHeight="1">
      <c r="C8" s="695"/>
      <c r="D8" s="236" t="s">
        <v>132</v>
      </c>
      <c r="E8" s="236" t="s">
        <v>133</v>
      </c>
      <c r="F8" s="236" t="s">
        <v>134</v>
      </c>
      <c r="G8" s="236" t="s">
        <v>135</v>
      </c>
    </row>
    <row r="9" spans="2:7" ht="20" customHeight="1">
      <c r="C9" s="326" t="s">
        <v>35</v>
      </c>
      <c r="D9" s="326">
        <v>43</v>
      </c>
      <c r="E9" s="326">
        <v>74.099999999999994</v>
      </c>
      <c r="F9" s="326">
        <v>10</v>
      </c>
      <c r="G9" s="326">
        <v>0.6</v>
      </c>
    </row>
    <row r="12" spans="2:7" ht="20" customHeight="1">
      <c r="B12" t="s">
        <v>222</v>
      </c>
      <c r="C12" t="s">
        <v>450</v>
      </c>
    </row>
    <row r="13" spans="2:7" ht="20" customHeight="1">
      <c r="C13" s="732" t="s">
        <v>52</v>
      </c>
      <c r="D13" s="697" t="s">
        <v>130</v>
      </c>
      <c r="E13" s="679"/>
      <c r="F13" s="698" t="s">
        <v>160</v>
      </c>
      <c r="G13" s="679"/>
    </row>
    <row r="14" spans="2:7" ht="20" customHeight="1">
      <c r="C14" s="695"/>
      <c r="D14" s="371" t="s">
        <v>132</v>
      </c>
      <c r="E14" s="371" t="s">
        <v>133</v>
      </c>
      <c r="F14" s="371" t="s">
        <v>134</v>
      </c>
      <c r="G14" s="371" t="s">
        <v>135</v>
      </c>
    </row>
    <row r="15" spans="2:7" ht="20" customHeight="1">
      <c r="C15" s="251" t="s">
        <v>31</v>
      </c>
      <c r="D15" s="372">
        <v>47.3</v>
      </c>
      <c r="E15" s="372">
        <v>63.1</v>
      </c>
      <c r="F15" s="372">
        <v>5</v>
      </c>
      <c r="G15" s="372">
        <v>0.1</v>
      </c>
    </row>
    <row r="16" spans="2:7" ht="24.65" customHeight="1">
      <c r="C16" s="251" t="s">
        <v>35</v>
      </c>
      <c r="D16" s="373">
        <v>43</v>
      </c>
      <c r="E16" s="372">
        <v>74.099999999999994</v>
      </c>
      <c r="F16" s="372">
        <v>10</v>
      </c>
      <c r="G16" s="372">
        <v>0.6</v>
      </c>
    </row>
    <row r="17" spans="2:9" ht="24.65" customHeight="1"/>
    <row r="18" spans="2:9" ht="24.65" customHeight="1"/>
    <row r="19" spans="2:9" ht="24.65" customHeight="1">
      <c r="B19" t="s">
        <v>307</v>
      </c>
      <c r="C19" t="s">
        <v>30</v>
      </c>
    </row>
    <row r="20" spans="2:9" ht="24.65" customHeight="1">
      <c r="C20" s="730" t="s">
        <v>52</v>
      </c>
      <c r="D20" s="697" t="s">
        <v>130</v>
      </c>
      <c r="E20" s="679"/>
      <c r="F20" s="697" t="s">
        <v>160</v>
      </c>
      <c r="G20" s="679"/>
    </row>
    <row r="21" spans="2:9" ht="24.65" customHeight="1">
      <c r="C21" s="695"/>
      <c r="D21" s="250" t="s">
        <v>132</v>
      </c>
      <c r="E21" s="250" t="s">
        <v>133</v>
      </c>
      <c r="F21" s="250" t="s">
        <v>134</v>
      </c>
      <c r="G21" s="250" t="s">
        <v>135</v>
      </c>
    </row>
    <row r="22" spans="2:9" ht="24.65" customHeight="1">
      <c r="C22" s="251" t="s">
        <v>32</v>
      </c>
      <c r="D22" s="372">
        <v>43.8</v>
      </c>
      <c r="E22" s="372">
        <v>71.900000000000006</v>
      </c>
      <c r="F22" s="372">
        <v>10</v>
      </c>
      <c r="G22" s="372">
        <v>0.6</v>
      </c>
    </row>
    <row r="23" spans="2:9" ht="24.65" customHeight="1">
      <c r="C23" s="251" t="s">
        <v>31</v>
      </c>
      <c r="D23" s="372">
        <v>47.3</v>
      </c>
      <c r="E23" s="372">
        <v>63.1</v>
      </c>
      <c r="F23" s="372">
        <v>5</v>
      </c>
      <c r="G23" s="372">
        <v>0.1</v>
      </c>
    </row>
    <row r="24" spans="2:9" ht="24.65" customHeight="1"/>
    <row r="26" spans="2:9" ht="20" customHeight="1">
      <c r="B26" t="s">
        <v>308</v>
      </c>
      <c r="C26" t="s">
        <v>449</v>
      </c>
    </row>
    <row r="27" spans="2:9" ht="20" customHeight="1">
      <c r="C27" s="728" t="s">
        <v>54</v>
      </c>
      <c r="D27" s="729" t="s">
        <v>130</v>
      </c>
      <c r="E27" s="679"/>
      <c r="F27" s="720" t="s">
        <v>160</v>
      </c>
      <c r="G27" s="679"/>
      <c r="H27" s="5"/>
      <c r="I27" s="5"/>
    </row>
    <row r="28" spans="2:9" ht="20" customHeight="1">
      <c r="C28" s="695"/>
      <c r="D28" s="359" t="s">
        <v>132</v>
      </c>
      <c r="E28" s="359" t="s">
        <v>133</v>
      </c>
      <c r="F28" s="359" t="s">
        <v>134</v>
      </c>
      <c r="G28" s="359" t="s">
        <v>135</v>
      </c>
      <c r="H28" s="5"/>
      <c r="I28" s="5"/>
    </row>
    <row r="29" spans="2:9" ht="20" customHeight="1">
      <c r="C29" s="454" t="s">
        <v>35</v>
      </c>
      <c r="D29" s="455">
        <v>43</v>
      </c>
      <c r="E29" s="455">
        <v>74.099999999999994</v>
      </c>
      <c r="F29" s="455">
        <v>3.9</v>
      </c>
      <c r="G29" s="455">
        <v>3.9</v>
      </c>
      <c r="H29" s="5"/>
      <c r="I29" s="5"/>
    </row>
    <row r="30" spans="2:9" ht="20" customHeight="1">
      <c r="C30" s="231" t="s">
        <v>32</v>
      </c>
      <c r="D30" s="456">
        <v>43.8</v>
      </c>
      <c r="E30" s="456">
        <v>71.900000000000006</v>
      </c>
      <c r="F30" s="456">
        <v>10</v>
      </c>
      <c r="G30" s="456">
        <v>0.6</v>
      </c>
      <c r="H30" s="5"/>
      <c r="I30" s="5"/>
    </row>
    <row r="31" spans="2:9" ht="20" customHeight="1">
      <c r="C31" s="231" t="s">
        <v>74</v>
      </c>
      <c r="D31" s="231">
        <v>44.3</v>
      </c>
      <c r="E31" s="231">
        <v>69.3</v>
      </c>
      <c r="F31" s="231">
        <v>33</v>
      </c>
      <c r="G31" s="231">
        <v>3.2</v>
      </c>
      <c r="H31" s="5"/>
      <c r="I31" s="5"/>
    </row>
    <row r="32" spans="2:9" ht="20" customHeight="1">
      <c r="C32" s="5"/>
      <c r="D32" s="5"/>
      <c r="E32" s="5"/>
      <c r="F32" s="5"/>
      <c r="G32" s="5"/>
      <c r="H32" s="5"/>
      <c r="I32" s="5"/>
    </row>
    <row r="33" spans="3:9" ht="20" customHeight="1">
      <c r="C33" s="23" t="s">
        <v>396</v>
      </c>
      <c r="D33" s="5"/>
      <c r="E33" s="5"/>
      <c r="F33" s="5"/>
      <c r="G33" s="5"/>
      <c r="H33" s="5"/>
      <c r="I33" s="5"/>
    </row>
    <row r="34" spans="3:9" ht="20" customHeight="1">
      <c r="C34" s="23" t="s">
        <v>397</v>
      </c>
      <c r="D34" s="1"/>
      <c r="E34" s="1"/>
      <c r="F34" s="1"/>
      <c r="G34" s="1"/>
      <c r="H34" s="5"/>
      <c r="I34" s="5"/>
    </row>
    <row r="35" spans="3:9" ht="20" customHeight="1">
      <c r="C35" s="23" t="s">
        <v>398</v>
      </c>
      <c r="D35" s="1"/>
      <c r="E35" s="1"/>
      <c r="F35" s="1"/>
      <c r="G35" s="1"/>
      <c r="H35" s="5"/>
      <c r="I35" s="5"/>
    </row>
  </sheetData>
  <mergeCells count="12">
    <mergeCell ref="C7:C8"/>
    <mergeCell ref="D7:E7"/>
    <mergeCell ref="F7:G7"/>
    <mergeCell ref="C13:C14"/>
    <mergeCell ref="D13:E13"/>
    <mergeCell ref="F13:G13"/>
    <mergeCell ref="D20:E20"/>
    <mergeCell ref="F20:G20"/>
    <mergeCell ref="C27:C28"/>
    <mergeCell ref="D27:E27"/>
    <mergeCell ref="F27:G27"/>
    <mergeCell ref="C20:C2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34E4-95E6-49BC-AB3E-B6C872F8E4EE}">
  <sheetPr>
    <tabColor theme="7" tint="-0.499984740745262"/>
    <outlinePr summaryBelow="0" summaryRight="0"/>
  </sheetPr>
  <dimension ref="A1:Z996"/>
  <sheetViews>
    <sheetView topLeftCell="A10" workbookViewId="0">
      <selection activeCell="I45" sqref="I45"/>
    </sheetView>
  </sheetViews>
  <sheetFormatPr defaultColWidth="12.6328125" defaultRowHeight="15" customHeight="1"/>
  <cols>
    <col min="1" max="1" width="27.1796875" style="1" customWidth="1"/>
    <col min="2" max="3" width="12.6328125" style="1"/>
    <col min="4" max="4" width="16.81640625" style="1" customWidth="1"/>
    <col min="5" max="5" width="16.6328125" style="1" customWidth="1"/>
    <col min="6" max="16384" width="12.6328125" style="1"/>
  </cols>
  <sheetData>
    <row r="1" spans="1:26" ht="21" customHeight="1">
      <c r="A1" s="299"/>
      <c r="B1" s="299"/>
      <c r="C1" s="299"/>
      <c r="D1" s="299"/>
      <c r="E1" s="299"/>
      <c r="F1" s="299"/>
      <c r="G1" s="299"/>
      <c r="H1" s="299"/>
      <c r="I1" s="299"/>
      <c r="J1" s="299"/>
      <c r="K1" s="299"/>
      <c r="L1" s="299"/>
      <c r="M1" s="299"/>
      <c r="N1" s="299"/>
      <c r="O1" s="299"/>
      <c r="P1" s="299"/>
      <c r="Q1" s="299"/>
      <c r="R1" s="299"/>
      <c r="S1" s="299"/>
      <c r="T1" s="300"/>
      <c r="U1" s="300"/>
      <c r="V1" s="299"/>
      <c r="W1" s="299"/>
      <c r="X1" s="299"/>
      <c r="Y1" s="299"/>
      <c r="Z1" s="299"/>
    </row>
    <row r="2" spans="1:26" ht="21" customHeight="1">
      <c r="A2" s="299"/>
      <c r="B2" s="301" t="s">
        <v>121</v>
      </c>
      <c r="C2" s="299"/>
      <c r="D2" s="299"/>
      <c r="E2" s="299"/>
      <c r="F2" s="299"/>
      <c r="G2" s="299"/>
      <c r="H2" s="299"/>
      <c r="I2" s="299"/>
      <c r="J2" s="299"/>
      <c r="K2" s="299"/>
      <c r="L2" s="299"/>
      <c r="M2" s="299"/>
      <c r="N2" s="299"/>
      <c r="O2" s="299"/>
      <c r="P2" s="299"/>
      <c r="Q2" s="299"/>
      <c r="R2" s="299"/>
      <c r="S2" s="299"/>
      <c r="T2" s="300"/>
      <c r="U2" s="300"/>
      <c r="V2" s="299"/>
      <c r="W2" s="299"/>
      <c r="X2" s="299"/>
      <c r="Y2" s="299"/>
      <c r="Z2" s="299"/>
    </row>
    <row r="3" spans="1:26" ht="21" customHeight="1">
      <c r="A3" s="299"/>
      <c r="B3" s="302" t="s">
        <v>8</v>
      </c>
      <c r="C3" s="303" t="s">
        <v>122</v>
      </c>
      <c r="D3" s="303" t="s">
        <v>123</v>
      </c>
      <c r="E3" s="303" t="s">
        <v>124</v>
      </c>
      <c r="F3" s="299"/>
      <c r="G3" s="299"/>
      <c r="H3" s="299"/>
      <c r="I3" s="299"/>
      <c r="J3" s="299"/>
      <c r="K3" s="299"/>
      <c r="L3" s="299"/>
      <c r="M3" s="299"/>
      <c r="N3" s="299"/>
      <c r="O3" s="299"/>
      <c r="P3" s="299"/>
      <c r="Q3" s="299"/>
      <c r="R3" s="299"/>
      <c r="S3" s="299"/>
      <c r="T3" s="300"/>
      <c r="U3" s="300"/>
      <c r="V3" s="299"/>
      <c r="W3" s="299"/>
      <c r="X3" s="299"/>
      <c r="Y3" s="299"/>
      <c r="Z3" s="257"/>
    </row>
    <row r="4" spans="1:26" ht="21" customHeight="1">
      <c r="A4" s="299"/>
      <c r="B4" s="214" t="s">
        <v>125</v>
      </c>
      <c r="C4" s="215">
        <v>21</v>
      </c>
      <c r="D4" s="215">
        <v>27.9</v>
      </c>
      <c r="E4" s="215">
        <v>5.38</v>
      </c>
      <c r="F4" s="299"/>
      <c r="G4" s="299"/>
      <c r="H4" s="299"/>
      <c r="I4" s="299"/>
      <c r="J4" s="299"/>
      <c r="K4" s="299"/>
      <c r="L4" s="299"/>
      <c r="M4" s="299"/>
      <c r="N4" s="299"/>
      <c r="O4" s="299"/>
      <c r="P4" s="299"/>
      <c r="Q4" s="299"/>
      <c r="R4" s="299"/>
      <c r="S4" s="299"/>
      <c r="T4" s="300"/>
      <c r="U4" s="300"/>
      <c r="V4" s="299"/>
      <c r="W4" s="299"/>
      <c r="X4" s="299"/>
      <c r="Y4" s="299"/>
      <c r="Z4" s="257"/>
    </row>
    <row r="5" spans="1:26" ht="21" customHeight="1">
      <c r="A5" s="299"/>
      <c r="B5" s="214" t="s">
        <v>126</v>
      </c>
      <c r="C5" s="215">
        <v>310</v>
      </c>
      <c r="D5" s="215">
        <v>273</v>
      </c>
      <c r="E5" s="215">
        <v>233</v>
      </c>
      <c r="F5" s="299"/>
      <c r="G5" s="299"/>
      <c r="H5" s="299"/>
      <c r="I5" s="299"/>
      <c r="J5" s="299"/>
      <c r="K5" s="299"/>
      <c r="L5" s="299"/>
      <c r="M5" s="299"/>
      <c r="N5" s="299"/>
      <c r="O5" s="299"/>
      <c r="P5" s="299"/>
      <c r="Q5" s="299"/>
      <c r="R5" s="299"/>
      <c r="S5" s="299"/>
      <c r="T5" s="300"/>
      <c r="U5" s="300"/>
      <c r="V5" s="299"/>
      <c r="W5" s="299"/>
      <c r="X5" s="299"/>
      <c r="Y5" s="299"/>
      <c r="Z5" s="257"/>
    </row>
    <row r="6" spans="1:26" ht="21" customHeight="1">
      <c r="A6" s="299"/>
      <c r="B6" s="733" t="s">
        <v>127</v>
      </c>
      <c r="C6" s="675"/>
      <c r="D6" s="675"/>
      <c r="E6" s="675"/>
      <c r="F6" s="299"/>
      <c r="G6" s="299"/>
      <c r="H6" s="299"/>
      <c r="I6" s="299"/>
      <c r="J6" s="299"/>
      <c r="K6" s="299"/>
      <c r="L6" s="299"/>
      <c r="M6" s="299"/>
      <c r="N6" s="299"/>
      <c r="O6" s="299"/>
      <c r="P6" s="299"/>
      <c r="Q6" s="299"/>
      <c r="R6" s="299"/>
      <c r="S6" s="299"/>
      <c r="T6" s="300"/>
      <c r="U6" s="300"/>
      <c r="V6" s="299"/>
      <c r="W6" s="299"/>
      <c r="X6" s="299"/>
      <c r="Y6" s="299"/>
      <c r="Z6" s="299"/>
    </row>
    <row r="7" spans="1:26" ht="21" customHeight="1">
      <c r="A7" s="299"/>
      <c r="B7" s="675"/>
      <c r="C7" s="675"/>
      <c r="D7" s="675"/>
      <c r="E7" s="675"/>
      <c r="F7" s="299"/>
      <c r="G7" s="299"/>
      <c r="H7" s="299"/>
      <c r="I7" s="299"/>
      <c r="J7" s="299"/>
      <c r="K7" s="299"/>
      <c r="L7" s="299"/>
      <c r="M7" s="299"/>
      <c r="N7" s="299"/>
      <c r="O7" s="299"/>
      <c r="P7" s="299"/>
      <c r="Q7" s="299"/>
      <c r="R7" s="299"/>
      <c r="S7" s="299"/>
      <c r="T7" s="300"/>
      <c r="U7" s="300"/>
      <c r="V7" s="299"/>
      <c r="W7" s="299"/>
      <c r="X7" s="299"/>
      <c r="Y7" s="299"/>
      <c r="Z7" s="299"/>
    </row>
    <row r="8" spans="1:26" ht="21" customHeight="1">
      <c r="A8" s="299"/>
      <c r="B8" s="299"/>
      <c r="C8" s="299"/>
      <c r="D8" s="299"/>
      <c r="E8" s="299"/>
      <c r="F8" s="299"/>
      <c r="G8" s="299"/>
      <c r="H8" s="299"/>
      <c r="I8" s="299"/>
      <c r="J8" s="299"/>
      <c r="K8" s="299"/>
      <c r="L8" s="299"/>
      <c r="M8" s="299"/>
      <c r="N8" s="299"/>
      <c r="O8" s="299"/>
      <c r="P8" s="299"/>
      <c r="Q8" s="299"/>
      <c r="R8" s="299"/>
      <c r="S8" s="299"/>
      <c r="T8" s="300"/>
      <c r="U8" s="300"/>
      <c r="V8" s="299"/>
      <c r="W8" s="299"/>
      <c r="X8" s="299"/>
      <c r="Y8" s="299"/>
      <c r="Z8" s="299"/>
    </row>
    <row r="9" spans="1:26" ht="21" customHeight="1">
      <c r="A9" s="299"/>
      <c r="B9" s="299"/>
      <c r="C9" s="299"/>
      <c r="D9" s="299"/>
      <c r="E9" s="299"/>
      <c r="F9" s="299"/>
      <c r="G9" s="299"/>
      <c r="H9" s="299"/>
      <c r="I9" s="299"/>
      <c r="J9" s="299"/>
      <c r="K9" s="299"/>
      <c r="L9" s="299"/>
      <c r="M9" s="299"/>
      <c r="N9" s="299"/>
      <c r="O9" s="299"/>
      <c r="P9" s="299"/>
      <c r="Q9" s="299"/>
      <c r="R9" s="299"/>
      <c r="S9" s="299"/>
      <c r="T9" s="300"/>
      <c r="U9" s="300"/>
      <c r="V9" s="299"/>
      <c r="W9" s="299"/>
      <c r="X9" s="299"/>
      <c r="Y9" s="299"/>
      <c r="Z9" s="299"/>
    </row>
    <row r="10" spans="1:26" ht="21" customHeight="1">
      <c r="A10" s="299"/>
      <c r="B10" s="734" t="s">
        <v>281</v>
      </c>
      <c r="C10" s="675"/>
      <c r="D10" s="299"/>
      <c r="E10" s="299"/>
      <c r="F10" s="299"/>
      <c r="G10" s="299"/>
      <c r="H10" s="299"/>
      <c r="I10" s="299"/>
      <c r="J10" s="299"/>
      <c r="K10" s="299"/>
      <c r="L10" s="299"/>
      <c r="M10" s="299"/>
      <c r="N10" s="299"/>
      <c r="O10" s="299"/>
      <c r="P10" s="299"/>
      <c r="Q10" s="299"/>
      <c r="R10" s="299"/>
      <c r="S10" s="299"/>
      <c r="T10" s="300"/>
      <c r="U10" s="300"/>
      <c r="V10" s="299"/>
      <c r="W10" s="299"/>
      <c r="X10" s="299"/>
      <c r="Y10" s="299"/>
      <c r="Z10" s="299"/>
    </row>
    <row r="11" spans="1:26" ht="21" customHeight="1">
      <c r="A11" s="299"/>
      <c r="B11" s="299"/>
      <c r="C11" s="299"/>
      <c r="D11" s="299"/>
      <c r="E11" s="299"/>
      <c r="F11" s="299"/>
      <c r="G11" s="299"/>
      <c r="H11" s="299"/>
      <c r="I11" s="299"/>
      <c r="J11" s="299"/>
      <c r="K11" s="299"/>
      <c r="L11" s="299"/>
      <c r="M11" s="299"/>
      <c r="N11" s="299"/>
      <c r="O11" s="299"/>
      <c r="P11" s="299"/>
      <c r="Q11" s="299"/>
      <c r="R11" s="299"/>
      <c r="S11" s="299"/>
      <c r="T11" s="300"/>
      <c r="U11" s="300"/>
      <c r="V11" s="299"/>
      <c r="W11" s="299"/>
      <c r="X11" s="299"/>
      <c r="Y11" s="299"/>
      <c r="Z11" s="257"/>
    </row>
    <row r="12" spans="1:26" ht="21" customHeight="1">
      <c r="A12" s="304"/>
      <c r="B12" s="305" t="s">
        <v>53</v>
      </c>
      <c r="C12" s="305" t="s">
        <v>54</v>
      </c>
      <c r="D12" s="305" t="s">
        <v>8</v>
      </c>
      <c r="E12" s="305">
        <v>2005</v>
      </c>
      <c r="F12" s="305">
        <v>2006</v>
      </c>
      <c r="G12" s="305">
        <v>2007</v>
      </c>
      <c r="H12" s="305">
        <v>2008</v>
      </c>
      <c r="I12" s="305">
        <v>2009</v>
      </c>
      <c r="J12" s="305">
        <v>2010</v>
      </c>
      <c r="K12" s="305">
        <v>2011</v>
      </c>
      <c r="L12" s="305">
        <v>2012</v>
      </c>
      <c r="M12" s="305">
        <v>2013</v>
      </c>
      <c r="N12" s="305">
        <v>2014</v>
      </c>
      <c r="O12" s="305">
        <v>2015</v>
      </c>
      <c r="P12" s="305">
        <v>2016</v>
      </c>
      <c r="Q12" s="305">
        <v>2017</v>
      </c>
      <c r="R12" s="305">
        <v>2018</v>
      </c>
      <c r="S12" s="305">
        <v>2019</v>
      </c>
      <c r="T12" s="306">
        <v>2020</v>
      </c>
      <c r="U12" s="306">
        <v>2021</v>
      </c>
      <c r="V12" s="305">
        <v>2022</v>
      </c>
      <c r="W12" s="305">
        <v>2023</v>
      </c>
      <c r="X12" s="304"/>
      <c r="Y12" s="304"/>
      <c r="Z12" s="254"/>
    </row>
    <row r="13" spans="1:26" ht="21" customHeight="1">
      <c r="A13" s="299"/>
      <c r="B13" s="307" t="s">
        <v>38</v>
      </c>
      <c r="C13" s="307" t="s">
        <v>19</v>
      </c>
      <c r="D13" s="307" t="s">
        <v>17</v>
      </c>
      <c r="E13" s="308">
        <f>'Agriculture (Energy) -Activity '!D48*'Emission Factor Other Sector'!$D$9*'Emission Factor Other Sector'!$E$9</f>
        <v>58110.427348036908</v>
      </c>
      <c r="F13" s="308">
        <f>'Agriculture (Energy) -Activity '!E48*'Emission Factor Other Sector'!$D$9*'Emission Factor Other Sector'!$E$9</f>
        <v>55062.749112946745</v>
      </c>
      <c r="G13" s="308">
        <f>'Agriculture (Energy) -Activity '!F48*'Emission Factor Other Sector'!$D$9*'Emission Factor Other Sector'!$E$9</f>
        <v>50380.164538883</v>
      </c>
      <c r="H13" s="308">
        <f>'Agriculture (Energy) -Activity '!G48*'Emission Factor Other Sector'!$D$9*'Emission Factor Other Sector'!$E$9</f>
        <v>49794.230285325459</v>
      </c>
      <c r="I13" s="308">
        <f>'Agriculture (Energy) -Activity '!H48*'Emission Factor Other Sector'!$D$9*'Emission Factor Other Sector'!$E$9</f>
        <v>56790.166005300329</v>
      </c>
      <c r="J13" s="308">
        <f>'Agriculture (Energy) -Activity '!I48*'Emission Factor Other Sector'!$D$9*'Emission Factor Other Sector'!$E$9</f>
        <v>61538.941194760067</v>
      </c>
      <c r="K13" s="308">
        <f>'Agriculture (Energy) -Activity '!J48*'Emission Factor Other Sector'!$D$9*'Emission Factor Other Sector'!$E$9</f>
        <v>69192.215081929899</v>
      </c>
      <c r="L13" s="308">
        <f>'Agriculture (Energy) -Activity '!K48*'Emission Factor Other Sector'!$D$9*'Emission Factor Other Sector'!$E$9</f>
        <v>67815.731752786727</v>
      </c>
      <c r="M13" s="308">
        <f>'Agriculture (Energy) -Activity '!L48*'Emission Factor Other Sector'!$D$9*'Emission Factor Other Sector'!$E$9</f>
        <v>53650.809411448514</v>
      </c>
      <c r="N13" s="308">
        <f>'Agriculture (Energy) -Activity '!M48*'Emission Factor Other Sector'!$D$9*'Emission Factor Other Sector'!$E$9</f>
        <v>61775.499534186674</v>
      </c>
      <c r="O13" s="308">
        <f>'Agriculture (Energy) -Activity '!N48*'Emission Factor Other Sector'!$D$9*'Emission Factor Other Sector'!$E$9</f>
        <v>67635.341957636731</v>
      </c>
      <c r="P13" s="308">
        <f>'Agriculture (Energy) -Activity '!O48*'Emission Factor Other Sector'!$D$9*'Emission Factor Other Sector'!$E$9</f>
        <v>65463.919568109261</v>
      </c>
      <c r="Q13" s="308">
        <f>'Agriculture (Energy) -Activity '!P48*'Emission Factor Other Sector'!$D$9*'Emission Factor Other Sector'!$E$9</f>
        <v>63663.537646820718</v>
      </c>
      <c r="R13" s="308">
        <f>'Agriculture (Energy) -Activity '!Q48*'Emission Factor Other Sector'!$D$9*'Emission Factor Other Sector'!$E$9</f>
        <v>62913.536939933001</v>
      </c>
      <c r="S13" s="308">
        <f>'Agriculture (Energy) -Activity '!R48*'Emission Factor Other Sector'!$D$9*'Emission Factor Other Sector'!$E$9</f>
        <v>61259.429405382405</v>
      </c>
      <c r="T13" s="308">
        <f>'Agriculture (Energy) -Activity '!S48*'Emission Factor Other Sector'!$D$9*'Emission Factor Other Sector'!$E$9</f>
        <v>51276.682005230716</v>
      </c>
      <c r="U13" s="308">
        <f>'Agriculture (Energy) -Activity '!T48*'Emission Factor Other Sector'!$D$9*'Emission Factor Other Sector'!$E$9</f>
        <v>46728.948644284887</v>
      </c>
      <c r="V13" s="308">
        <f>'Agriculture (Energy) -Activity '!U48*'Emission Factor Other Sector'!$D$9*'Emission Factor Other Sector'!$E$9</f>
        <v>32218.392993158017</v>
      </c>
      <c r="W13" s="308">
        <f>'Agriculture (Energy) -Activity '!V48*'Emission Factor Other Sector'!$D$9*'Emission Factor Other Sector'!$E$9</f>
        <v>33449.301136858565</v>
      </c>
      <c r="X13" s="299"/>
      <c r="Y13" s="299"/>
      <c r="Z13" s="257"/>
    </row>
    <row r="14" spans="1:26" ht="21" customHeight="1">
      <c r="A14" s="299"/>
      <c r="B14" s="307" t="s">
        <v>38</v>
      </c>
      <c r="C14" s="307" t="s">
        <v>19</v>
      </c>
      <c r="D14" s="307" t="s">
        <v>25</v>
      </c>
      <c r="E14" s="308">
        <f>'Agriculture (Energy) -Activity '!D48*'Emission Factor Other Sector'!$D$9*'Emission Factor Other Sector'!$F$9/1000</f>
        <v>7.8421629349577486</v>
      </c>
      <c r="F14" s="308">
        <f>'Agriculture (Energy) -Activity '!E48*'Emission Factor Other Sector'!$D$9*'Emission Factor Other Sector'!$F$9/1000</f>
        <v>7.4308703256338395</v>
      </c>
      <c r="G14" s="308">
        <f>'Agriculture (Energy) -Activity '!F48*'Emission Factor Other Sector'!$D$9*'Emission Factor Other Sector'!$F$9/1000</f>
        <v>6.7989425828452106</v>
      </c>
      <c r="H14" s="308">
        <f>'Agriculture (Energy) -Activity '!G48*'Emission Factor Other Sector'!$D$9*'Emission Factor Other Sector'!$F$9/1000</f>
        <v>6.7198691343219252</v>
      </c>
      <c r="I14" s="308">
        <f>'Agriculture (Energy) -Activity '!H48*'Emission Factor Other Sector'!$D$9*'Emission Factor Other Sector'!$F$9/1000</f>
        <v>7.6639900142105715</v>
      </c>
      <c r="J14" s="308">
        <f>'Agriculture (Energy) -Activity '!I48*'Emission Factor Other Sector'!$D$9*'Emission Factor Other Sector'!$F$9/1000</f>
        <v>8.3048503636653255</v>
      </c>
      <c r="K14" s="308">
        <f>'Agriculture (Energy) -Activity '!J48*'Emission Factor Other Sector'!$D$9*'Emission Factor Other Sector'!$F$9/1000</f>
        <v>9.3376808477638189</v>
      </c>
      <c r="L14" s="308">
        <f>'Agriculture (Energy) -Activity '!K48*'Emission Factor Other Sector'!$D$9*'Emission Factor Other Sector'!$F$9/1000</f>
        <v>9.1519206144111642</v>
      </c>
      <c r="M14" s="308">
        <f>'Agriculture (Energy) -Activity '!L48*'Emission Factor Other Sector'!$D$9*'Emission Factor Other Sector'!$F$9/1000</f>
        <v>7.2403251567406901</v>
      </c>
      <c r="N14" s="308">
        <f>'Agriculture (Energy) -Activity '!M48*'Emission Factor Other Sector'!$D$9*'Emission Factor Other Sector'!$F$9/1000</f>
        <v>8.3367745660170947</v>
      </c>
      <c r="O14" s="308">
        <f>'Agriculture (Energy) -Activity '!N48*'Emission Factor Other Sector'!$D$9*'Emission Factor Other Sector'!$F$9/1000</f>
        <v>9.1275765125015837</v>
      </c>
      <c r="P14" s="308">
        <f>'Agriculture (Energy) -Activity '!O48*'Emission Factor Other Sector'!$D$9*'Emission Factor Other Sector'!$F$9/1000</f>
        <v>8.8345370537259456</v>
      </c>
      <c r="Q14" s="308">
        <f>'Agriculture (Energy) -Activity '!P48*'Emission Factor Other Sector'!$D$9*'Emission Factor Other Sector'!$F$9/1000</f>
        <v>8.5915705326343765</v>
      </c>
      <c r="R14" s="308">
        <f>'Agriculture (Energy) -Activity '!Q48*'Emission Factor Other Sector'!$D$9*'Emission Factor Other Sector'!$F$9/1000</f>
        <v>8.4903558623391362</v>
      </c>
      <c r="S14" s="308">
        <f>'Agriculture (Energy) -Activity '!R48*'Emission Factor Other Sector'!$D$9*'Emission Factor Other Sector'!$F$9/1000</f>
        <v>8.2671294744105825</v>
      </c>
      <c r="T14" s="308">
        <f>'Agriculture (Energy) -Activity '!S48*'Emission Factor Other Sector'!$D$9*'Emission Factor Other Sector'!$F$9/1000</f>
        <v>6.9199300951728366</v>
      </c>
      <c r="U14" s="308">
        <f>'Agriculture (Energy) -Activity '!T48*'Emission Factor Other Sector'!$D$9*'Emission Factor Other Sector'!$F$9/1000</f>
        <v>6.3062008966646275</v>
      </c>
      <c r="V14" s="308">
        <f>'Agriculture (Energy) -Activity '!U48*'Emission Factor Other Sector'!$D$9*'Emission Factor Other Sector'!$F$9/1000</f>
        <v>4.3479612676326616</v>
      </c>
      <c r="W14" s="308">
        <f>'Agriculture (Energy) -Activity '!V48*'Emission Factor Other Sector'!$D$9*'Emission Factor Other Sector'!$F$9/1000</f>
        <v>4.5140757269714671</v>
      </c>
      <c r="X14" s="299"/>
      <c r="Y14" s="299"/>
      <c r="Z14" s="257"/>
    </row>
    <row r="15" spans="1:26" ht="21" customHeight="1">
      <c r="A15" s="299"/>
      <c r="B15" s="307" t="s">
        <v>38</v>
      </c>
      <c r="C15" s="307" t="s">
        <v>19</v>
      </c>
      <c r="D15" s="307" t="s">
        <v>26</v>
      </c>
      <c r="E15" s="308">
        <f>'Agriculture (Energy) -Activity '!D48*'Emission Factor Other Sector'!$D$9*'Emission Factor Other Sector'!$G$9/1000</f>
        <v>0.47052977609746488</v>
      </c>
      <c r="F15" s="308">
        <f>'Agriculture (Energy) -Activity '!E48*'Emission Factor Other Sector'!$D$9*'Emission Factor Other Sector'!$G$9/1000</f>
        <v>0.44585221953803034</v>
      </c>
      <c r="G15" s="308">
        <f>'Agriculture (Energy) -Activity '!F48*'Emission Factor Other Sector'!$D$9*'Emission Factor Other Sector'!$G$9/1000</f>
        <v>0.40793655497071263</v>
      </c>
      <c r="H15" s="308">
        <f>'Agriculture (Energy) -Activity '!G48*'Emission Factor Other Sector'!$D$9*'Emission Factor Other Sector'!$G$9/1000</f>
        <v>0.40319214805931552</v>
      </c>
      <c r="I15" s="308">
        <f>'Agriculture (Energy) -Activity '!H48*'Emission Factor Other Sector'!$D$9*'Emission Factor Other Sector'!$G$9/1000</f>
        <v>0.45983940085263431</v>
      </c>
      <c r="J15" s="308">
        <f>'Agriculture (Energy) -Activity '!I48*'Emission Factor Other Sector'!$D$9*'Emission Factor Other Sector'!$G$9/1000</f>
        <v>0.49829102181991958</v>
      </c>
      <c r="K15" s="308">
        <f>'Agriculture (Energy) -Activity '!J48*'Emission Factor Other Sector'!$D$9*'Emission Factor Other Sector'!$G$9/1000</f>
        <v>0.56026085086582911</v>
      </c>
      <c r="L15" s="308">
        <f>'Agriculture (Energy) -Activity '!K48*'Emission Factor Other Sector'!$D$9*'Emission Factor Other Sector'!$G$9/1000</f>
        <v>0.5491152368646699</v>
      </c>
      <c r="M15" s="308">
        <f>'Agriculture (Energy) -Activity '!L48*'Emission Factor Other Sector'!$D$9*'Emission Factor Other Sector'!$G$9/1000</f>
        <v>0.43441950940444141</v>
      </c>
      <c r="N15" s="308">
        <f>'Agriculture (Energy) -Activity '!M48*'Emission Factor Other Sector'!$D$9*'Emission Factor Other Sector'!$G$9/1000</f>
        <v>0.50020647396102569</v>
      </c>
      <c r="O15" s="308">
        <f>'Agriculture (Energy) -Activity '!N48*'Emission Factor Other Sector'!$D$9*'Emission Factor Other Sector'!$G$9/1000</f>
        <v>0.54765459075009504</v>
      </c>
      <c r="P15" s="308">
        <f>'Agriculture (Energy) -Activity '!O48*'Emission Factor Other Sector'!$D$9*'Emission Factor Other Sector'!$G$9/1000</f>
        <v>0.53007222322355674</v>
      </c>
      <c r="Q15" s="308">
        <f>'Agriculture (Energy) -Activity '!P48*'Emission Factor Other Sector'!$D$9*'Emission Factor Other Sector'!$G$9/1000</f>
        <v>0.51549423195806254</v>
      </c>
      <c r="R15" s="308">
        <f>'Agriculture (Energy) -Activity '!Q48*'Emission Factor Other Sector'!$D$9*'Emission Factor Other Sector'!$G$9/1000</f>
        <v>0.50942135174034819</v>
      </c>
      <c r="S15" s="308">
        <f>'Agriculture (Energy) -Activity '!R48*'Emission Factor Other Sector'!$D$9*'Emission Factor Other Sector'!$G$9/1000</f>
        <v>0.49602776846463492</v>
      </c>
      <c r="T15" s="308">
        <f>'Agriculture (Energy) -Activity '!S48*'Emission Factor Other Sector'!$D$9*'Emission Factor Other Sector'!$G$9/1000</f>
        <v>0.41519580571037018</v>
      </c>
      <c r="U15" s="308">
        <f>'Agriculture (Energy) -Activity '!T48*'Emission Factor Other Sector'!$D$9*'Emission Factor Other Sector'!$G$9/1000</f>
        <v>0.37837205379987759</v>
      </c>
      <c r="V15" s="308">
        <f>'Agriculture (Energy) -Activity '!U48*'Emission Factor Other Sector'!$D$9*'Emission Factor Other Sector'!$G$9/1000</f>
        <v>0.26087767605795964</v>
      </c>
      <c r="W15" s="308">
        <f>'Agriculture (Energy) -Activity '!V48*'Emission Factor Other Sector'!$D$9*'Emission Factor Other Sector'!$G$9/1000</f>
        <v>0.27084454361828797</v>
      </c>
      <c r="X15" s="299"/>
      <c r="Y15" s="299"/>
      <c r="Z15" s="257"/>
    </row>
    <row r="16" spans="1:26" ht="21" customHeight="1">
      <c r="A16" s="299"/>
      <c r="B16" s="307" t="s">
        <v>38</v>
      </c>
      <c r="C16" s="307" t="s">
        <v>19</v>
      </c>
      <c r="D16" s="307" t="s">
        <v>27</v>
      </c>
      <c r="E16" s="309">
        <f t="shared" ref="E16:W16" si="0">E13+E14*$C$4+E15*$C$5</f>
        <v>58420.977000261242</v>
      </c>
      <c r="F16" s="309">
        <f t="shared" si="0"/>
        <v>55357.01157784184</v>
      </c>
      <c r="G16" s="309">
        <f t="shared" si="0"/>
        <v>50649.402665163674</v>
      </c>
      <c r="H16" s="309">
        <f t="shared" si="0"/>
        <v>50060.337103044607</v>
      </c>
      <c r="I16" s="309">
        <f t="shared" si="0"/>
        <v>57093.660009863066</v>
      </c>
      <c r="J16" s="309">
        <f t="shared" si="0"/>
        <v>61867.813269161212</v>
      </c>
      <c r="K16" s="309">
        <f t="shared" si="0"/>
        <v>69561.987243501339</v>
      </c>
      <c r="L16" s="309">
        <f t="shared" si="0"/>
        <v>68178.147809117407</v>
      </c>
      <c r="M16" s="309">
        <f t="shared" si="0"/>
        <v>53937.526287655441</v>
      </c>
      <c r="N16" s="309">
        <f t="shared" si="0"/>
        <v>62105.635807000952</v>
      </c>
      <c r="O16" s="309">
        <f t="shared" si="0"/>
        <v>67996.793987531797</v>
      </c>
      <c r="P16" s="309">
        <f t="shared" si="0"/>
        <v>65813.767235436797</v>
      </c>
      <c r="Q16" s="309">
        <f t="shared" si="0"/>
        <v>64003.763839913037</v>
      </c>
      <c r="R16" s="309">
        <f t="shared" si="0"/>
        <v>63249.75503208163</v>
      </c>
      <c r="S16" s="309">
        <f t="shared" si="0"/>
        <v>61586.807732569068</v>
      </c>
      <c r="T16" s="309">
        <f t="shared" si="0"/>
        <v>51550.711236999559</v>
      </c>
      <c r="U16" s="309">
        <f t="shared" si="0"/>
        <v>46978.674199792804</v>
      </c>
      <c r="V16" s="309">
        <f t="shared" si="0"/>
        <v>32390.572259356268</v>
      </c>
      <c r="W16" s="309">
        <f t="shared" si="0"/>
        <v>33628.05853564664</v>
      </c>
      <c r="X16" s="299"/>
      <c r="Y16" s="299"/>
      <c r="Z16" s="257"/>
    </row>
    <row r="17" spans="1:26" ht="21" customHeight="1">
      <c r="A17" s="299"/>
      <c r="B17" s="307" t="s">
        <v>38</v>
      </c>
      <c r="C17" s="307" t="s">
        <v>19</v>
      </c>
      <c r="D17" s="307" t="s">
        <v>28</v>
      </c>
      <c r="E17" s="308">
        <f t="shared" ref="E17:W17" si="1">E13+E14*$D$4+E15*$D$5</f>
        <v>58457.678322796834</v>
      </c>
      <c r="F17" s="308">
        <f t="shared" si="1"/>
        <v>55391.788050965813</v>
      </c>
      <c r="G17" s="308">
        <f t="shared" si="1"/>
        <v>50681.221716451386</v>
      </c>
      <c r="H17" s="308">
        <f t="shared" si="1"/>
        <v>50091.786090593232</v>
      </c>
      <c r="I17" s="308">
        <f t="shared" si="1"/>
        <v>57129.527483129576</v>
      </c>
      <c r="J17" s="308">
        <f t="shared" si="1"/>
        <v>61906.679968863173</v>
      </c>
      <c r="K17" s="308">
        <f t="shared" si="1"/>
        <v>69605.687589868874</v>
      </c>
      <c r="L17" s="308">
        <f t="shared" si="1"/>
        <v>68220.978797592863</v>
      </c>
      <c r="M17" s="308">
        <f t="shared" si="1"/>
        <v>53971.41100938899</v>
      </c>
      <c r="N17" s="308">
        <f t="shared" si="1"/>
        <v>62144.651911969908</v>
      </c>
      <c r="O17" s="308">
        <f t="shared" si="1"/>
        <v>68039.511045610299</v>
      </c>
      <c r="P17" s="308">
        <f t="shared" si="1"/>
        <v>65855.112868848257</v>
      </c>
      <c r="Q17" s="308">
        <f t="shared" si="1"/>
        <v>64043.972390005765</v>
      </c>
      <c r="R17" s="308">
        <f t="shared" si="1"/>
        <v>63289.489897517378</v>
      </c>
      <c r="S17" s="308">
        <f t="shared" si="1"/>
        <v>61625.497898509304</v>
      </c>
      <c r="T17" s="308">
        <f t="shared" si="1"/>
        <v>51583.096509844974</v>
      </c>
      <c r="U17" s="308">
        <f t="shared" si="1"/>
        <v>47008.187219989202</v>
      </c>
      <c r="V17" s="308">
        <f t="shared" si="1"/>
        <v>32410.92071808879</v>
      </c>
      <c r="W17" s="308">
        <f t="shared" si="1"/>
        <v>33649.18441004886</v>
      </c>
      <c r="X17" s="299"/>
      <c r="Y17" s="299"/>
      <c r="Z17" s="257"/>
    </row>
    <row r="18" spans="1:26" ht="21" customHeight="1">
      <c r="A18" s="299"/>
      <c r="B18" s="310" t="s">
        <v>38</v>
      </c>
      <c r="C18" s="310" t="s">
        <v>19</v>
      </c>
      <c r="D18" s="310" t="s">
        <v>29</v>
      </c>
      <c r="E18" s="311">
        <f t="shared" ref="E18:W18" si="2">E13+E14*$E$4+E15*$E$5</f>
        <v>58262.25162245769</v>
      </c>
      <c r="F18" s="311">
        <f t="shared" si="2"/>
        <v>55206.610762451019</v>
      </c>
      <c r="G18" s="311">
        <f t="shared" si="2"/>
        <v>50511.792067286879</v>
      </c>
      <c r="H18" s="311">
        <f t="shared" si="2"/>
        <v>49924.326951765928</v>
      </c>
      <c r="I18" s="311">
        <f t="shared" si="2"/>
        <v>56938.540851975449</v>
      </c>
      <c r="J18" s="311">
        <f t="shared" si="2"/>
        <v>61699.723097800634</v>
      </c>
      <c r="K18" s="311">
        <f t="shared" si="2"/>
        <v>69372.992583142608</v>
      </c>
      <c r="L18" s="311">
        <f t="shared" si="2"/>
        <v>67992.912935881715</v>
      </c>
      <c r="M18" s="311">
        <f t="shared" si="2"/>
        <v>53790.98210648301</v>
      </c>
      <c r="N18" s="311">
        <f t="shared" si="2"/>
        <v>61936.899489784766</v>
      </c>
      <c r="O18" s="311">
        <f t="shared" si="2"/>
        <v>67812.051838918764</v>
      </c>
      <c r="P18" s="311">
        <f t="shared" si="2"/>
        <v>65634.956205469396</v>
      </c>
      <c r="Q18" s="311">
        <f t="shared" si="2"/>
        <v>63829.870452332514</v>
      </c>
      <c r="R18" s="311">
        <f t="shared" si="2"/>
        <v>63077.910229427885</v>
      </c>
      <c r="S18" s="311">
        <f t="shared" si="2"/>
        <v>61419.481032006996</v>
      </c>
      <c r="T18" s="311">
        <f t="shared" si="2"/>
        <v>51410.651851873263</v>
      </c>
      <c r="U18" s="311">
        <f t="shared" si="2"/>
        <v>46851.03669364431</v>
      </c>
      <c r="V18" s="311">
        <f t="shared" si="2"/>
        <v>32302.569523299386</v>
      </c>
      <c r="W18" s="311">
        <f t="shared" si="2"/>
        <v>33536.693642932732</v>
      </c>
      <c r="X18" s="299"/>
      <c r="Y18" s="299"/>
      <c r="Z18" s="257"/>
    </row>
    <row r="19" spans="1:26" ht="21" customHeight="1">
      <c r="A19" s="312"/>
      <c r="B19" s="313" t="s">
        <v>38</v>
      </c>
      <c r="C19" s="313" t="s">
        <v>55</v>
      </c>
      <c r="D19" s="313" t="s">
        <v>17</v>
      </c>
      <c r="E19" s="314">
        <f>'Agriculture (Energy) -Activity '!D49*'Emission Factor Other Sector'!$D$9*'Emission Factor Other Sector'!$E$9</f>
        <v>20530.689554580662</v>
      </c>
      <c r="F19" s="314">
        <f>'Agriculture (Energy) -Activity '!E49*'Emission Factor Other Sector'!$D$9*'Emission Factor Other Sector'!$E$9</f>
        <v>22669.166431885264</v>
      </c>
      <c r="G19" s="314">
        <f>'Agriculture (Energy) -Activity '!F49*'Emission Factor Other Sector'!$D$9*'Emission Factor Other Sector'!$E$9</f>
        <v>218468.43601582819</v>
      </c>
      <c r="H19" s="314">
        <f>'Agriculture (Energy) -Activity '!G49*'Emission Factor Other Sector'!$D$9*'Emission Factor Other Sector'!$E$9</f>
        <v>313502.56036097894</v>
      </c>
      <c r="I19" s="314">
        <f>'Agriculture (Energy) -Activity '!H49*'Emission Factor Other Sector'!$D$9*'Emission Factor Other Sector'!$E$9</f>
        <v>338879.87361955398</v>
      </c>
      <c r="J19" s="314">
        <f>'Agriculture (Energy) -Activity '!I49*'Emission Factor Other Sector'!$D$9*'Emission Factor Other Sector'!$E$9</f>
        <v>357628.89113237982</v>
      </c>
      <c r="K19" s="314">
        <f>'Agriculture (Energy) -Activity '!J49*'Emission Factor Other Sector'!$D$9*'Emission Factor Other Sector'!$E$9</f>
        <v>396765.01031136839</v>
      </c>
      <c r="L19" s="314">
        <f>'Agriculture (Energy) -Activity '!K49*'Emission Factor Other Sector'!$D$9*'Emission Factor Other Sector'!$E$9</f>
        <v>446669.0976596633</v>
      </c>
      <c r="M19" s="314">
        <f>'Agriculture (Energy) -Activity '!L49*'Emission Factor Other Sector'!$D$9*'Emission Factor Other Sector'!$E$9</f>
        <v>503763.87057040073</v>
      </c>
      <c r="N19" s="314">
        <f>'Agriculture (Energy) -Activity '!M49*'Emission Factor Other Sector'!$D$9*'Emission Factor Other Sector'!$E$9</f>
        <v>510902.85520457593</v>
      </c>
      <c r="O19" s="314">
        <f>'Agriculture (Energy) -Activity '!N49*'Emission Factor Other Sector'!$D$9*'Emission Factor Other Sector'!$E$9</f>
        <v>507262.65344359283</v>
      </c>
      <c r="P19" s="314">
        <f>'Agriculture (Energy) -Activity '!O49*'Emission Factor Other Sector'!$D$9*'Emission Factor Other Sector'!$E$9</f>
        <v>507710.26382275327</v>
      </c>
      <c r="Q19" s="314">
        <f>'Agriculture (Energy) -Activity '!P49*'Emission Factor Other Sector'!$D$9*'Emission Factor Other Sector'!$E$9</f>
        <v>521256.24279403925</v>
      </c>
      <c r="R19" s="314">
        <f>'Agriculture (Energy) -Activity '!Q49*'Emission Factor Other Sector'!$D$9*'Emission Factor Other Sector'!$E$9</f>
        <v>519266.40770226391</v>
      </c>
      <c r="S19" s="314">
        <f>'Agriculture (Energy) -Activity '!R49*'Emission Factor Other Sector'!$D$9*'Emission Factor Other Sector'!$E$9</f>
        <v>513190.89729485603</v>
      </c>
      <c r="T19" s="314">
        <f>'Agriculture (Energy) -Activity '!S49*'Emission Factor Other Sector'!$D$9*'Emission Factor Other Sector'!$E$9</f>
        <v>177500.78179194414</v>
      </c>
      <c r="U19" s="314">
        <f>'Agriculture (Energy) -Activity '!T49*'Emission Factor Other Sector'!$D$9*'Emission Factor Other Sector'!$E$9</f>
        <v>68409.781151481307</v>
      </c>
      <c r="V19" s="314">
        <f>'Agriculture (Energy) -Activity '!U49*'Emission Factor Other Sector'!$D$9*'Emission Factor Other Sector'!$E$9</f>
        <v>79845.257628348045</v>
      </c>
      <c r="W19" s="314">
        <f>'Agriculture (Energy) -Activity '!V49*'Emission Factor Other Sector'!$D$9*'Emission Factor Other Sector'!$E$9</f>
        <v>82698.037021503551</v>
      </c>
      <c r="X19" s="312"/>
      <c r="Y19" s="299"/>
      <c r="Z19" s="257"/>
    </row>
    <row r="20" spans="1:26" ht="21" customHeight="1">
      <c r="A20" s="299"/>
      <c r="B20" s="307" t="s">
        <v>38</v>
      </c>
      <c r="C20" s="307" t="s">
        <v>55</v>
      </c>
      <c r="D20" s="307" t="s">
        <v>25</v>
      </c>
      <c r="E20" s="308">
        <f>'Agriculture (Energy) -Activity '!D49*'Emission Factor Other Sector'!$D$9*'Emission Factor Other Sector'!$F$9/1000</f>
        <v>2.7706733541944213</v>
      </c>
      <c r="F20" s="308">
        <f>'Agriculture (Energy) -Activity '!E49*'Emission Factor Other Sector'!$D$9*'Emission Factor Other Sector'!$F$9/1000</f>
        <v>3.0592667249507781</v>
      </c>
      <c r="G20" s="308">
        <f>'Agriculture (Energy) -Activity '!F49*'Emission Factor Other Sector'!$D$9*'Emission Factor Other Sector'!$F$9/1000</f>
        <v>29.482919840192739</v>
      </c>
      <c r="H20" s="308">
        <f>'Agriculture (Energy) -Activity '!G49*'Emission Factor Other Sector'!$D$9*'Emission Factor Other Sector'!$F$9/1000</f>
        <v>42.308037835489742</v>
      </c>
      <c r="I20" s="308">
        <f>'Agriculture (Energy) -Activity '!H49*'Emission Factor Other Sector'!$D$9*'Emission Factor Other Sector'!$F$9/1000</f>
        <v>45.732776466876388</v>
      </c>
      <c r="J20" s="308">
        <f>'Agriculture (Energy) -Activity '!I49*'Emission Factor Other Sector'!$D$9*'Emission Factor Other Sector'!$F$9/1000</f>
        <v>48.263008249983791</v>
      </c>
      <c r="K20" s="308">
        <f>'Agriculture (Energy) -Activity '!J49*'Emission Factor Other Sector'!$D$9*'Emission Factor Other Sector'!$F$9/1000</f>
        <v>53.544535804503163</v>
      </c>
      <c r="L20" s="308">
        <f>'Agriculture (Energy) -Activity '!K49*'Emission Factor Other Sector'!$D$9*'Emission Factor Other Sector'!$F$9/1000</f>
        <v>60.279230453395861</v>
      </c>
      <c r="M20" s="308">
        <f>'Agriculture (Energy) -Activity '!L49*'Emission Factor Other Sector'!$D$9*'Emission Factor Other Sector'!$F$9/1000</f>
        <v>67.984328012199825</v>
      </c>
      <c r="N20" s="308">
        <f>'Agriculture (Energy) -Activity '!M49*'Emission Factor Other Sector'!$D$9*'Emission Factor Other Sector'!$F$9/1000</f>
        <v>68.947753738809169</v>
      </c>
      <c r="O20" s="308">
        <f>'Agriculture (Energy) -Activity '!N49*'Emission Factor Other Sector'!$D$9*'Emission Factor Other Sector'!$F$9/1000</f>
        <v>68.456498440430892</v>
      </c>
      <c r="P20" s="308">
        <f>'Agriculture (Energy) -Activity '!O49*'Emission Factor Other Sector'!$D$9*'Emission Factor Other Sector'!$F$9/1000</f>
        <v>68.516904699426902</v>
      </c>
      <c r="Q20" s="308">
        <f>'Agriculture (Energy) -Activity '!P49*'Emission Factor Other Sector'!$D$9*'Emission Factor Other Sector'!$F$9/1000</f>
        <v>70.344972036982369</v>
      </c>
      <c r="R20" s="308">
        <f>'Agriculture (Energy) -Activity '!Q49*'Emission Factor Other Sector'!$D$9*'Emission Factor Other Sector'!$F$9/1000</f>
        <v>70.076438286405391</v>
      </c>
      <c r="S20" s="308">
        <f>'Agriculture (Energy) -Activity '!R49*'Emission Factor Other Sector'!$D$9*'Emission Factor Other Sector'!$F$9/1000</f>
        <v>69.256531348833477</v>
      </c>
      <c r="T20" s="308">
        <f>'Agriculture (Energy) -Activity '!S49*'Emission Factor Other Sector'!$D$9*'Emission Factor Other Sector'!$F$9/1000</f>
        <v>23.954221564364932</v>
      </c>
      <c r="U20" s="308">
        <f>'Agriculture (Energy) -Activity '!T49*'Emission Factor Other Sector'!$D$9*'Emission Factor Other Sector'!$F$9/1000</f>
        <v>9.232089224221502</v>
      </c>
      <c r="V20" s="308">
        <f>'Agriculture (Energy) -Activity '!U49*'Emission Factor Other Sector'!$D$9*'Emission Factor Other Sector'!$F$9/1000</f>
        <v>10.775338411383002</v>
      </c>
      <c r="W20" s="308">
        <f>'Agriculture (Energy) -Activity '!V49*'Emission Factor Other Sector'!$D$9*'Emission Factor Other Sector'!$F$9/1000</f>
        <v>11.160328882794001</v>
      </c>
      <c r="X20" s="299"/>
      <c r="Y20" s="299"/>
      <c r="Z20" s="257"/>
    </row>
    <row r="21" spans="1:26" ht="21" customHeight="1">
      <c r="A21" s="299"/>
      <c r="B21" s="307" t="s">
        <v>38</v>
      </c>
      <c r="C21" s="307" t="s">
        <v>55</v>
      </c>
      <c r="D21" s="307" t="s">
        <v>26</v>
      </c>
      <c r="E21" s="308">
        <f>'Agriculture (Energy) -Activity '!D49*'Emission Factor Other Sector'!$D$9*'Emission Factor Other Sector'!$G$9/1000</f>
        <v>0.16624040125166528</v>
      </c>
      <c r="F21" s="308">
        <f>'Agriculture (Energy) -Activity '!E49*'Emission Factor Other Sector'!$D$9*'Emission Factor Other Sector'!$G$9/1000</f>
        <v>0.18355600349704668</v>
      </c>
      <c r="G21" s="308">
        <f>'Agriculture (Energy) -Activity '!F49*'Emission Factor Other Sector'!$D$9*'Emission Factor Other Sector'!$G$9/1000</f>
        <v>1.7689751904115645</v>
      </c>
      <c r="H21" s="308">
        <f>'Agriculture (Energy) -Activity '!G49*'Emission Factor Other Sector'!$D$9*'Emission Factor Other Sector'!$G$9/1000</f>
        <v>2.5384822701293843</v>
      </c>
      <c r="I21" s="308">
        <f>'Agriculture (Energy) -Activity '!H49*'Emission Factor Other Sector'!$D$9*'Emission Factor Other Sector'!$G$9/1000</f>
        <v>2.743966588012583</v>
      </c>
      <c r="J21" s="308">
        <f>'Agriculture (Energy) -Activity '!I49*'Emission Factor Other Sector'!$D$9*'Emission Factor Other Sector'!$G$9/1000</f>
        <v>2.8957804949990273</v>
      </c>
      <c r="K21" s="308">
        <f>'Agriculture (Energy) -Activity '!J49*'Emission Factor Other Sector'!$D$9*'Emission Factor Other Sector'!$G$9/1000</f>
        <v>3.212672148270189</v>
      </c>
      <c r="L21" s="308">
        <f>'Agriculture (Energy) -Activity '!K49*'Emission Factor Other Sector'!$D$9*'Emission Factor Other Sector'!$G$9/1000</f>
        <v>3.6167538272037514</v>
      </c>
      <c r="M21" s="308">
        <f>'Agriculture (Energy) -Activity '!L49*'Emission Factor Other Sector'!$D$9*'Emission Factor Other Sector'!$G$9/1000</f>
        <v>4.0790596807319899</v>
      </c>
      <c r="N21" s="308">
        <f>'Agriculture (Energy) -Activity '!M49*'Emission Factor Other Sector'!$D$9*'Emission Factor Other Sector'!$G$9/1000</f>
        <v>4.1368652243285498</v>
      </c>
      <c r="O21" s="308">
        <f>'Agriculture (Energy) -Activity '!N49*'Emission Factor Other Sector'!$D$9*'Emission Factor Other Sector'!$G$9/1000</f>
        <v>4.107389906425853</v>
      </c>
      <c r="P21" s="308">
        <f>'Agriculture (Energy) -Activity '!O49*'Emission Factor Other Sector'!$D$9*'Emission Factor Other Sector'!$G$9/1000</f>
        <v>4.1110142819656144</v>
      </c>
      <c r="Q21" s="308">
        <f>'Agriculture (Energy) -Activity '!P49*'Emission Factor Other Sector'!$D$9*'Emission Factor Other Sector'!$G$9/1000</f>
        <v>4.2206983222189418</v>
      </c>
      <c r="R21" s="308">
        <f>'Agriculture (Energy) -Activity '!Q49*'Emission Factor Other Sector'!$D$9*'Emission Factor Other Sector'!$G$9/1000</f>
        <v>4.2045862971843233</v>
      </c>
      <c r="S21" s="308">
        <f>'Agriculture (Energy) -Activity '!R49*'Emission Factor Other Sector'!$D$9*'Emission Factor Other Sector'!$G$9/1000</f>
        <v>4.1553918809300088</v>
      </c>
      <c r="T21" s="308">
        <f>'Agriculture (Energy) -Activity '!S49*'Emission Factor Other Sector'!$D$9*'Emission Factor Other Sector'!$G$9/1000</f>
        <v>1.437253293861896</v>
      </c>
      <c r="U21" s="308">
        <f>'Agriculture (Energy) -Activity '!T49*'Emission Factor Other Sector'!$D$9*'Emission Factor Other Sector'!$G$9/1000</f>
        <v>0.55392535345328997</v>
      </c>
      <c r="V21" s="308">
        <f>'Agriculture (Energy) -Activity '!U49*'Emission Factor Other Sector'!$D$9*'Emission Factor Other Sector'!$G$9/1000</f>
        <v>0.64652030468298005</v>
      </c>
      <c r="W21" s="308">
        <f>'Agriculture (Energy) -Activity '!V49*'Emission Factor Other Sector'!$D$9*'Emission Factor Other Sector'!$G$9/1000</f>
        <v>0.6696197329676401</v>
      </c>
      <c r="X21" s="299"/>
      <c r="Y21" s="299"/>
      <c r="Z21" s="257"/>
    </row>
    <row r="22" spans="1:26" ht="21" customHeight="1">
      <c r="A22" s="299"/>
      <c r="B22" s="307" t="s">
        <v>38</v>
      </c>
      <c r="C22" s="307" t="s">
        <v>55</v>
      </c>
      <c r="D22" s="307" t="s">
        <v>27</v>
      </c>
      <c r="E22" s="309">
        <f t="shared" ref="E22:W22" si="3">E19+E20*$C$4+E21*$C$5</f>
        <v>20640.40821940676</v>
      </c>
      <c r="F22" s="309">
        <f t="shared" si="3"/>
        <v>22790.313394193316</v>
      </c>
      <c r="G22" s="309">
        <f t="shared" si="3"/>
        <v>219635.95964149985</v>
      </c>
      <c r="H22" s="309">
        <f t="shared" si="3"/>
        <v>315177.95865926432</v>
      </c>
      <c r="I22" s="309">
        <f t="shared" si="3"/>
        <v>340690.89156764228</v>
      </c>
      <c r="J22" s="309">
        <f t="shared" si="3"/>
        <v>359540.10625907918</v>
      </c>
      <c r="K22" s="309">
        <f t="shared" si="3"/>
        <v>398885.37392922671</v>
      </c>
      <c r="L22" s="309">
        <f t="shared" si="3"/>
        <v>449056.15518561774</v>
      </c>
      <c r="M22" s="309">
        <f t="shared" si="3"/>
        <v>506456.04995968385</v>
      </c>
      <c r="N22" s="309">
        <f t="shared" si="3"/>
        <v>513633.18625263276</v>
      </c>
      <c r="O22" s="309">
        <f t="shared" si="3"/>
        <v>509973.53078183386</v>
      </c>
      <c r="P22" s="309">
        <f t="shared" si="3"/>
        <v>510423.53324885061</v>
      </c>
      <c r="Q22" s="309">
        <f t="shared" si="3"/>
        <v>524041.90368670371</v>
      </c>
      <c r="R22" s="309">
        <f t="shared" si="3"/>
        <v>522041.43465840555</v>
      </c>
      <c r="S22" s="309">
        <f t="shared" si="3"/>
        <v>515933.45593626983</v>
      </c>
      <c r="T22" s="309">
        <f t="shared" si="3"/>
        <v>178449.36896589299</v>
      </c>
      <c r="U22" s="309">
        <f t="shared" si="3"/>
        <v>68775.371884760476</v>
      </c>
      <c r="V22" s="309">
        <f t="shared" si="3"/>
        <v>80271.961029438811</v>
      </c>
      <c r="W22" s="309">
        <f t="shared" si="3"/>
        <v>83139.986045262194</v>
      </c>
      <c r="X22" s="299"/>
      <c r="Y22" s="299"/>
      <c r="Z22" s="257"/>
    </row>
    <row r="23" spans="1:26" ht="21" customHeight="1">
      <c r="A23" s="299"/>
      <c r="B23" s="307" t="s">
        <v>38</v>
      </c>
      <c r="C23" s="307" t="s">
        <v>55</v>
      </c>
      <c r="D23" s="307" t="s">
        <v>28</v>
      </c>
      <c r="E23" s="308">
        <f t="shared" ref="E23:W23" si="4">E19+E20*$D$4+E21*$D$5</f>
        <v>20653.374970704393</v>
      </c>
      <c r="F23" s="308">
        <f t="shared" si="4"/>
        <v>22804.630762466084</v>
      </c>
      <c r="G23" s="308">
        <f t="shared" si="4"/>
        <v>219773.93970635193</v>
      </c>
      <c r="H23" s="308">
        <f t="shared" si="4"/>
        <v>315375.96027633443</v>
      </c>
      <c r="I23" s="308">
        <f t="shared" si="4"/>
        <v>340904.92096150725</v>
      </c>
      <c r="J23" s="308">
        <f t="shared" si="4"/>
        <v>359765.97713768913</v>
      </c>
      <c r="K23" s="308">
        <f t="shared" si="4"/>
        <v>399135.96235679177</v>
      </c>
      <c r="L23" s="308">
        <f t="shared" si="4"/>
        <v>449338.26198413968</v>
      </c>
      <c r="M23" s="308">
        <f t="shared" si="4"/>
        <v>506774.21661478095</v>
      </c>
      <c r="N23" s="308">
        <f t="shared" si="4"/>
        <v>513955.86174013041</v>
      </c>
      <c r="O23" s="308">
        <f t="shared" si="4"/>
        <v>510293.90719453507</v>
      </c>
      <c r="P23" s="308">
        <f t="shared" si="4"/>
        <v>510744.1923628439</v>
      </c>
      <c r="Q23" s="308">
        <f t="shared" si="4"/>
        <v>524371.11815583683</v>
      </c>
      <c r="R23" s="308">
        <f t="shared" si="4"/>
        <v>522369.39238958596</v>
      </c>
      <c r="S23" s="308">
        <f t="shared" si="4"/>
        <v>516257.57650298235</v>
      </c>
      <c r="T23" s="308">
        <f t="shared" si="4"/>
        <v>178561.47472281422</v>
      </c>
      <c r="U23" s="308">
        <f t="shared" si="4"/>
        <v>68818.578062329834</v>
      </c>
      <c r="V23" s="308">
        <f t="shared" si="4"/>
        <v>80322.389613204083</v>
      </c>
      <c r="W23" s="308">
        <f t="shared" si="4"/>
        <v>83192.216384433676</v>
      </c>
      <c r="X23" s="299"/>
      <c r="Y23" s="299"/>
      <c r="Z23" s="257"/>
    </row>
    <row r="24" spans="1:26" ht="21" customHeight="1">
      <c r="A24" s="299"/>
      <c r="B24" s="307" t="s">
        <v>38</v>
      </c>
      <c r="C24" s="307" t="s">
        <v>55</v>
      </c>
      <c r="D24" s="307" t="s">
        <v>29</v>
      </c>
      <c r="E24" s="308">
        <f t="shared" ref="E24:W24" si="5">E19+E20*$E$4+E21*$E$5</f>
        <v>20584.329790717864</v>
      </c>
      <c r="F24" s="308">
        <f t="shared" si="5"/>
        <v>22728.393835680312</v>
      </c>
      <c r="G24" s="308">
        <f t="shared" si="5"/>
        <v>219039.22534393435</v>
      </c>
      <c r="H24" s="308">
        <f t="shared" si="5"/>
        <v>314321.64397347398</v>
      </c>
      <c r="I24" s="308">
        <f t="shared" si="5"/>
        <v>339765.26017195272</v>
      </c>
      <c r="J24" s="308">
        <f t="shared" si="5"/>
        <v>358563.26297209947</v>
      </c>
      <c r="K24" s="308">
        <f t="shared" si="5"/>
        <v>397801.63252454356</v>
      </c>
      <c r="L24" s="308">
        <f t="shared" si="5"/>
        <v>447836.10356124101</v>
      </c>
      <c r="M24" s="308">
        <f t="shared" si="5"/>
        <v>505080.0471607169</v>
      </c>
      <c r="N24" s="308">
        <f t="shared" si="5"/>
        <v>512237.68371695926</v>
      </c>
      <c r="O24" s="308">
        <f t="shared" si="5"/>
        <v>508587.97125339956</v>
      </c>
      <c r="P24" s="308">
        <f t="shared" si="5"/>
        <v>509036.7510977342</v>
      </c>
      <c r="Q24" s="308">
        <f t="shared" si="5"/>
        <v>522618.12145267526</v>
      </c>
      <c r="R24" s="308">
        <f t="shared" si="5"/>
        <v>520623.08754748869</v>
      </c>
      <c r="S24" s="308">
        <f t="shared" si="5"/>
        <v>514531.70374176948</v>
      </c>
      <c r="T24" s="308">
        <f t="shared" si="5"/>
        <v>177964.53552143023</v>
      </c>
      <c r="U24" s="308">
        <f t="shared" si="5"/>
        <v>68588.514398862244</v>
      </c>
      <c r="V24" s="308">
        <f t="shared" si="5"/>
        <v>80053.868179992423</v>
      </c>
      <c r="W24" s="308">
        <f t="shared" si="5"/>
        <v>82914.100988674443</v>
      </c>
      <c r="X24" s="299"/>
      <c r="Y24" s="299"/>
      <c r="Z24" s="257"/>
    </row>
    <row r="25" spans="1:26" ht="21" customHeight="1">
      <c r="A25" s="299"/>
      <c r="B25" s="310"/>
      <c r="C25" s="310"/>
      <c r="D25" s="310"/>
      <c r="E25" s="311"/>
      <c r="F25" s="311"/>
      <c r="G25" s="311"/>
      <c r="H25" s="311"/>
      <c r="I25" s="311"/>
      <c r="J25" s="311"/>
      <c r="K25" s="311"/>
      <c r="L25" s="311"/>
      <c r="M25" s="311"/>
      <c r="N25" s="311"/>
      <c r="O25" s="311"/>
      <c r="P25" s="311"/>
      <c r="Q25" s="311"/>
      <c r="R25" s="311"/>
      <c r="S25" s="311"/>
      <c r="T25" s="315"/>
      <c r="U25" s="315"/>
      <c r="V25" s="311"/>
      <c r="W25" s="311"/>
      <c r="X25" s="299"/>
      <c r="Y25" s="299"/>
      <c r="Z25" s="257"/>
    </row>
    <row r="26" spans="1:26" ht="13">
      <c r="A26" s="316"/>
      <c r="B26" s="316"/>
      <c r="C26" s="316"/>
      <c r="D26" s="316"/>
      <c r="E26" s="316"/>
      <c r="F26" s="316"/>
      <c r="G26" s="316"/>
      <c r="H26" s="316"/>
      <c r="I26" s="316"/>
      <c r="J26" s="316"/>
      <c r="K26" s="316"/>
      <c r="L26" s="316"/>
      <c r="M26" s="316"/>
      <c r="N26" s="316"/>
      <c r="O26" s="316"/>
      <c r="P26" s="316"/>
      <c r="Q26" s="316"/>
      <c r="R26" s="316"/>
      <c r="S26" s="316"/>
      <c r="T26" s="317"/>
      <c r="U26" s="317"/>
      <c r="V26" s="316"/>
      <c r="W26" s="316"/>
      <c r="X26" s="316"/>
      <c r="Y26" s="316"/>
      <c r="Z26" s="316"/>
    </row>
    <row r="27" spans="1:26" ht="13">
      <c r="A27" s="316"/>
      <c r="B27" s="316"/>
      <c r="C27" s="316"/>
      <c r="D27" s="316"/>
      <c r="E27" s="316"/>
      <c r="F27" s="316"/>
      <c r="G27" s="316"/>
      <c r="H27" s="316"/>
      <c r="I27" s="316"/>
      <c r="J27" s="316"/>
      <c r="K27" s="316"/>
      <c r="L27" s="316"/>
      <c r="M27" s="316"/>
      <c r="N27" s="316"/>
      <c r="O27" s="316"/>
      <c r="P27" s="316"/>
      <c r="Q27" s="316"/>
      <c r="R27" s="316"/>
      <c r="S27" s="316"/>
      <c r="T27" s="317"/>
      <c r="U27" s="317"/>
      <c r="V27" s="316"/>
      <c r="W27" s="316"/>
      <c r="X27" s="316"/>
      <c r="Y27" s="316"/>
      <c r="Z27" s="316"/>
    </row>
    <row r="28" spans="1:26" ht="21" customHeight="1">
      <c r="A28" s="299"/>
      <c r="B28" s="299"/>
      <c r="C28" s="299"/>
      <c r="D28" s="299"/>
      <c r="E28" s="299"/>
      <c r="F28" s="299"/>
      <c r="G28" s="299"/>
      <c r="H28" s="299"/>
      <c r="I28" s="299"/>
      <c r="J28" s="299"/>
      <c r="K28" s="299"/>
      <c r="L28" s="299"/>
      <c r="M28" s="299"/>
      <c r="N28" s="299"/>
      <c r="O28" s="299"/>
      <c r="P28" s="299"/>
      <c r="Q28" s="299"/>
      <c r="R28" s="299"/>
      <c r="S28" s="299"/>
      <c r="T28" s="300"/>
      <c r="U28" s="300"/>
      <c r="V28" s="299"/>
      <c r="W28" s="299"/>
      <c r="X28" s="299"/>
      <c r="Y28" s="299"/>
      <c r="Z28" s="257"/>
    </row>
    <row r="29" spans="1:26" ht="21" customHeight="1">
      <c r="A29" s="299"/>
      <c r="B29" s="318" t="s">
        <v>310</v>
      </c>
      <c r="C29" s="319"/>
      <c r="D29" s="319"/>
      <c r="E29" s="299"/>
      <c r="F29" s="299"/>
      <c r="G29" s="299"/>
      <c r="H29" s="299"/>
      <c r="I29" s="299"/>
      <c r="J29" s="299"/>
      <c r="K29" s="299"/>
      <c r="L29" s="299"/>
      <c r="M29" s="299"/>
      <c r="N29" s="299"/>
      <c r="O29" s="299"/>
      <c r="P29" s="299"/>
      <c r="Q29" s="299"/>
      <c r="R29" s="299"/>
      <c r="S29" s="299"/>
      <c r="T29" s="300"/>
      <c r="U29" s="300"/>
      <c r="V29" s="299"/>
      <c r="W29" s="299"/>
      <c r="X29" s="299"/>
      <c r="Y29" s="299"/>
      <c r="Z29" s="257"/>
    </row>
    <row r="30" spans="1:26" ht="21" customHeight="1">
      <c r="A30" s="299"/>
      <c r="B30" s="305" t="s">
        <v>53</v>
      </c>
      <c r="C30" s="305" t="s">
        <v>54</v>
      </c>
      <c r="D30" s="305" t="s">
        <v>8</v>
      </c>
      <c r="E30" s="305">
        <v>2005</v>
      </c>
      <c r="F30" s="305">
        <v>2006</v>
      </c>
      <c r="G30" s="305">
        <v>2007</v>
      </c>
      <c r="H30" s="305">
        <v>2008</v>
      </c>
      <c r="I30" s="305">
        <v>2009</v>
      </c>
      <c r="J30" s="305">
        <v>2010</v>
      </c>
      <c r="K30" s="305">
        <v>2011</v>
      </c>
      <c r="L30" s="305">
        <v>2012</v>
      </c>
      <c r="M30" s="305">
        <v>2013</v>
      </c>
      <c r="N30" s="305">
        <v>2014</v>
      </c>
      <c r="O30" s="305">
        <v>2015</v>
      </c>
      <c r="P30" s="305">
        <v>2016</v>
      </c>
      <c r="Q30" s="305">
        <v>2017</v>
      </c>
      <c r="R30" s="305">
        <v>2018</v>
      </c>
      <c r="S30" s="305">
        <v>2019</v>
      </c>
      <c r="T30" s="306">
        <v>2020</v>
      </c>
      <c r="U30" s="306">
        <v>2021</v>
      </c>
      <c r="V30" s="305">
        <v>2022</v>
      </c>
      <c r="W30" s="305">
        <v>2023</v>
      </c>
      <c r="X30" s="299"/>
      <c r="Y30" s="299"/>
      <c r="Z30" s="257"/>
    </row>
    <row r="31" spans="1:26" ht="21" customHeight="1">
      <c r="A31" s="299"/>
      <c r="B31" s="313" t="s">
        <v>38</v>
      </c>
      <c r="C31" s="313" t="s">
        <v>59</v>
      </c>
      <c r="D31" s="320" t="s">
        <v>17</v>
      </c>
      <c r="E31" s="314">
        <f t="shared" ref="E31:W36" si="6">E19+E13</f>
        <v>78641.116902617563</v>
      </c>
      <c r="F31" s="314">
        <f t="shared" si="6"/>
        <v>77731.915544832009</v>
      </c>
      <c r="G31" s="314">
        <f t="shared" si="6"/>
        <v>268848.60055471119</v>
      </c>
      <c r="H31" s="314">
        <f t="shared" si="6"/>
        <v>363296.79064630438</v>
      </c>
      <c r="I31" s="314">
        <f t="shared" si="6"/>
        <v>395670.03962485434</v>
      </c>
      <c r="J31" s="314">
        <f t="shared" si="6"/>
        <v>419167.83232713991</v>
      </c>
      <c r="K31" s="314">
        <f t="shared" si="6"/>
        <v>465957.22539329831</v>
      </c>
      <c r="L31" s="314">
        <f t="shared" si="6"/>
        <v>514484.82941245002</v>
      </c>
      <c r="M31" s="314">
        <f t="shared" si="6"/>
        <v>557414.67998184927</v>
      </c>
      <c r="N31" s="314">
        <f t="shared" si="6"/>
        <v>572678.3547387626</v>
      </c>
      <c r="O31" s="314">
        <f t="shared" si="6"/>
        <v>574897.99540122959</v>
      </c>
      <c r="P31" s="314">
        <f t="shared" si="6"/>
        <v>573174.18339086254</v>
      </c>
      <c r="Q31" s="314">
        <f t="shared" si="6"/>
        <v>584919.78044085996</v>
      </c>
      <c r="R31" s="314">
        <f t="shared" si="6"/>
        <v>582179.94464219688</v>
      </c>
      <c r="S31" s="314">
        <f t="shared" si="6"/>
        <v>574450.32670023839</v>
      </c>
      <c r="T31" s="314">
        <f t="shared" si="6"/>
        <v>228777.46379717486</v>
      </c>
      <c r="U31" s="314">
        <f t="shared" si="6"/>
        <v>115138.72979576619</v>
      </c>
      <c r="V31" s="314">
        <f t="shared" si="6"/>
        <v>112063.65062150607</v>
      </c>
      <c r="W31" s="314">
        <f t="shared" si="6"/>
        <v>116147.33815836211</v>
      </c>
      <c r="X31" s="299"/>
      <c r="Y31" s="299"/>
      <c r="Z31" s="257"/>
    </row>
    <row r="32" spans="1:26" ht="21" customHeight="1">
      <c r="A32" s="299"/>
      <c r="B32" s="307" t="s">
        <v>38</v>
      </c>
      <c r="C32" s="307" t="s">
        <v>59</v>
      </c>
      <c r="D32" s="321" t="s">
        <v>311</v>
      </c>
      <c r="E32" s="308">
        <f t="shared" si="6"/>
        <v>10.61283628915217</v>
      </c>
      <c r="F32" s="308">
        <f t="shared" si="6"/>
        <v>10.490137050584618</v>
      </c>
      <c r="G32" s="308">
        <f t="shared" si="6"/>
        <v>36.28186242303795</v>
      </c>
      <c r="H32" s="308">
        <f t="shared" si="6"/>
        <v>49.027906969811667</v>
      </c>
      <c r="I32" s="308">
        <f t="shared" si="6"/>
        <v>53.396766481086956</v>
      </c>
      <c r="J32" s="308">
        <f t="shared" si="6"/>
        <v>56.567858613649115</v>
      </c>
      <c r="K32" s="308">
        <f t="shared" si="6"/>
        <v>62.882216652266983</v>
      </c>
      <c r="L32" s="308">
        <f t="shared" si="6"/>
        <v>69.431151067807022</v>
      </c>
      <c r="M32" s="308">
        <f t="shared" si="6"/>
        <v>75.22465316894052</v>
      </c>
      <c r="N32" s="308">
        <f t="shared" si="6"/>
        <v>77.284528304826267</v>
      </c>
      <c r="O32" s="308">
        <f t="shared" si="6"/>
        <v>77.584074952932468</v>
      </c>
      <c r="P32" s="308">
        <f t="shared" si="6"/>
        <v>77.351441753152841</v>
      </c>
      <c r="Q32" s="308">
        <f t="shared" si="6"/>
        <v>78.936542569616748</v>
      </c>
      <c r="R32" s="308">
        <f t="shared" si="6"/>
        <v>78.56679414874452</v>
      </c>
      <c r="S32" s="308">
        <f t="shared" si="6"/>
        <v>77.523660823244057</v>
      </c>
      <c r="T32" s="308">
        <f t="shared" si="6"/>
        <v>30.87415165953777</v>
      </c>
      <c r="U32" s="308">
        <f t="shared" si="6"/>
        <v>15.538290120886129</v>
      </c>
      <c r="V32" s="308">
        <f t="shared" si="6"/>
        <v>15.123299679015663</v>
      </c>
      <c r="W32" s="308">
        <f t="shared" si="6"/>
        <v>15.674404609765467</v>
      </c>
      <c r="X32" s="299"/>
      <c r="Y32" s="299"/>
      <c r="Z32" s="257"/>
    </row>
    <row r="33" spans="1:26" ht="21" customHeight="1">
      <c r="A33" s="299"/>
      <c r="B33" s="307" t="s">
        <v>38</v>
      </c>
      <c r="C33" s="307" t="s">
        <v>59</v>
      </c>
      <c r="D33" s="321" t="s">
        <v>312</v>
      </c>
      <c r="E33" s="308">
        <f t="shared" si="6"/>
        <v>0.63677017734913011</v>
      </c>
      <c r="F33" s="308">
        <f t="shared" si="6"/>
        <v>0.62940822303507704</v>
      </c>
      <c r="G33" s="308">
        <f t="shared" si="6"/>
        <v>2.1769117453822773</v>
      </c>
      <c r="H33" s="308">
        <f t="shared" si="6"/>
        <v>2.9416744181887</v>
      </c>
      <c r="I33" s="308">
        <f t="shared" si="6"/>
        <v>3.2038059888652173</v>
      </c>
      <c r="J33" s="308">
        <f t="shared" si="6"/>
        <v>3.394071516818947</v>
      </c>
      <c r="K33" s="308">
        <f t="shared" si="6"/>
        <v>3.7729329991360183</v>
      </c>
      <c r="L33" s="308">
        <f t="shared" si="6"/>
        <v>4.1658690640684215</v>
      </c>
      <c r="M33" s="308">
        <f t="shared" si="6"/>
        <v>4.5134791901364313</v>
      </c>
      <c r="N33" s="308">
        <f t="shared" si="6"/>
        <v>4.6370716982895752</v>
      </c>
      <c r="O33" s="308">
        <f t="shared" si="6"/>
        <v>4.6550444971759477</v>
      </c>
      <c r="P33" s="308">
        <f t="shared" si="6"/>
        <v>4.641086505189171</v>
      </c>
      <c r="Q33" s="308">
        <f t="shared" si="6"/>
        <v>4.7361925541770047</v>
      </c>
      <c r="R33" s="308">
        <f t="shared" si="6"/>
        <v>4.7140076489246718</v>
      </c>
      <c r="S33" s="308">
        <f t="shared" si="6"/>
        <v>4.6514196493946436</v>
      </c>
      <c r="T33" s="308">
        <f t="shared" si="6"/>
        <v>1.8524490995722662</v>
      </c>
      <c r="U33" s="308">
        <f t="shared" si="6"/>
        <v>0.93229740725316756</v>
      </c>
      <c r="V33" s="308">
        <f t="shared" si="6"/>
        <v>0.90739798074093969</v>
      </c>
      <c r="W33" s="308">
        <f t="shared" si="6"/>
        <v>0.94046427658592813</v>
      </c>
      <c r="X33" s="299"/>
      <c r="Y33" s="299"/>
      <c r="Z33" s="257"/>
    </row>
    <row r="34" spans="1:26" ht="29.25" customHeight="1">
      <c r="A34" s="299"/>
      <c r="B34" s="307" t="s">
        <v>38</v>
      </c>
      <c r="C34" s="307" t="s">
        <v>59</v>
      </c>
      <c r="D34" s="322" t="s">
        <v>27</v>
      </c>
      <c r="E34" s="323">
        <f t="shared" si="6"/>
        <v>79061.385219668009</v>
      </c>
      <c r="F34" s="323">
        <f t="shared" si="6"/>
        <v>78147.32497203516</v>
      </c>
      <c r="G34" s="323">
        <f t="shared" si="6"/>
        <v>270285.36230666353</v>
      </c>
      <c r="H34" s="323">
        <f t="shared" si="6"/>
        <v>365238.29576230893</v>
      </c>
      <c r="I34" s="323">
        <f t="shared" si="6"/>
        <v>397784.55157750536</v>
      </c>
      <c r="J34" s="323">
        <f t="shared" si="6"/>
        <v>421407.9195282404</v>
      </c>
      <c r="K34" s="323">
        <f t="shared" si="6"/>
        <v>468447.36117272807</v>
      </c>
      <c r="L34" s="323">
        <f t="shared" si="6"/>
        <v>517234.30299473513</v>
      </c>
      <c r="M34" s="323">
        <f t="shared" si="6"/>
        <v>560393.57624733925</v>
      </c>
      <c r="N34" s="323">
        <f t="shared" si="6"/>
        <v>575738.82205963368</v>
      </c>
      <c r="O34" s="323">
        <f t="shared" si="6"/>
        <v>577970.3247693656</v>
      </c>
      <c r="P34" s="323">
        <f t="shared" si="6"/>
        <v>576237.30048428744</v>
      </c>
      <c r="Q34" s="323">
        <f t="shared" si="6"/>
        <v>588045.66752661671</v>
      </c>
      <c r="R34" s="323">
        <f t="shared" si="6"/>
        <v>585291.18969048723</v>
      </c>
      <c r="S34" s="323">
        <f t="shared" si="6"/>
        <v>577520.26366883889</v>
      </c>
      <c r="T34" s="323">
        <f t="shared" si="6"/>
        <v>230000.08020289254</v>
      </c>
      <c r="U34" s="323">
        <f t="shared" si="6"/>
        <v>115754.04608455328</v>
      </c>
      <c r="V34" s="323">
        <f t="shared" si="6"/>
        <v>112662.53328879508</v>
      </c>
      <c r="W34" s="323">
        <f t="shared" si="6"/>
        <v>116768.04458090884</v>
      </c>
      <c r="X34" s="299"/>
      <c r="Y34" s="299"/>
      <c r="Z34" s="257"/>
    </row>
    <row r="35" spans="1:26" ht="29.25" customHeight="1">
      <c r="A35" s="299"/>
      <c r="B35" s="307" t="s">
        <v>38</v>
      </c>
      <c r="C35" s="307" t="s">
        <v>59</v>
      </c>
      <c r="D35" s="322" t="s">
        <v>313</v>
      </c>
      <c r="E35" s="308">
        <f t="shared" si="6"/>
        <v>79111.053293501231</v>
      </c>
      <c r="F35" s="308">
        <f t="shared" si="6"/>
        <v>78196.418813431897</v>
      </c>
      <c r="G35" s="308">
        <f t="shared" si="6"/>
        <v>270455.1614228033</v>
      </c>
      <c r="H35" s="308">
        <f t="shared" si="6"/>
        <v>365467.74636692763</v>
      </c>
      <c r="I35" s="308">
        <f t="shared" si="6"/>
        <v>398034.44844463683</v>
      </c>
      <c r="J35" s="308">
        <f t="shared" si="6"/>
        <v>421672.65710655227</v>
      </c>
      <c r="K35" s="308">
        <f t="shared" si="6"/>
        <v>468741.64994666062</v>
      </c>
      <c r="L35" s="308">
        <f t="shared" si="6"/>
        <v>517559.24078173254</v>
      </c>
      <c r="M35" s="308">
        <f t="shared" si="6"/>
        <v>560745.62762416992</v>
      </c>
      <c r="N35" s="308">
        <f t="shared" si="6"/>
        <v>576100.51365210034</v>
      </c>
      <c r="O35" s="308">
        <f t="shared" si="6"/>
        <v>578333.41824014531</v>
      </c>
      <c r="P35" s="308">
        <f t="shared" si="6"/>
        <v>576599.30523169215</v>
      </c>
      <c r="Q35" s="308">
        <f t="shared" si="6"/>
        <v>588415.09054584254</v>
      </c>
      <c r="R35" s="308">
        <f t="shared" si="6"/>
        <v>585658.88228710333</v>
      </c>
      <c r="S35" s="308">
        <f t="shared" si="6"/>
        <v>577883.07440149167</v>
      </c>
      <c r="T35" s="324">
        <f t="shared" si="6"/>
        <v>230144.57123265919</v>
      </c>
      <c r="U35" s="324">
        <f t="shared" si="6"/>
        <v>115826.76528231904</v>
      </c>
      <c r="V35" s="308">
        <f t="shared" si="6"/>
        <v>112733.31033129287</v>
      </c>
      <c r="W35" s="308">
        <f t="shared" si="6"/>
        <v>116841.40079448253</v>
      </c>
      <c r="X35" s="299"/>
      <c r="Y35" s="299"/>
      <c r="Z35" s="257"/>
    </row>
    <row r="36" spans="1:26" ht="29.25" customHeight="1">
      <c r="A36" s="299"/>
      <c r="B36" s="310" t="s">
        <v>38</v>
      </c>
      <c r="C36" s="310" t="s">
        <v>59</v>
      </c>
      <c r="D36" s="325" t="s">
        <v>314</v>
      </c>
      <c r="E36" s="311">
        <f t="shared" si="6"/>
        <v>78846.581413175561</v>
      </c>
      <c r="F36" s="311">
        <f t="shared" si="6"/>
        <v>77935.004598131331</v>
      </c>
      <c r="G36" s="311">
        <f t="shared" si="6"/>
        <v>269551.01741122123</v>
      </c>
      <c r="H36" s="311">
        <f t="shared" si="6"/>
        <v>364245.9709252399</v>
      </c>
      <c r="I36" s="311">
        <f t="shared" si="6"/>
        <v>396703.80102392816</v>
      </c>
      <c r="J36" s="311">
        <f t="shared" si="6"/>
        <v>420262.9860699001</v>
      </c>
      <c r="K36" s="311">
        <f t="shared" si="6"/>
        <v>467174.62510768615</v>
      </c>
      <c r="L36" s="311">
        <f t="shared" si="6"/>
        <v>515829.01649712271</v>
      </c>
      <c r="M36" s="311">
        <f t="shared" si="6"/>
        <v>558871.02926719992</v>
      </c>
      <c r="N36" s="311">
        <f t="shared" si="6"/>
        <v>574174.58320674405</v>
      </c>
      <c r="O36" s="311">
        <f t="shared" si="6"/>
        <v>576400.02309231833</v>
      </c>
      <c r="P36" s="311">
        <f t="shared" si="6"/>
        <v>574671.70730320364</v>
      </c>
      <c r="Q36" s="311">
        <f t="shared" si="6"/>
        <v>586447.99190500774</v>
      </c>
      <c r="R36" s="311">
        <f t="shared" si="6"/>
        <v>583700.9977769166</v>
      </c>
      <c r="S36" s="311">
        <f t="shared" si="6"/>
        <v>575951.18477377645</v>
      </c>
      <c r="T36" s="315">
        <f t="shared" si="6"/>
        <v>229375.18737330349</v>
      </c>
      <c r="U36" s="315">
        <f t="shared" si="6"/>
        <v>115439.55109250656</v>
      </c>
      <c r="V36" s="311">
        <f t="shared" si="6"/>
        <v>112356.43770329181</v>
      </c>
      <c r="W36" s="311">
        <f t="shared" si="6"/>
        <v>116450.79463160718</v>
      </c>
      <c r="X36" s="299"/>
      <c r="Y36" s="299"/>
      <c r="Z36" s="257"/>
    </row>
    <row r="37" spans="1:26" ht="21" customHeight="1">
      <c r="A37" s="299"/>
      <c r="B37" s="299"/>
      <c r="C37" s="299"/>
      <c r="D37" s="299"/>
      <c r="E37" s="299"/>
      <c r="F37" s="299"/>
      <c r="G37" s="299"/>
      <c r="H37" s="299"/>
      <c r="I37" s="299"/>
      <c r="J37" s="299"/>
      <c r="K37" s="299"/>
      <c r="L37" s="299"/>
      <c r="M37" s="299"/>
      <c r="N37" s="299"/>
      <c r="O37" s="299"/>
      <c r="P37" s="299"/>
      <c r="Q37" s="299"/>
      <c r="R37" s="299"/>
      <c r="S37" s="299"/>
      <c r="T37" s="300"/>
      <c r="U37" s="300"/>
      <c r="V37" s="299"/>
      <c r="W37" s="299"/>
      <c r="X37" s="299"/>
      <c r="Y37" s="299"/>
      <c r="Z37" s="257"/>
    </row>
    <row r="38" spans="1:26" ht="21" customHeight="1">
      <c r="A38" s="299"/>
      <c r="B38" s="299"/>
      <c r="C38" s="299"/>
      <c r="D38" s="299"/>
      <c r="E38" s="299"/>
      <c r="F38" s="299"/>
      <c r="G38" s="299"/>
      <c r="H38" s="299"/>
      <c r="I38" s="299"/>
      <c r="J38" s="299"/>
      <c r="K38" s="299"/>
      <c r="L38" s="299"/>
      <c r="M38" s="299"/>
      <c r="N38" s="299"/>
      <c r="O38" s="299"/>
      <c r="P38" s="299"/>
      <c r="Q38" s="299"/>
      <c r="R38" s="299"/>
      <c r="S38" s="299"/>
      <c r="T38" s="300"/>
      <c r="U38" s="300"/>
      <c r="V38" s="299"/>
      <c r="W38" s="299"/>
      <c r="X38" s="299"/>
      <c r="Y38" s="299"/>
      <c r="Z38" s="257"/>
    </row>
    <row r="39" spans="1:26" ht="21" customHeight="1">
      <c r="A39" s="299"/>
      <c r="B39" s="299"/>
      <c r="C39" s="299"/>
      <c r="D39" s="299"/>
      <c r="E39" s="299"/>
      <c r="F39" s="299"/>
      <c r="G39" s="299"/>
      <c r="H39" s="299"/>
      <c r="I39" s="299"/>
      <c r="J39" s="299"/>
      <c r="K39" s="299"/>
      <c r="L39" s="299"/>
      <c r="M39" s="299"/>
      <c r="N39" s="299"/>
      <c r="O39" s="299"/>
      <c r="P39" s="299"/>
      <c r="Q39" s="299"/>
      <c r="R39" s="299"/>
      <c r="S39" s="299"/>
      <c r="T39" s="300"/>
      <c r="U39" s="300"/>
      <c r="V39" s="299"/>
      <c r="W39" s="299"/>
      <c r="X39" s="299"/>
      <c r="Y39" s="299"/>
      <c r="Z39" s="257"/>
    </row>
    <row r="40" spans="1:26" ht="21" customHeight="1">
      <c r="A40" s="299"/>
      <c r="B40" s="299"/>
      <c r="C40" s="299"/>
      <c r="D40" s="299"/>
      <c r="E40" s="299"/>
      <c r="F40" s="299"/>
      <c r="G40" s="299"/>
      <c r="H40" s="299"/>
      <c r="I40" s="299"/>
      <c r="J40" s="299"/>
      <c r="K40" s="299"/>
      <c r="L40" s="299"/>
      <c r="M40" s="299"/>
      <c r="N40" s="299"/>
      <c r="O40" s="299"/>
      <c r="P40" s="299"/>
      <c r="Q40" s="299"/>
      <c r="R40" s="299"/>
      <c r="S40" s="299"/>
      <c r="T40" s="300"/>
      <c r="U40" s="300"/>
      <c r="V40" s="299"/>
      <c r="W40" s="299"/>
      <c r="X40" s="299"/>
      <c r="Y40" s="299"/>
      <c r="Z40" s="257"/>
    </row>
    <row r="41" spans="1:26" ht="21" customHeight="1">
      <c r="A41" s="299"/>
      <c r="B41" s="299"/>
      <c r="C41" s="299"/>
      <c r="D41" s="299"/>
      <c r="E41" s="299"/>
      <c r="F41" s="299"/>
      <c r="G41" s="299"/>
      <c r="H41" s="299"/>
      <c r="I41" s="299"/>
      <c r="J41" s="299"/>
      <c r="K41" s="299"/>
      <c r="L41" s="299"/>
      <c r="M41" s="299"/>
      <c r="N41" s="299"/>
      <c r="O41" s="299"/>
      <c r="P41" s="299"/>
      <c r="Q41" s="299"/>
      <c r="R41" s="299"/>
      <c r="S41" s="299"/>
      <c r="T41" s="300"/>
      <c r="U41" s="300"/>
      <c r="V41" s="299"/>
      <c r="W41" s="299"/>
      <c r="X41" s="299"/>
      <c r="Y41" s="299"/>
      <c r="Z41" s="257"/>
    </row>
    <row r="42" spans="1:26" ht="21" customHeight="1">
      <c r="A42" s="299"/>
      <c r="B42" s="299"/>
      <c r="C42" s="299"/>
      <c r="D42" s="299"/>
      <c r="E42" s="299"/>
      <c r="F42" s="299"/>
      <c r="G42" s="299"/>
      <c r="H42" s="299"/>
      <c r="I42" s="299"/>
      <c r="J42" s="299"/>
      <c r="K42" s="299"/>
      <c r="L42" s="299"/>
      <c r="M42" s="299"/>
      <c r="N42" s="299"/>
      <c r="O42" s="299"/>
      <c r="P42" s="299"/>
      <c r="Q42" s="299"/>
      <c r="R42" s="299"/>
      <c r="S42" s="299"/>
      <c r="T42" s="300"/>
      <c r="U42" s="300"/>
      <c r="V42" s="299"/>
      <c r="W42" s="299"/>
      <c r="X42" s="299"/>
      <c r="Y42" s="299"/>
      <c r="Z42" s="257"/>
    </row>
    <row r="43" spans="1:26" ht="21" customHeight="1">
      <c r="A43" s="299"/>
      <c r="B43" s="299"/>
      <c r="C43" s="299"/>
      <c r="D43" s="299"/>
      <c r="E43" s="299"/>
      <c r="F43" s="299"/>
      <c r="G43" s="299"/>
      <c r="H43" s="299"/>
      <c r="I43" s="299"/>
      <c r="J43" s="299"/>
      <c r="K43" s="299"/>
      <c r="L43" s="299"/>
      <c r="M43" s="299"/>
      <c r="N43" s="299"/>
      <c r="O43" s="299"/>
      <c r="P43" s="299"/>
      <c r="Q43" s="299"/>
      <c r="R43" s="299"/>
      <c r="S43" s="299"/>
      <c r="T43" s="300"/>
      <c r="U43" s="300"/>
      <c r="V43" s="299"/>
      <c r="W43" s="299"/>
      <c r="X43" s="299"/>
      <c r="Y43" s="299"/>
      <c r="Z43" s="257"/>
    </row>
    <row r="44" spans="1:26" ht="21" customHeight="1">
      <c r="A44" s="299"/>
      <c r="B44" s="299"/>
      <c r="C44" s="299"/>
      <c r="D44" s="299"/>
      <c r="E44" s="299"/>
      <c r="F44" s="299"/>
      <c r="G44" s="299"/>
      <c r="H44" s="299"/>
      <c r="I44" s="299"/>
      <c r="J44" s="299"/>
      <c r="K44" s="299"/>
      <c r="L44" s="299"/>
      <c r="M44" s="299"/>
      <c r="N44" s="299"/>
      <c r="O44" s="299"/>
      <c r="P44" s="299"/>
      <c r="Q44" s="299"/>
      <c r="R44" s="299"/>
      <c r="S44" s="299"/>
      <c r="T44" s="300"/>
      <c r="U44" s="300"/>
      <c r="V44" s="299"/>
      <c r="W44" s="299"/>
      <c r="X44" s="299"/>
      <c r="Y44" s="299"/>
      <c r="Z44" s="299"/>
    </row>
    <row r="45" spans="1:26" ht="21" customHeight="1">
      <c r="A45" s="299"/>
      <c r="B45" s="299"/>
      <c r="C45" s="299"/>
      <c r="D45" s="299"/>
      <c r="E45" s="299"/>
      <c r="F45" s="299"/>
      <c r="G45" s="299"/>
      <c r="H45" s="299"/>
      <c r="I45" s="299"/>
      <c r="J45" s="299"/>
      <c r="K45" s="299"/>
      <c r="L45" s="299"/>
      <c r="M45" s="299"/>
      <c r="N45" s="299"/>
      <c r="O45" s="299"/>
      <c r="P45" s="299"/>
      <c r="Q45" s="299"/>
      <c r="R45" s="299"/>
      <c r="S45" s="299"/>
      <c r="T45" s="300"/>
      <c r="U45" s="300"/>
      <c r="V45" s="299"/>
      <c r="W45" s="299"/>
      <c r="X45" s="299"/>
      <c r="Y45" s="299"/>
      <c r="Z45" s="299"/>
    </row>
    <row r="46" spans="1:26" ht="21" customHeight="1">
      <c r="A46" s="299"/>
      <c r="B46" s="299"/>
      <c r="C46" s="299"/>
      <c r="D46" s="299"/>
      <c r="E46" s="299"/>
      <c r="F46" s="299"/>
      <c r="G46" s="299"/>
      <c r="H46" s="299"/>
      <c r="I46" s="299"/>
      <c r="J46" s="299"/>
      <c r="K46" s="299"/>
      <c r="L46" s="299"/>
      <c r="M46" s="299"/>
      <c r="N46" s="299"/>
      <c r="O46" s="299"/>
      <c r="P46" s="299"/>
      <c r="Q46" s="299"/>
      <c r="R46" s="299"/>
      <c r="S46" s="299"/>
      <c r="T46" s="300"/>
      <c r="U46" s="300"/>
      <c r="V46" s="299"/>
      <c r="W46" s="299"/>
      <c r="X46" s="299"/>
      <c r="Y46" s="299"/>
      <c r="Z46" s="299"/>
    </row>
    <row r="47" spans="1:26" ht="21" customHeight="1">
      <c r="A47" s="299"/>
      <c r="B47" s="299"/>
      <c r="C47" s="299"/>
      <c r="D47" s="299"/>
      <c r="E47" s="299"/>
      <c r="F47" s="299"/>
      <c r="G47" s="299"/>
      <c r="H47" s="299"/>
      <c r="I47" s="299"/>
      <c r="J47" s="299"/>
      <c r="K47" s="299"/>
      <c r="L47" s="299"/>
      <c r="M47" s="299"/>
      <c r="N47" s="299"/>
      <c r="O47" s="299"/>
      <c r="P47" s="299"/>
      <c r="Q47" s="299"/>
      <c r="R47" s="299"/>
      <c r="S47" s="299"/>
      <c r="T47" s="300"/>
      <c r="U47" s="300"/>
      <c r="V47" s="299"/>
      <c r="W47" s="299"/>
      <c r="X47" s="299"/>
      <c r="Y47" s="299"/>
      <c r="Z47" s="299"/>
    </row>
    <row r="48" spans="1:26" ht="21" customHeight="1">
      <c r="A48" s="299"/>
      <c r="B48" s="299"/>
      <c r="C48" s="299"/>
      <c r="D48" s="299"/>
      <c r="E48" s="299"/>
      <c r="F48" s="299"/>
      <c r="G48" s="299"/>
      <c r="H48" s="299"/>
      <c r="I48" s="299"/>
      <c r="J48" s="299"/>
      <c r="K48" s="299"/>
      <c r="L48" s="299"/>
      <c r="M48" s="299"/>
      <c r="N48" s="299"/>
      <c r="O48" s="299"/>
      <c r="P48" s="299"/>
      <c r="Q48" s="299"/>
      <c r="R48" s="299"/>
      <c r="S48" s="299"/>
      <c r="T48" s="300"/>
      <c r="U48" s="300"/>
      <c r="V48" s="299"/>
      <c r="W48" s="299"/>
      <c r="X48" s="299"/>
      <c r="Y48" s="299"/>
      <c r="Z48" s="299"/>
    </row>
    <row r="49" spans="1:26" ht="21" customHeight="1">
      <c r="A49" s="299"/>
      <c r="B49" s="299"/>
      <c r="C49" s="299"/>
      <c r="D49" s="299"/>
      <c r="E49" s="299"/>
      <c r="F49" s="299"/>
      <c r="G49" s="299"/>
      <c r="H49" s="299"/>
      <c r="I49" s="299"/>
      <c r="J49" s="299"/>
      <c r="K49" s="299"/>
      <c r="L49" s="299"/>
      <c r="M49" s="299"/>
      <c r="N49" s="299"/>
      <c r="O49" s="299"/>
      <c r="P49" s="299"/>
      <c r="Q49" s="299"/>
      <c r="R49" s="299"/>
      <c r="S49" s="299"/>
      <c r="T49" s="300"/>
      <c r="U49" s="300"/>
      <c r="V49" s="299"/>
      <c r="W49" s="299"/>
      <c r="X49" s="299"/>
      <c r="Y49" s="299"/>
      <c r="Z49" s="299"/>
    </row>
    <row r="50" spans="1:26" ht="21" customHeight="1">
      <c r="A50" s="299"/>
      <c r="B50" s="299"/>
      <c r="C50" s="299"/>
      <c r="D50" s="299"/>
      <c r="E50" s="299"/>
      <c r="F50" s="299"/>
      <c r="G50" s="299"/>
      <c r="H50" s="299"/>
      <c r="I50" s="299"/>
      <c r="J50" s="299"/>
      <c r="K50" s="299"/>
      <c r="L50" s="299"/>
      <c r="M50" s="299"/>
      <c r="N50" s="299"/>
      <c r="O50" s="299"/>
      <c r="P50" s="299"/>
      <c r="Q50" s="299"/>
      <c r="R50" s="299"/>
      <c r="S50" s="299"/>
      <c r="T50" s="300"/>
      <c r="U50" s="300"/>
      <c r="V50" s="299"/>
      <c r="W50" s="299"/>
      <c r="X50" s="299"/>
      <c r="Y50" s="299"/>
      <c r="Z50" s="299"/>
    </row>
    <row r="51" spans="1:26" ht="21" customHeight="1">
      <c r="A51" s="299"/>
      <c r="B51" s="299"/>
      <c r="C51" s="299"/>
      <c r="D51" s="299"/>
      <c r="E51" s="299"/>
      <c r="F51" s="299"/>
      <c r="G51" s="299"/>
      <c r="H51" s="299"/>
      <c r="I51" s="299"/>
      <c r="J51" s="299"/>
      <c r="K51" s="299"/>
      <c r="L51" s="299"/>
      <c r="M51" s="299"/>
      <c r="N51" s="299"/>
      <c r="O51" s="299"/>
      <c r="P51" s="299"/>
      <c r="Q51" s="299"/>
      <c r="R51" s="299"/>
      <c r="S51" s="299"/>
      <c r="T51" s="300"/>
      <c r="U51" s="300"/>
      <c r="V51" s="299"/>
      <c r="W51" s="299"/>
      <c r="X51" s="299"/>
      <c r="Y51" s="299"/>
      <c r="Z51" s="299"/>
    </row>
    <row r="52" spans="1:26" ht="21" customHeight="1">
      <c r="A52" s="299"/>
      <c r="B52" s="299"/>
      <c r="C52" s="299"/>
      <c r="D52" s="299"/>
      <c r="E52" s="299"/>
      <c r="F52" s="299"/>
      <c r="G52" s="299"/>
      <c r="H52" s="299"/>
      <c r="I52" s="299"/>
      <c r="J52" s="299"/>
      <c r="K52" s="299"/>
      <c r="L52" s="299"/>
      <c r="M52" s="299"/>
      <c r="N52" s="299"/>
      <c r="O52" s="299"/>
      <c r="P52" s="299"/>
      <c r="Q52" s="299"/>
      <c r="R52" s="299"/>
      <c r="S52" s="299"/>
      <c r="T52" s="300"/>
      <c r="U52" s="300"/>
      <c r="V52" s="299"/>
      <c r="W52" s="299"/>
      <c r="X52" s="299"/>
      <c r="Y52" s="299"/>
      <c r="Z52" s="299"/>
    </row>
    <row r="53" spans="1:26" ht="21" customHeight="1">
      <c r="A53" s="299"/>
      <c r="B53" s="299"/>
      <c r="C53" s="299"/>
      <c r="D53" s="299"/>
      <c r="E53" s="299"/>
      <c r="F53" s="299"/>
      <c r="G53" s="299"/>
      <c r="H53" s="299"/>
      <c r="I53" s="299"/>
      <c r="J53" s="299"/>
      <c r="K53" s="299"/>
      <c r="L53" s="299"/>
      <c r="M53" s="299"/>
      <c r="N53" s="299"/>
      <c r="O53" s="299"/>
      <c r="P53" s="299"/>
      <c r="Q53" s="299"/>
      <c r="R53" s="299"/>
      <c r="S53" s="299"/>
      <c r="T53" s="300"/>
      <c r="U53" s="300"/>
      <c r="V53" s="299"/>
      <c r="W53" s="299"/>
      <c r="X53" s="299"/>
      <c r="Y53" s="299"/>
      <c r="Z53" s="299"/>
    </row>
    <row r="54" spans="1:26" ht="21" customHeight="1">
      <c r="A54" s="299"/>
      <c r="B54" s="299"/>
      <c r="C54" s="299"/>
      <c r="D54" s="299"/>
      <c r="E54" s="299"/>
      <c r="F54" s="299"/>
      <c r="G54" s="299"/>
      <c r="H54" s="299"/>
      <c r="I54" s="299"/>
      <c r="J54" s="299"/>
      <c r="K54" s="299"/>
      <c r="L54" s="299"/>
      <c r="M54" s="299"/>
      <c r="N54" s="299"/>
      <c r="O54" s="299"/>
      <c r="P54" s="299"/>
      <c r="Q54" s="299"/>
      <c r="R54" s="299"/>
      <c r="S54" s="299"/>
      <c r="T54" s="300"/>
      <c r="U54" s="300"/>
      <c r="V54" s="299"/>
      <c r="W54" s="299"/>
      <c r="X54" s="299"/>
      <c r="Y54" s="299"/>
      <c r="Z54" s="299"/>
    </row>
    <row r="55" spans="1:26" ht="21" customHeight="1">
      <c r="A55" s="299"/>
      <c r="B55" s="299"/>
      <c r="C55" s="299"/>
      <c r="D55" s="299"/>
      <c r="E55" s="299"/>
      <c r="F55" s="299"/>
      <c r="G55" s="299"/>
      <c r="H55" s="299"/>
      <c r="I55" s="299"/>
      <c r="J55" s="299"/>
      <c r="K55" s="299"/>
      <c r="L55" s="299"/>
      <c r="M55" s="299"/>
      <c r="N55" s="299"/>
      <c r="O55" s="299"/>
      <c r="P55" s="299"/>
      <c r="Q55" s="299"/>
      <c r="R55" s="299"/>
      <c r="S55" s="299"/>
      <c r="T55" s="300"/>
      <c r="U55" s="300"/>
      <c r="V55" s="299"/>
      <c r="W55" s="299"/>
      <c r="X55" s="299"/>
      <c r="Y55" s="299"/>
      <c r="Z55" s="299"/>
    </row>
    <row r="56" spans="1:26" ht="21" customHeight="1">
      <c r="A56" s="299"/>
      <c r="B56" s="299"/>
      <c r="C56" s="299"/>
      <c r="D56" s="299"/>
      <c r="E56" s="299"/>
      <c r="F56" s="299"/>
      <c r="G56" s="299"/>
      <c r="H56" s="299"/>
      <c r="I56" s="299"/>
      <c r="J56" s="299"/>
      <c r="K56" s="299"/>
      <c r="L56" s="299"/>
      <c r="M56" s="299"/>
      <c r="N56" s="299"/>
      <c r="O56" s="299"/>
      <c r="P56" s="299"/>
      <c r="Q56" s="299"/>
      <c r="R56" s="299"/>
      <c r="S56" s="299"/>
      <c r="T56" s="300"/>
      <c r="U56" s="300"/>
      <c r="V56" s="299"/>
      <c r="W56" s="299"/>
      <c r="X56" s="299"/>
      <c r="Y56" s="299"/>
      <c r="Z56" s="299"/>
    </row>
    <row r="57" spans="1:26" ht="21" customHeight="1">
      <c r="A57" s="299"/>
      <c r="B57" s="299"/>
      <c r="C57" s="299"/>
      <c r="D57" s="299"/>
      <c r="E57" s="299"/>
      <c r="F57" s="299"/>
      <c r="G57" s="299"/>
      <c r="H57" s="299"/>
      <c r="I57" s="299"/>
      <c r="J57" s="299"/>
      <c r="K57" s="299"/>
      <c r="L57" s="299"/>
      <c r="M57" s="299"/>
      <c r="N57" s="299"/>
      <c r="O57" s="299"/>
      <c r="P57" s="299"/>
      <c r="Q57" s="299"/>
      <c r="R57" s="299"/>
      <c r="S57" s="299"/>
      <c r="T57" s="300"/>
      <c r="U57" s="300"/>
      <c r="V57" s="299"/>
      <c r="W57" s="299"/>
      <c r="X57" s="299"/>
      <c r="Y57" s="299"/>
      <c r="Z57" s="299"/>
    </row>
    <row r="58" spans="1:26" ht="21" customHeight="1">
      <c r="A58" s="299"/>
      <c r="B58" s="299"/>
      <c r="C58" s="299"/>
      <c r="D58" s="299"/>
      <c r="E58" s="299"/>
      <c r="F58" s="299"/>
      <c r="G58" s="299"/>
      <c r="H58" s="299"/>
      <c r="I58" s="299"/>
      <c r="J58" s="299"/>
      <c r="K58" s="299"/>
      <c r="L58" s="299"/>
      <c r="M58" s="299"/>
      <c r="N58" s="299"/>
      <c r="O58" s="299"/>
      <c r="P58" s="299"/>
      <c r="Q58" s="299"/>
      <c r="R58" s="299"/>
      <c r="S58" s="299"/>
      <c r="T58" s="300"/>
      <c r="U58" s="300"/>
      <c r="V58" s="299"/>
      <c r="W58" s="299"/>
      <c r="X58" s="299"/>
      <c r="Y58" s="299"/>
      <c r="Z58" s="299"/>
    </row>
    <row r="59" spans="1:26" ht="21" customHeight="1">
      <c r="A59" s="299"/>
      <c r="B59" s="299"/>
      <c r="C59" s="299"/>
      <c r="D59" s="299"/>
      <c r="E59" s="299"/>
      <c r="F59" s="299"/>
      <c r="G59" s="299"/>
      <c r="H59" s="299"/>
      <c r="I59" s="299"/>
      <c r="J59" s="299"/>
      <c r="K59" s="299"/>
      <c r="L59" s="299"/>
      <c r="M59" s="299"/>
      <c r="N59" s="299"/>
      <c r="O59" s="299"/>
      <c r="P59" s="299"/>
      <c r="Q59" s="299"/>
      <c r="R59" s="299"/>
      <c r="S59" s="299"/>
      <c r="T59" s="300"/>
      <c r="U59" s="300"/>
      <c r="V59" s="299"/>
      <c r="W59" s="299"/>
      <c r="X59" s="299"/>
      <c r="Y59" s="299"/>
      <c r="Z59" s="299"/>
    </row>
    <row r="60" spans="1:26" ht="21" customHeight="1">
      <c r="A60" s="299"/>
      <c r="B60" s="299"/>
      <c r="C60" s="299"/>
      <c r="D60" s="299"/>
      <c r="E60" s="299"/>
      <c r="F60" s="299"/>
      <c r="G60" s="299"/>
      <c r="H60" s="299"/>
      <c r="I60" s="299"/>
      <c r="J60" s="299"/>
      <c r="K60" s="299"/>
      <c r="L60" s="299"/>
      <c r="M60" s="299"/>
      <c r="N60" s="299"/>
      <c r="O60" s="299"/>
      <c r="P60" s="299"/>
      <c r="Q60" s="299"/>
      <c r="R60" s="299"/>
      <c r="S60" s="299"/>
      <c r="T60" s="300"/>
      <c r="U60" s="300"/>
      <c r="V60" s="299"/>
      <c r="W60" s="299"/>
      <c r="X60" s="299"/>
      <c r="Y60" s="299"/>
      <c r="Z60" s="299"/>
    </row>
    <row r="61" spans="1:26" ht="21" customHeight="1">
      <c r="A61" s="299"/>
      <c r="B61" s="299"/>
      <c r="C61" s="299"/>
      <c r="D61" s="299"/>
      <c r="E61" s="299"/>
      <c r="F61" s="299"/>
      <c r="G61" s="299"/>
      <c r="H61" s="299"/>
      <c r="I61" s="299"/>
      <c r="J61" s="299"/>
      <c r="K61" s="299"/>
      <c r="L61" s="299"/>
      <c r="M61" s="299"/>
      <c r="N61" s="299"/>
      <c r="O61" s="299"/>
      <c r="P61" s="299"/>
      <c r="Q61" s="299"/>
      <c r="R61" s="299"/>
      <c r="S61" s="299"/>
      <c r="T61" s="300"/>
      <c r="U61" s="300"/>
      <c r="V61" s="299"/>
      <c r="W61" s="299"/>
      <c r="X61" s="299"/>
      <c r="Y61" s="299"/>
      <c r="Z61" s="299"/>
    </row>
    <row r="62" spans="1:26" ht="21" customHeight="1">
      <c r="A62" s="299"/>
      <c r="B62" s="299"/>
      <c r="C62" s="299"/>
      <c r="D62" s="299"/>
      <c r="E62" s="299"/>
      <c r="F62" s="299"/>
      <c r="G62" s="299"/>
      <c r="H62" s="299"/>
      <c r="I62" s="299"/>
      <c r="J62" s="299"/>
      <c r="K62" s="299"/>
      <c r="L62" s="299"/>
      <c r="M62" s="299"/>
      <c r="N62" s="299"/>
      <c r="O62" s="299"/>
      <c r="P62" s="299"/>
      <c r="Q62" s="299"/>
      <c r="R62" s="299"/>
      <c r="S62" s="299"/>
      <c r="T62" s="300"/>
      <c r="U62" s="300"/>
      <c r="V62" s="299"/>
      <c r="W62" s="299"/>
      <c r="X62" s="299"/>
      <c r="Y62" s="299"/>
      <c r="Z62" s="299"/>
    </row>
    <row r="63" spans="1:26" ht="21" customHeight="1">
      <c r="A63" s="299"/>
      <c r="B63" s="299"/>
      <c r="C63" s="299"/>
      <c r="D63" s="299"/>
      <c r="E63" s="299"/>
      <c r="F63" s="299"/>
      <c r="G63" s="299"/>
      <c r="H63" s="299"/>
      <c r="I63" s="299"/>
      <c r="J63" s="299"/>
      <c r="K63" s="299"/>
      <c r="L63" s="299"/>
      <c r="M63" s="299"/>
      <c r="N63" s="299"/>
      <c r="O63" s="299"/>
      <c r="P63" s="299"/>
      <c r="Q63" s="299"/>
      <c r="R63" s="299"/>
      <c r="S63" s="299"/>
      <c r="T63" s="300"/>
      <c r="U63" s="300"/>
      <c r="V63" s="299"/>
      <c r="W63" s="299"/>
      <c r="X63" s="299"/>
      <c r="Y63" s="299"/>
      <c r="Z63" s="299"/>
    </row>
    <row r="64" spans="1:26" ht="21" customHeight="1">
      <c r="A64" s="299"/>
      <c r="B64" s="299"/>
      <c r="C64" s="299"/>
      <c r="D64" s="299"/>
      <c r="E64" s="299"/>
      <c r="F64" s="299"/>
      <c r="G64" s="299"/>
      <c r="H64" s="299"/>
      <c r="I64" s="299"/>
      <c r="J64" s="299"/>
      <c r="K64" s="299"/>
      <c r="L64" s="299"/>
      <c r="M64" s="299"/>
      <c r="N64" s="299"/>
      <c r="O64" s="299"/>
      <c r="P64" s="299"/>
      <c r="Q64" s="299"/>
      <c r="R64" s="299"/>
      <c r="S64" s="299"/>
      <c r="T64" s="300"/>
      <c r="U64" s="300"/>
      <c r="V64" s="299"/>
      <c r="W64" s="299"/>
      <c r="X64" s="299"/>
      <c r="Y64" s="299"/>
      <c r="Z64" s="299"/>
    </row>
    <row r="65" spans="1:26" ht="21" customHeight="1">
      <c r="A65" s="299"/>
      <c r="B65" s="299"/>
      <c r="C65" s="299"/>
      <c r="D65" s="299"/>
      <c r="E65" s="299"/>
      <c r="F65" s="299"/>
      <c r="G65" s="299"/>
      <c r="H65" s="299"/>
      <c r="I65" s="299"/>
      <c r="J65" s="299"/>
      <c r="K65" s="299"/>
      <c r="L65" s="299"/>
      <c r="M65" s="299"/>
      <c r="N65" s="299"/>
      <c r="O65" s="299"/>
      <c r="P65" s="299"/>
      <c r="Q65" s="299"/>
      <c r="R65" s="299"/>
      <c r="S65" s="299"/>
      <c r="T65" s="300"/>
      <c r="U65" s="300"/>
      <c r="V65" s="299"/>
      <c r="W65" s="299"/>
      <c r="X65" s="299"/>
      <c r="Y65" s="299"/>
      <c r="Z65" s="299"/>
    </row>
    <row r="66" spans="1:26" ht="21" customHeight="1">
      <c r="A66" s="299"/>
      <c r="B66" s="299"/>
      <c r="C66" s="299"/>
      <c r="D66" s="299"/>
      <c r="E66" s="299"/>
      <c r="F66" s="299"/>
      <c r="G66" s="299"/>
      <c r="H66" s="299"/>
      <c r="I66" s="299"/>
      <c r="J66" s="299"/>
      <c r="K66" s="299"/>
      <c r="L66" s="299"/>
      <c r="M66" s="299"/>
      <c r="N66" s="299"/>
      <c r="O66" s="299"/>
      <c r="P66" s="299"/>
      <c r="Q66" s="299"/>
      <c r="R66" s="299"/>
      <c r="S66" s="299"/>
      <c r="T66" s="300"/>
      <c r="U66" s="300"/>
      <c r="V66" s="299"/>
      <c r="W66" s="299"/>
      <c r="X66" s="299"/>
      <c r="Y66" s="299"/>
      <c r="Z66" s="299"/>
    </row>
    <row r="67" spans="1:26" ht="21" customHeight="1">
      <c r="A67" s="299"/>
      <c r="B67" s="299"/>
      <c r="C67" s="299"/>
      <c r="D67" s="299"/>
      <c r="E67" s="299"/>
      <c r="F67" s="299"/>
      <c r="G67" s="299"/>
      <c r="H67" s="299"/>
      <c r="I67" s="299"/>
      <c r="J67" s="299"/>
      <c r="K67" s="299"/>
      <c r="L67" s="299"/>
      <c r="M67" s="299"/>
      <c r="N67" s="299"/>
      <c r="O67" s="299"/>
      <c r="P67" s="299"/>
      <c r="Q67" s="299"/>
      <c r="R67" s="299"/>
      <c r="S67" s="299"/>
      <c r="T67" s="300"/>
      <c r="U67" s="300"/>
      <c r="V67" s="299"/>
      <c r="W67" s="299"/>
      <c r="X67" s="299"/>
      <c r="Y67" s="299"/>
      <c r="Z67" s="299"/>
    </row>
    <row r="68" spans="1:26" ht="21" customHeight="1">
      <c r="A68" s="299"/>
      <c r="B68" s="299"/>
      <c r="C68" s="299"/>
      <c r="D68" s="299"/>
      <c r="E68" s="299"/>
      <c r="F68" s="299"/>
      <c r="G68" s="299"/>
      <c r="H68" s="299"/>
      <c r="I68" s="299"/>
      <c r="J68" s="299"/>
      <c r="K68" s="299"/>
      <c r="L68" s="299"/>
      <c r="M68" s="299"/>
      <c r="N68" s="299"/>
      <c r="O68" s="299"/>
      <c r="P68" s="299"/>
      <c r="Q68" s="299"/>
      <c r="R68" s="299"/>
      <c r="S68" s="299"/>
      <c r="T68" s="300"/>
      <c r="U68" s="300"/>
      <c r="V68" s="299"/>
      <c r="W68" s="299"/>
      <c r="X68" s="299"/>
      <c r="Y68" s="299"/>
      <c r="Z68" s="299"/>
    </row>
    <row r="69" spans="1:26" ht="21" customHeight="1">
      <c r="A69" s="299"/>
      <c r="B69" s="299"/>
      <c r="C69" s="299"/>
      <c r="D69" s="299"/>
      <c r="E69" s="299"/>
      <c r="F69" s="299"/>
      <c r="G69" s="299"/>
      <c r="H69" s="299"/>
      <c r="I69" s="299"/>
      <c r="J69" s="299"/>
      <c r="K69" s="299"/>
      <c r="L69" s="299"/>
      <c r="M69" s="299"/>
      <c r="N69" s="299"/>
      <c r="O69" s="299"/>
      <c r="P69" s="299"/>
      <c r="Q69" s="299"/>
      <c r="R69" s="299"/>
      <c r="S69" s="299"/>
      <c r="T69" s="300"/>
      <c r="U69" s="300"/>
      <c r="V69" s="299"/>
      <c r="W69" s="299"/>
      <c r="X69" s="299"/>
      <c r="Y69" s="299"/>
      <c r="Z69" s="299"/>
    </row>
    <row r="70" spans="1:26" ht="21" customHeight="1">
      <c r="A70" s="299"/>
      <c r="B70" s="299"/>
      <c r="C70" s="299"/>
      <c r="D70" s="299"/>
      <c r="E70" s="299"/>
      <c r="F70" s="299"/>
      <c r="G70" s="299"/>
      <c r="H70" s="299"/>
      <c r="I70" s="299"/>
      <c r="J70" s="299"/>
      <c r="K70" s="299"/>
      <c r="L70" s="299"/>
      <c r="M70" s="299"/>
      <c r="N70" s="299"/>
      <c r="O70" s="299"/>
      <c r="P70" s="299"/>
      <c r="Q70" s="299"/>
      <c r="R70" s="299"/>
      <c r="S70" s="299"/>
      <c r="T70" s="300"/>
      <c r="U70" s="300"/>
      <c r="V70" s="299"/>
      <c r="W70" s="299"/>
      <c r="X70" s="299"/>
      <c r="Y70" s="299"/>
      <c r="Z70" s="299"/>
    </row>
    <row r="71" spans="1:26" ht="21" customHeight="1">
      <c r="A71" s="299"/>
      <c r="B71" s="299"/>
      <c r="C71" s="299"/>
      <c r="D71" s="299"/>
      <c r="E71" s="299"/>
      <c r="F71" s="299"/>
      <c r="G71" s="299"/>
      <c r="H71" s="299"/>
      <c r="I71" s="299"/>
      <c r="J71" s="299"/>
      <c r="K71" s="299"/>
      <c r="L71" s="299"/>
      <c r="M71" s="299"/>
      <c r="N71" s="299"/>
      <c r="O71" s="299"/>
      <c r="P71" s="299"/>
      <c r="Q71" s="299"/>
      <c r="R71" s="299"/>
      <c r="S71" s="299"/>
      <c r="T71" s="300"/>
      <c r="U71" s="300"/>
      <c r="V71" s="299"/>
      <c r="W71" s="299"/>
      <c r="X71" s="299"/>
      <c r="Y71" s="299"/>
      <c r="Z71" s="299"/>
    </row>
    <row r="72" spans="1:26" ht="21" customHeight="1">
      <c r="A72" s="299"/>
      <c r="B72" s="299"/>
      <c r="C72" s="299"/>
      <c r="D72" s="299"/>
      <c r="E72" s="299"/>
      <c r="F72" s="299"/>
      <c r="G72" s="299"/>
      <c r="H72" s="299"/>
      <c r="I72" s="299"/>
      <c r="J72" s="299"/>
      <c r="K72" s="299"/>
      <c r="L72" s="299"/>
      <c r="M72" s="299"/>
      <c r="N72" s="299"/>
      <c r="O72" s="299"/>
      <c r="P72" s="299"/>
      <c r="Q72" s="299"/>
      <c r="R72" s="299"/>
      <c r="S72" s="299"/>
      <c r="T72" s="300"/>
      <c r="U72" s="300"/>
      <c r="V72" s="299"/>
      <c r="W72" s="299"/>
      <c r="X72" s="299"/>
      <c r="Y72" s="299"/>
      <c r="Z72" s="299"/>
    </row>
    <row r="73" spans="1:26" ht="21" customHeight="1">
      <c r="A73" s="299"/>
      <c r="B73" s="299"/>
      <c r="C73" s="299"/>
      <c r="D73" s="299"/>
      <c r="E73" s="299"/>
      <c r="F73" s="299"/>
      <c r="G73" s="299"/>
      <c r="H73" s="299"/>
      <c r="I73" s="299"/>
      <c r="J73" s="299"/>
      <c r="K73" s="299"/>
      <c r="L73" s="299"/>
      <c r="M73" s="299"/>
      <c r="N73" s="299"/>
      <c r="O73" s="299"/>
      <c r="P73" s="299"/>
      <c r="Q73" s="299"/>
      <c r="R73" s="299"/>
      <c r="S73" s="299"/>
      <c r="T73" s="300"/>
      <c r="U73" s="300"/>
      <c r="V73" s="299"/>
      <c r="W73" s="299"/>
      <c r="X73" s="299"/>
      <c r="Y73" s="299"/>
      <c r="Z73" s="299"/>
    </row>
    <row r="74" spans="1:26" ht="21" customHeight="1">
      <c r="A74" s="299"/>
      <c r="B74" s="299"/>
      <c r="C74" s="299"/>
      <c r="D74" s="299"/>
      <c r="E74" s="299"/>
      <c r="F74" s="299"/>
      <c r="G74" s="299"/>
      <c r="H74" s="299"/>
      <c r="I74" s="299"/>
      <c r="J74" s="299"/>
      <c r="K74" s="299"/>
      <c r="L74" s="299"/>
      <c r="M74" s="299"/>
      <c r="N74" s="299"/>
      <c r="O74" s="299"/>
      <c r="P74" s="299"/>
      <c r="Q74" s="299"/>
      <c r="R74" s="299"/>
      <c r="S74" s="299"/>
      <c r="T74" s="300"/>
      <c r="U74" s="300"/>
      <c r="V74" s="299"/>
      <c r="W74" s="299"/>
      <c r="X74" s="299"/>
      <c r="Y74" s="299"/>
      <c r="Z74" s="299"/>
    </row>
    <row r="75" spans="1:26" ht="21" customHeight="1">
      <c r="A75" s="299"/>
      <c r="B75" s="299"/>
      <c r="C75" s="299"/>
      <c r="D75" s="299"/>
      <c r="E75" s="299"/>
      <c r="F75" s="299"/>
      <c r="G75" s="299"/>
      <c r="H75" s="299"/>
      <c r="I75" s="299"/>
      <c r="J75" s="299"/>
      <c r="K75" s="299"/>
      <c r="L75" s="299"/>
      <c r="M75" s="299"/>
      <c r="N75" s="299"/>
      <c r="O75" s="299"/>
      <c r="P75" s="299"/>
      <c r="Q75" s="299"/>
      <c r="R75" s="299"/>
      <c r="S75" s="299"/>
      <c r="T75" s="300"/>
      <c r="U75" s="300"/>
      <c r="V75" s="299"/>
      <c r="W75" s="299"/>
      <c r="X75" s="299"/>
      <c r="Y75" s="299"/>
      <c r="Z75" s="299"/>
    </row>
    <row r="76" spans="1:26" ht="21" customHeight="1">
      <c r="A76" s="299"/>
      <c r="B76" s="299"/>
      <c r="C76" s="299"/>
      <c r="D76" s="299"/>
      <c r="E76" s="299"/>
      <c r="F76" s="299"/>
      <c r="G76" s="299"/>
      <c r="H76" s="299"/>
      <c r="I76" s="299"/>
      <c r="J76" s="299"/>
      <c r="K76" s="299"/>
      <c r="L76" s="299"/>
      <c r="M76" s="299"/>
      <c r="N76" s="299"/>
      <c r="O76" s="299"/>
      <c r="P76" s="299"/>
      <c r="Q76" s="299"/>
      <c r="R76" s="299"/>
      <c r="S76" s="299"/>
      <c r="T76" s="300"/>
      <c r="U76" s="300"/>
      <c r="V76" s="299"/>
      <c r="W76" s="299"/>
      <c r="X76" s="299"/>
      <c r="Y76" s="299"/>
      <c r="Z76" s="299"/>
    </row>
    <row r="77" spans="1:26" ht="21" customHeight="1">
      <c r="A77" s="299"/>
      <c r="B77" s="299"/>
      <c r="C77" s="299"/>
      <c r="D77" s="299"/>
      <c r="E77" s="299"/>
      <c r="F77" s="299"/>
      <c r="G77" s="299"/>
      <c r="H77" s="299"/>
      <c r="I77" s="299"/>
      <c r="J77" s="299"/>
      <c r="K77" s="299"/>
      <c r="L77" s="299"/>
      <c r="M77" s="299"/>
      <c r="N77" s="299"/>
      <c r="O77" s="299"/>
      <c r="P77" s="299"/>
      <c r="Q77" s="299"/>
      <c r="R77" s="299"/>
      <c r="S77" s="299"/>
      <c r="T77" s="300"/>
      <c r="U77" s="300"/>
      <c r="V77" s="299"/>
      <c r="W77" s="299"/>
      <c r="X77" s="299"/>
      <c r="Y77" s="299"/>
      <c r="Z77" s="299"/>
    </row>
    <row r="78" spans="1:26" ht="21" customHeight="1">
      <c r="A78" s="299"/>
      <c r="B78" s="299"/>
      <c r="C78" s="299"/>
      <c r="D78" s="299"/>
      <c r="E78" s="299"/>
      <c r="F78" s="299"/>
      <c r="G78" s="299"/>
      <c r="H78" s="299"/>
      <c r="I78" s="299"/>
      <c r="J78" s="299"/>
      <c r="K78" s="299"/>
      <c r="L78" s="299"/>
      <c r="M78" s="299"/>
      <c r="N78" s="299"/>
      <c r="O78" s="299"/>
      <c r="P78" s="299"/>
      <c r="Q78" s="299"/>
      <c r="R78" s="299"/>
      <c r="S78" s="299"/>
      <c r="T78" s="300"/>
      <c r="U78" s="300"/>
      <c r="V78" s="299"/>
      <c r="W78" s="299"/>
      <c r="X78" s="299"/>
      <c r="Y78" s="299"/>
      <c r="Z78" s="299"/>
    </row>
    <row r="79" spans="1:26" ht="21" customHeight="1">
      <c r="A79" s="299"/>
      <c r="B79" s="299"/>
      <c r="C79" s="299"/>
      <c r="D79" s="299"/>
      <c r="E79" s="299"/>
      <c r="F79" s="299"/>
      <c r="G79" s="299"/>
      <c r="H79" s="299"/>
      <c r="I79" s="299"/>
      <c r="J79" s="299"/>
      <c r="K79" s="299"/>
      <c r="L79" s="299"/>
      <c r="M79" s="299"/>
      <c r="N79" s="299"/>
      <c r="O79" s="299"/>
      <c r="P79" s="299"/>
      <c r="Q79" s="299"/>
      <c r="R79" s="299"/>
      <c r="S79" s="299"/>
      <c r="T79" s="300"/>
      <c r="U79" s="300"/>
      <c r="V79" s="299"/>
      <c r="W79" s="299"/>
      <c r="X79" s="299"/>
      <c r="Y79" s="299"/>
      <c r="Z79" s="299"/>
    </row>
    <row r="80" spans="1:26" ht="21" customHeight="1">
      <c r="A80" s="299"/>
      <c r="B80" s="299"/>
      <c r="C80" s="299"/>
      <c r="D80" s="299"/>
      <c r="E80" s="299"/>
      <c r="F80" s="299"/>
      <c r="G80" s="299"/>
      <c r="H80" s="299"/>
      <c r="I80" s="299"/>
      <c r="J80" s="299"/>
      <c r="K80" s="299"/>
      <c r="L80" s="299"/>
      <c r="M80" s="299"/>
      <c r="N80" s="299"/>
      <c r="O80" s="299"/>
      <c r="P80" s="299"/>
      <c r="Q80" s="299"/>
      <c r="R80" s="299"/>
      <c r="S80" s="299"/>
      <c r="T80" s="300"/>
      <c r="U80" s="300"/>
      <c r="V80" s="299"/>
      <c r="W80" s="299"/>
      <c r="X80" s="299"/>
      <c r="Y80" s="299"/>
      <c r="Z80" s="299"/>
    </row>
    <row r="81" spans="1:26" ht="21" customHeight="1">
      <c r="A81" s="299"/>
      <c r="B81" s="299"/>
      <c r="C81" s="299"/>
      <c r="D81" s="299"/>
      <c r="E81" s="299"/>
      <c r="F81" s="299"/>
      <c r="G81" s="299"/>
      <c r="H81" s="299"/>
      <c r="I81" s="299"/>
      <c r="J81" s="299"/>
      <c r="K81" s="299"/>
      <c r="L81" s="299"/>
      <c r="M81" s="299"/>
      <c r="N81" s="299"/>
      <c r="O81" s="299"/>
      <c r="P81" s="299"/>
      <c r="Q81" s="299"/>
      <c r="R81" s="299"/>
      <c r="S81" s="299"/>
      <c r="T81" s="300"/>
      <c r="U81" s="300"/>
      <c r="V81" s="299"/>
      <c r="W81" s="299"/>
      <c r="X81" s="299"/>
      <c r="Y81" s="299"/>
      <c r="Z81" s="299"/>
    </row>
    <row r="82" spans="1:26" ht="21" customHeight="1">
      <c r="A82" s="299"/>
      <c r="B82" s="299"/>
      <c r="C82" s="299"/>
      <c r="D82" s="299"/>
      <c r="E82" s="299"/>
      <c r="F82" s="299"/>
      <c r="G82" s="299"/>
      <c r="H82" s="299"/>
      <c r="I82" s="299"/>
      <c r="J82" s="299"/>
      <c r="K82" s="299"/>
      <c r="L82" s="299"/>
      <c r="M82" s="299"/>
      <c r="N82" s="299"/>
      <c r="O82" s="299"/>
      <c r="P82" s="299"/>
      <c r="Q82" s="299"/>
      <c r="R82" s="299"/>
      <c r="S82" s="299"/>
      <c r="T82" s="300"/>
      <c r="U82" s="300"/>
      <c r="V82" s="299"/>
      <c r="W82" s="299"/>
      <c r="X82" s="299"/>
      <c r="Y82" s="299"/>
      <c r="Z82" s="299"/>
    </row>
    <row r="83" spans="1:26" ht="21" customHeight="1">
      <c r="A83" s="299"/>
      <c r="B83" s="299"/>
      <c r="C83" s="299"/>
      <c r="D83" s="299"/>
      <c r="E83" s="299"/>
      <c r="F83" s="299"/>
      <c r="G83" s="299"/>
      <c r="H83" s="299"/>
      <c r="I83" s="299"/>
      <c r="J83" s="299"/>
      <c r="K83" s="299"/>
      <c r="L83" s="299"/>
      <c r="M83" s="299"/>
      <c r="N83" s="299"/>
      <c r="O83" s="299"/>
      <c r="P83" s="299"/>
      <c r="Q83" s="299"/>
      <c r="R83" s="299"/>
      <c r="S83" s="299"/>
      <c r="T83" s="300"/>
      <c r="U83" s="300"/>
      <c r="V83" s="299"/>
      <c r="W83" s="299"/>
      <c r="X83" s="299"/>
      <c r="Y83" s="299"/>
      <c r="Z83" s="299"/>
    </row>
    <row r="84" spans="1:26" ht="21" customHeight="1">
      <c r="A84" s="299"/>
      <c r="B84" s="299"/>
      <c r="C84" s="299"/>
      <c r="D84" s="299"/>
      <c r="E84" s="299"/>
      <c r="F84" s="299"/>
      <c r="G84" s="299"/>
      <c r="H84" s="299"/>
      <c r="I84" s="299"/>
      <c r="J84" s="299"/>
      <c r="K84" s="299"/>
      <c r="L84" s="299"/>
      <c r="M84" s="299"/>
      <c r="N84" s="299"/>
      <c r="O84" s="299"/>
      <c r="P84" s="299"/>
      <c r="Q84" s="299"/>
      <c r="R84" s="299"/>
      <c r="S84" s="299"/>
      <c r="T84" s="300"/>
      <c r="U84" s="300"/>
      <c r="V84" s="299"/>
      <c r="W84" s="299"/>
      <c r="X84" s="299"/>
      <c r="Y84" s="299"/>
      <c r="Z84" s="299"/>
    </row>
    <row r="85" spans="1:26" ht="21" customHeight="1">
      <c r="A85" s="299"/>
      <c r="B85" s="299"/>
      <c r="C85" s="299"/>
      <c r="D85" s="299"/>
      <c r="E85" s="299"/>
      <c r="F85" s="299"/>
      <c r="G85" s="299"/>
      <c r="H85" s="299"/>
      <c r="I85" s="299"/>
      <c r="J85" s="299"/>
      <c r="K85" s="299"/>
      <c r="L85" s="299"/>
      <c r="M85" s="299"/>
      <c r="N85" s="299"/>
      <c r="O85" s="299"/>
      <c r="P85" s="299"/>
      <c r="Q85" s="299"/>
      <c r="R85" s="299"/>
      <c r="S85" s="299"/>
      <c r="T85" s="300"/>
      <c r="U85" s="300"/>
      <c r="V85" s="299"/>
      <c r="W85" s="299"/>
      <c r="X85" s="299"/>
      <c r="Y85" s="299"/>
      <c r="Z85" s="299"/>
    </row>
    <row r="86" spans="1:26" ht="21" customHeight="1">
      <c r="A86" s="299"/>
      <c r="B86" s="299"/>
      <c r="C86" s="299"/>
      <c r="D86" s="299"/>
      <c r="E86" s="299"/>
      <c r="F86" s="299"/>
      <c r="G86" s="299"/>
      <c r="H86" s="299"/>
      <c r="I86" s="299"/>
      <c r="J86" s="299"/>
      <c r="K86" s="299"/>
      <c r="L86" s="299"/>
      <c r="M86" s="299"/>
      <c r="N86" s="299"/>
      <c r="O86" s="299"/>
      <c r="P86" s="299"/>
      <c r="Q86" s="299"/>
      <c r="R86" s="299"/>
      <c r="S86" s="299"/>
      <c r="T86" s="300"/>
      <c r="U86" s="300"/>
      <c r="V86" s="299"/>
      <c r="W86" s="299"/>
      <c r="X86" s="299"/>
      <c r="Y86" s="299"/>
      <c r="Z86" s="299"/>
    </row>
    <row r="87" spans="1:26" ht="21" customHeight="1">
      <c r="A87" s="299"/>
      <c r="B87" s="299"/>
      <c r="C87" s="299"/>
      <c r="D87" s="299"/>
      <c r="E87" s="299"/>
      <c r="F87" s="299"/>
      <c r="G87" s="299"/>
      <c r="H87" s="299"/>
      <c r="I87" s="299"/>
      <c r="J87" s="299"/>
      <c r="K87" s="299"/>
      <c r="L87" s="299"/>
      <c r="M87" s="299"/>
      <c r="N87" s="299"/>
      <c r="O87" s="299"/>
      <c r="P87" s="299"/>
      <c r="Q87" s="299"/>
      <c r="R87" s="299"/>
      <c r="S87" s="299"/>
      <c r="T87" s="300"/>
      <c r="U87" s="300"/>
      <c r="V87" s="299"/>
      <c r="W87" s="299"/>
      <c r="X87" s="299"/>
      <c r="Y87" s="299"/>
      <c r="Z87" s="299"/>
    </row>
    <row r="88" spans="1:26" ht="21" customHeight="1">
      <c r="A88" s="299"/>
      <c r="B88" s="299"/>
      <c r="C88" s="299"/>
      <c r="D88" s="299"/>
      <c r="E88" s="299"/>
      <c r="F88" s="299"/>
      <c r="G88" s="299"/>
      <c r="H88" s="299"/>
      <c r="I88" s="299"/>
      <c r="J88" s="299"/>
      <c r="K88" s="299"/>
      <c r="L88" s="299"/>
      <c r="M88" s="299"/>
      <c r="N88" s="299"/>
      <c r="O88" s="299"/>
      <c r="P88" s="299"/>
      <c r="Q88" s="299"/>
      <c r="R88" s="299"/>
      <c r="S88" s="299"/>
      <c r="T88" s="300"/>
      <c r="U88" s="300"/>
      <c r="V88" s="299"/>
      <c r="W88" s="299"/>
      <c r="X88" s="299"/>
      <c r="Y88" s="299"/>
      <c r="Z88" s="299"/>
    </row>
    <row r="89" spans="1:26" ht="21" customHeight="1">
      <c r="A89" s="299"/>
      <c r="B89" s="299"/>
      <c r="C89" s="299"/>
      <c r="D89" s="299"/>
      <c r="E89" s="299"/>
      <c r="F89" s="299"/>
      <c r="G89" s="299"/>
      <c r="H89" s="299"/>
      <c r="I89" s="299"/>
      <c r="J89" s="299"/>
      <c r="K89" s="299"/>
      <c r="L89" s="299"/>
      <c r="M89" s="299"/>
      <c r="N89" s="299"/>
      <c r="O89" s="299"/>
      <c r="P89" s="299"/>
      <c r="Q89" s="299"/>
      <c r="R89" s="299"/>
      <c r="S89" s="299"/>
      <c r="T89" s="300"/>
      <c r="U89" s="300"/>
      <c r="V89" s="299"/>
      <c r="W89" s="299"/>
      <c r="X89" s="299"/>
      <c r="Y89" s="299"/>
      <c r="Z89" s="299"/>
    </row>
    <row r="90" spans="1:26" ht="21" customHeight="1">
      <c r="A90" s="299"/>
      <c r="B90" s="299"/>
      <c r="C90" s="299"/>
      <c r="D90" s="299"/>
      <c r="E90" s="299"/>
      <c r="F90" s="299"/>
      <c r="G90" s="299"/>
      <c r="H90" s="299"/>
      <c r="I90" s="299"/>
      <c r="J90" s="299"/>
      <c r="K90" s="299"/>
      <c r="L90" s="299"/>
      <c r="M90" s="299"/>
      <c r="N90" s="299"/>
      <c r="O90" s="299"/>
      <c r="P90" s="299"/>
      <c r="Q90" s="299"/>
      <c r="R90" s="299"/>
      <c r="S90" s="299"/>
      <c r="T90" s="300"/>
      <c r="U90" s="300"/>
      <c r="V90" s="299"/>
      <c r="W90" s="299"/>
      <c r="X90" s="299"/>
      <c r="Y90" s="299"/>
      <c r="Z90" s="299"/>
    </row>
    <row r="91" spans="1:26" ht="21" customHeight="1">
      <c r="A91" s="299"/>
      <c r="B91" s="299"/>
      <c r="C91" s="299"/>
      <c r="D91" s="299"/>
      <c r="E91" s="299"/>
      <c r="F91" s="299"/>
      <c r="G91" s="299"/>
      <c r="H91" s="299"/>
      <c r="I91" s="299"/>
      <c r="J91" s="299"/>
      <c r="K91" s="299"/>
      <c r="L91" s="299"/>
      <c r="M91" s="299"/>
      <c r="N91" s="299"/>
      <c r="O91" s="299"/>
      <c r="P91" s="299"/>
      <c r="Q91" s="299"/>
      <c r="R91" s="299"/>
      <c r="S91" s="299"/>
      <c r="T91" s="300"/>
      <c r="U91" s="300"/>
      <c r="V91" s="299"/>
      <c r="W91" s="299"/>
      <c r="X91" s="299"/>
      <c r="Y91" s="299"/>
      <c r="Z91" s="299"/>
    </row>
    <row r="92" spans="1:26" ht="21" customHeight="1">
      <c r="A92" s="299"/>
      <c r="B92" s="299"/>
      <c r="C92" s="299"/>
      <c r="D92" s="299"/>
      <c r="E92" s="299"/>
      <c r="F92" s="299"/>
      <c r="G92" s="299"/>
      <c r="H92" s="299"/>
      <c r="I92" s="299"/>
      <c r="J92" s="299"/>
      <c r="K92" s="299"/>
      <c r="L92" s="299"/>
      <c r="M92" s="299"/>
      <c r="N92" s="299"/>
      <c r="O92" s="299"/>
      <c r="P92" s="299"/>
      <c r="Q92" s="299"/>
      <c r="R92" s="299"/>
      <c r="S92" s="299"/>
      <c r="T92" s="300"/>
      <c r="U92" s="300"/>
      <c r="V92" s="299"/>
      <c r="W92" s="299"/>
      <c r="X92" s="299"/>
      <c r="Y92" s="299"/>
      <c r="Z92" s="299"/>
    </row>
    <row r="93" spans="1:26" ht="21" customHeight="1">
      <c r="A93" s="299"/>
      <c r="B93" s="299"/>
      <c r="C93" s="299"/>
      <c r="D93" s="299"/>
      <c r="E93" s="299"/>
      <c r="F93" s="299"/>
      <c r="G93" s="299"/>
      <c r="H93" s="299"/>
      <c r="I93" s="299"/>
      <c r="J93" s="299"/>
      <c r="K93" s="299"/>
      <c r="L93" s="299"/>
      <c r="M93" s="299"/>
      <c r="N93" s="299"/>
      <c r="O93" s="299"/>
      <c r="P93" s="299"/>
      <c r="Q93" s="299"/>
      <c r="R93" s="299"/>
      <c r="S93" s="299"/>
      <c r="T93" s="300"/>
      <c r="U93" s="300"/>
      <c r="V93" s="299"/>
      <c r="W93" s="299"/>
      <c r="X93" s="299"/>
      <c r="Y93" s="299"/>
      <c r="Z93" s="299"/>
    </row>
    <row r="94" spans="1:26" ht="21" customHeight="1">
      <c r="A94" s="299"/>
      <c r="B94" s="299"/>
      <c r="C94" s="299"/>
      <c r="D94" s="299"/>
      <c r="E94" s="299"/>
      <c r="F94" s="299"/>
      <c r="G94" s="299"/>
      <c r="H94" s="299"/>
      <c r="I94" s="299"/>
      <c r="J94" s="299"/>
      <c r="K94" s="299"/>
      <c r="L94" s="299"/>
      <c r="M94" s="299"/>
      <c r="N94" s="299"/>
      <c r="O94" s="299"/>
      <c r="P94" s="299"/>
      <c r="Q94" s="299"/>
      <c r="R94" s="299"/>
      <c r="S94" s="299"/>
      <c r="T94" s="300"/>
      <c r="U94" s="300"/>
      <c r="V94" s="299"/>
      <c r="W94" s="299"/>
      <c r="X94" s="299"/>
      <c r="Y94" s="299"/>
      <c r="Z94" s="299"/>
    </row>
    <row r="95" spans="1:26" ht="21" customHeight="1">
      <c r="A95" s="299"/>
      <c r="B95" s="299"/>
      <c r="C95" s="299"/>
      <c r="D95" s="299"/>
      <c r="E95" s="299"/>
      <c r="F95" s="299"/>
      <c r="G95" s="299"/>
      <c r="H95" s="299"/>
      <c r="I95" s="299"/>
      <c r="J95" s="299"/>
      <c r="K95" s="299"/>
      <c r="L95" s="299"/>
      <c r="M95" s="299"/>
      <c r="N95" s="299"/>
      <c r="O95" s="299"/>
      <c r="P95" s="299"/>
      <c r="Q95" s="299"/>
      <c r="R95" s="299"/>
      <c r="S95" s="299"/>
      <c r="T95" s="300"/>
      <c r="U95" s="300"/>
      <c r="V95" s="299"/>
      <c r="W95" s="299"/>
      <c r="X95" s="299"/>
      <c r="Y95" s="299"/>
      <c r="Z95" s="299"/>
    </row>
    <row r="96" spans="1:26" ht="21" customHeight="1">
      <c r="A96" s="299"/>
      <c r="B96" s="299"/>
      <c r="C96" s="299"/>
      <c r="D96" s="299"/>
      <c r="E96" s="299"/>
      <c r="F96" s="299"/>
      <c r="G96" s="299"/>
      <c r="H96" s="299"/>
      <c r="I96" s="299"/>
      <c r="J96" s="299"/>
      <c r="K96" s="299"/>
      <c r="L96" s="299"/>
      <c r="M96" s="299"/>
      <c r="N96" s="299"/>
      <c r="O96" s="299"/>
      <c r="P96" s="299"/>
      <c r="Q96" s="299"/>
      <c r="R96" s="299"/>
      <c r="S96" s="299"/>
      <c r="T96" s="300"/>
      <c r="U96" s="300"/>
      <c r="V96" s="299"/>
      <c r="W96" s="299"/>
      <c r="X96" s="299"/>
      <c r="Y96" s="299"/>
      <c r="Z96" s="299"/>
    </row>
    <row r="97" spans="1:26" ht="21" customHeight="1">
      <c r="A97" s="299"/>
      <c r="B97" s="299"/>
      <c r="C97" s="299"/>
      <c r="D97" s="299"/>
      <c r="E97" s="299"/>
      <c r="F97" s="299"/>
      <c r="G97" s="299"/>
      <c r="H97" s="299"/>
      <c r="I97" s="299"/>
      <c r="J97" s="299"/>
      <c r="K97" s="299"/>
      <c r="L97" s="299"/>
      <c r="M97" s="299"/>
      <c r="N97" s="299"/>
      <c r="O97" s="299"/>
      <c r="P97" s="299"/>
      <c r="Q97" s="299"/>
      <c r="R97" s="299"/>
      <c r="S97" s="299"/>
      <c r="T97" s="300"/>
      <c r="U97" s="300"/>
      <c r="V97" s="299"/>
      <c r="W97" s="299"/>
      <c r="X97" s="299"/>
      <c r="Y97" s="299"/>
      <c r="Z97" s="299"/>
    </row>
    <row r="98" spans="1:26" ht="21" customHeight="1">
      <c r="A98" s="299"/>
      <c r="B98" s="299"/>
      <c r="C98" s="299"/>
      <c r="D98" s="299"/>
      <c r="E98" s="299"/>
      <c r="F98" s="299"/>
      <c r="G98" s="299"/>
      <c r="H98" s="299"/>
      <c r="I98" s="299"/>
      <c r="J98" s="299"/>
      <c r="K98" s="299"/>
      <c r="L98" s="299"/>
      <c r="M98" s="299"/>
      <c r="N98" s="299"/>
      <c r="O98" s="299"/>
      <c r="P98" s="299"/>
      <c r="Q98" s="299"/>
      <c r="R98" s="299"/>
      <c r="S98" s="299"/>
      <c r="T98" s="300"/>
      <c r="U98" s="300"/>
      <c r="V98" s="299"/>
      <c r="W98" s="299"/>
      <c r="X98" s="299"/>
      <c r="Y98" s="299"/>
      <c r="Z98" s="299"/>
    </row>
    <row r="99" spans="1:26" ht="21" customHeight="1">
      <c r="A99" s="299"/>
      <c r="B99" s="299"/>
      <c r="C99" s="299"/>
      <c r="D99" s="299"/>
      <c r="E99" s="299"/>
      <c r="F99" s="299"/>
      <c r="G99" s="299"/>
      <c r="H99" s="299"/>
      <c r="I99" s="299"/>
      <c r="J99" s="299"/>
      <c r="K99" s="299"/>
      <c r="L99" s="299"/>
      <c r="M99" s="299"/>
      <c r="N99" s="299"/>
      <c r="O99" s="299"/>
      <c r="P99" s="299"/>
      <c r="Q99" s="299"/>
      <c r="R99" s="299"/>
      <c r="S99" s="299"/>
      <c r="T99" s="300"/>
      <c r="U99" s="300"/>
      <c r="V99" s="299"/>
      <c r="W99" s="299"/>
      <c r="X99" s="299"/>
      <c r="Y99" s="299"/>
      <c r="Z99" s="299"/>
    </row>
    <row r="100" spans="1:26" ht="21" customHeight="1">
      <c r="A100" s="299"/>
      <c r="B100" s="299"/>
      <c r="C100" s="299"/>
      <c r="D100" s="299"/>
      <c r="E100" s="299"/>
      <c r="F100" s="299"/>
      <c r="G100" s="299"/>
      <c r="H100" s="299"/>
      <c r="I100" s="299"/>
      <c r="J100" s="299"/>
      <c r="K100" s="299"/>
      <c r="L100" s="299"/>
      <c r="M100" s="299"/>
      <c r="N100" s="299"/>
      <c r="O100" s="299"/>
      <c r="P100" s="299"/>
      <c r="Q100" s="299"/>
      <c r="R100" s="299"/>
      <c r="S100" s="299"/>
      <c r="T100" s="300"/>
      <c r="U100" s="300"/>
      <c r="V100" s="299"/>
      <c r="W100" s="299"/>
      <c r="X100" s="299"/>
      <c r="Y100" s="299"/>
      <c r="Z100" s="299"/>
    </row>
    <row r="101" spans="1:26" ht="21" customHeight="1">
      <c r="A101" s="299"/>
      <c r="B101" s="299"/>
      <c r="C101" s="299"/>
      <c r="D101" s="299"/>
      <c r="E101" s="299"/>
      <c r="F101" s="299"/>
      <c r="G101" s="299"/>
      <c r="H101" s="299"/>
      <c r="I101" s="299"/>
      <c r="J101" s="299"/>
      <c r="K101" s="299"/>
      <c r="L101" s="299"/>
      <c r="M101" s="299"/>
      <c r="N101" s="299"/>
      <c r="O101" s="299"/>
      <c r="P101" s="299"/>
      <c r="Q101" s="299"/>
      <c r="R101" s="299"/>
      <c r="S101" s="299"/>
      <c r="T101" s="300"/>
      <c r="U101" s="300"/>
      <c r="V101" s="299"/>
      <c r="W101" s="299"/>
      <c r="X101" s="299"/>
      <c r="Y101" s="299"/>
      <c r="Z101" s="299"/>
    </row>
    <row r="102" spans="1:26" ht="21" customHeight="1">
      <c r="A102" s="299"/>
      <c r="B102" s="299"/>
      <c r="C102" s="299"/>
      <c r="D102" s="299"/>
      <c r="E102" s="299"/>
      <c r="F102" s="299"/>
      <c r="G102" s="299"/>
      <c r="H102" s="299"/>
      <c r="I102" s="299"/>
      <c r="J102" s="299"/>
      <c r="K102" s="299"/>
      <c r="L102" s="299"/>
      <c r="M102" s="299"/>
      <c r="N102" s="299"/>
      <c r="O102" s="299"/>
      <c r="P102" s="299"/>
      <c r="Q102" s="299"/>
      <c r="R102" s="299"/>
      <c r="S102" s="299"/>
      <c r="T102" s="300"/>
      <c r="U102" s="300"/>
      <c r="V102" s="299"/>
      <c r="W102" s="299"/>
      <c r="X102" s="299"/>
      <c r="Y102" s="299"/>
      <c r="Z102" s="299"/>
    </row>
    <row r="103" spans="1:26" ht="21" customHeight="1">
      <c r="A103" s="299"/>
      <c r="B103" s="299"/>
      <c r="C103" s="299"/>
      <c r="D103" s="299"/>
      <c r="E103" s="299"/>
      <c r="F103" s="299"/>
      <c r="G103" s="299"/>
      <c r="H103" s="299"/>
      <c r="I103" s="299"/>
      <c r="J103" s="299"/>
      <c r="K103" s="299"/>
      <c r="L103" s="299"/>
      <c r="M103" s="299"/>
      <c r="N103" s="299"/>
      <c r="O103" s="299"/>
      <c r="P103" s="299"/>
      <c r="Q103" s="299"/>
      <c r="R103" s="299"/>
      <c r="S103" s="299"/>
      <c r="T103" s="300"/>
      <c r="U103" s="300"/>
      <c r="V103" s="299"/>
      <c r="W103" s="299"/>
      <c r="X103" s="299"/>
      <c r="Y103" s="299"/>
      <c r="Z103" s="299"/>
    </row>
    <row r="104" spans="1:26" ht="21" customHeight="1">
      <c r="A104" s="299"/>
      <c r="B104" s="299"/>
      <c r="C104" s="299"/>
      <c r="D104" s="299"/>
      <c r="E104" s="299"/>
      <c r="F104" s="299"/>
      <c r="G104" s="299"/>
      <c r="H104" s="299"/>
      <c r="I104" s="299"/>
      <c r="J104" s="299"/>
      <c r="K104" s="299"/>
      <c r="L104" s="299"/>
      <c r="M104" s="299"/>
      <c r="N104" s="299"/>
      <c r="O104" s="299"/>
      <c r="P104" s="299"/>
      <c r="Q104" s="299"/>
      <c r="R104" s="299"/>
      <c r="S104" s="299"/>
      <c r="T104" s="300"/>
      <c r="U104" s="300"/>
      <c r="V104" s="299"/>
      <c r="W104" s="299"/>
      <c r="X104" s="299"/>
      <c r="Y104" s="299"/>
      <c r="Z104" s="299"/>
    </row>
    <row r="105" spans="1:26" ht="21" customHeight="1">
      <c r="A105" s="299"/>
      <c r="B105" s="299"/>
      <c r="C105" s="299"/>
      <c r="D105" s="299"/>
      <c r="E105" s="299"/>
      <c r="F105" s="299"/>
      <c r="G105" s="299"/>
      <c r="H105" s="299"/>
      <c r="I105" s="299"/>
      <c r="J105" s="299"/>
      <c r="K105" s="299"/>
      <c r="L105" s="299"/>
      <c r="M105" s="299"/>
      <c r="N105" s="299"/>
      <c r="O105" s="299"/>
      <c r="P105" s="299"/>
      <c r="Q105" s="299"/>
      <c r="R105" s="299"/>
      <c r="S105" s="299"/>
      <c r="T105" s="300"/>
      <c r="U105" s="300"/>
      <c r="V105" s="299"/>
      <c r="W105" s="299"/>
      <c r="X105" s="299"/>
      <c r="Y105" s="299"/>
      <c r="Z105" s="299"/>
    </row>
    <row r="106" spans="1:26" ht="21" customHeight="1">
      <c r="A106" s="299"/>
      <c r="B106" s="299"/>
      <c r="C106" s="299"/>
      <c r="D106" s="299"/>
      <c r="E106" s="299"/>
      <c r="F106" s="299"/>
      <c r="G106" s="299"/>
      <c r="H106" s="299"/>
      <c r="I106" s="299"/>
      <c r="J106" s="299"/>
      <c r="K106" s="299"/>
      <c r="L106" s="299"/>
      <c r="M106" s="299"/>
      <c r="N106" s="299"/>
      <c r="O106" s="299"/>
      <c r="P106" s="299"/>
      <c r="Q106" s="299"/>
      <c r="R106" s="299"/>
      <c r="S106" s="299"/>
      <c r="T106" s="300"/>
      <c r="U106" s="300"/>
      <c r="V106" s="299"/>
      <c r="W106" s="299"/>
      <c r="X106" s="299"/>
      <c r="Y106" s="299"/>
      <c r="Z106" s="299"/>
    </row>
    <row r="107" spans="1:26" ht="21" customHeight="1">
      <c r="A107" s="299"/>
      <c r="B107" s="299"/>
      <c r="C107" s="299"/>
      <c r="D107" s="299"/>
      <c r="E107" s="299"/>
      <c r="F107" s="299"/>
      <c r="G107" s="299"/>
      <c r="H107" s="299"/>
      <c r="I107" s="299"/>
      <c r="J107" s="299"/>
      <c r="K107" s="299"/>
      <c r="L107" s="299"/>
      <c r="M107" s="299"/>
      <c r="N107" s="299"/>
      <c r="O107" s="299"/>
      <c r="P107" s="299"/>
      <c r="Q107" s="299"/>
      <c r="R107" s="299"/>
      <c r="S107" s="299"/>
      <c r="T107" s="300"/>
      <c r="U107" s="300"/>
      <c r="V107" s="299"/>
      <c r="W107" s="299"/>
      <c r="X107" s="299"/>
      <c r="Y107" s="299"/>
      <c r="Z107" s="299"/>
    </row>
    <row r="108" spans="1:26" ht="21" customHeight="1">
      <c r="A108" s="299"/>
      <c r="B108" s="299"/>
      <c r="C108" s="299"/>
      <c r="D108" s="299"/>
      <c r="E108" s="299"/>
      <c r="F108" s="299"/>
      <c r="G108" s="299"/>
      <c r="H108" s="299"/>
      <c r="I108" s="299"/>
      <c r="J108" s="299"/>
      <c r="K108" s="299"/>
      <c r="L108" s="299"/>
      <c r="M108" s="299"/>
      <c r="N108" s="299"/>
      <c r="O108" s="299"/>
      <c r="P108" s="299"/>
      <c r="Q108" s="299"/>
      <c r="R108" s="299"/>
      <c r="S108" s="299"/>
      <c r="T108" s="300"/>
      <c r="U108" s="300"/>
      <c r="V108" s="299"/>
      <c r="W108" s="299"/>
      <c r="X108" s="299"/>
      <c r="Y108" s="299"/>
      <c r="Z108" s="299"/>
    </row>
    <row r="109" spans="1:26" ht="21" customHeight="1">
      <c r="A109" s="299"/>
      <c r="B109" s="299"/>
      <c r="C109" s="299"/>
      <c r="D109" s="299"/>
      <c r="E109" s="299"/>
      <c r="F109" s="299"/>
      <c r="G109" s="299"/>
      <c r="H109" s="299"/>
      <c r="I109" s="299"/>
      <c r="J109" s="299"/>
      <c r="K109" s="299"/>
      <c r="L109" s="299"/>
      <c r="M109" s="299"/>
      <c r="N109" s="299"/>
      <c r="O109" s="299"/>
      <c r="P109" s="299"/>
      <c r="Q109" s="299"/>
      <c r="R109" s="299"/>
      <c r="S109" s="299"/>
      <c r="T109" s="300"/>
      <c r="U109" s="300"/>
      <c r="V109" s="299"/>
      <c r="W109" s="299"/>
      <c r="X109" s="299"/>
      <c r="Y109" s="299"/>
      <c r="Z109" s="299"/>
    </row>
    <row r="110" spans="1:26" ht="21" customHeight="1">
      <c r="A110" s="299"/>
      <c r="B110" s="299"/>
      <c r="C110" s="299"/>
      <c r="D110" s="299"/>
      <c r="E110" s="299"/>
      <c r="F110" s="299"/>
      <c r="G110" s="299"/>
      <c r="H110" s="299"/>
      <c r="I110" s="299"/>
      <c r="J110" s="299"/>
      <c r="K110" s="299"/>
      <c r="L110" s="299"/>
      <c r="M110" s="299"/>
      <c r="N110" s="299"/>
      <c r="O110" s="299"/>
      <c r="P110" s="299"/>
      <c r="Q110" s="299"/>
      <c r="R110" s="299"/>
      <c r="S110" s="299"/>
      <c r="T110" s="300"/>
      <c r="U110" s="300"/>
      <c r="V110" s="299"/>
      <c r="W110" s="299"/>
      <c r="X110" s="299"/>
      <c r="Y110" s="299"/>
      <c r="Z110" s="299"/>
    </row>
    <row r="111" spans="1:26" ht="21" customHeight="1">
      <c r="A111" s="299"/>
      <c r="B111" s="299"/>
      <c r="C111" s="299"/>
      <c r="D111" s="299"/>
      <c r="E111" s="299"/>
      <c r="F111" s="299"/>
      <c r="G111" s="299"/>
      <c r="H111" s="299"/>
      <c r="I111" s="299"/>
      <c r="J111" s="299"/>
      <c r="K111" s="299"/>
      <c r="L111" s="299"/>
      <c r="M111" s="299"/>
      <c r="N111" s="299"/>
      <c r="O111" s="299"/>
      <c r="P111" s="299"/>
      <c r="Q111" s="299"/>
      <c r="R111" s="299"/>
      <c r="S111" s="299"/>
      <c r="T111" s="300"/>
      <c r="U111" s="300"/>
      <c r="V111" s="299"/>
      <c r="W111" s="299"/>
      <c r="X111" s="299"/>
      <c r="Y111" s="299"/>
      <c r="Z111" s="299"/>
    </row>
    <row r="112" spans="1:26" ht="21" customHeight="1">
      <c r="A112" s="299"/>
      <c r="B112" s="299"/>
      <c r="C112" s="299"/>
      <c r="D112" s="299"/>
      <c r="E112" s="299"/>
      <c r="F112" s="299"/>
      <c r="G112" s="299"/>
      <c r="H112" s="299"/>
      <c r="I112" s="299"/>
      <c r="J112" s="299"/>
      <c r="K112" s="299"/>
      <c r="L112" s="299"/>
      <c r="M112" s="299"/>
      <c r="N112" s="299"/>
      <c r="O112" s="299"/>
      <c r="P112" s="299"/>
      <c r="Q112" s="299"/>
      <c r="R112" s="299"/>
      <c r="S112" s="299"/>
      <c r="T112" s="300"/>
      <c r="U112" s="300"/>
      <c r="V112" s="299"/>
      <c r="W112" s="299"/>
      <c r="X112" s="299"/>
      <c r="Y112" s="299"/>
      <c r="Z112" s="299"/>
    </row>
    <row r="113" spans="1:26" ht="21" customHeight="1">
      <c r="A113" s="299"/>
      <c r="B113" s="299"/>
      <c r="C113" s="299"/>
      <c r="D113" s="299"/>
      <c r="E113" s="299"/>
      <c r="F113" s="299"/>
      <c r="G113" s="299"/>
      <c r="H113" s="299"/>
      <c r="I113" s="299"/>
      <c r="J113" s="299"/>
      <c r="K113" s="299"/>
      <c r="L113" s="299"/>
      <c r="M113" s="299"/>
      <c r="N113" s="299"/>
      <c r="O113" s="299"/>
      <c r="P113" s="299"/>
      <c r="Q113" s="299"/>
      <c r="R113" s="299"/>
      <c r="S113" s="299"/>
      <c r="T113" s="300"/>
      <c r="U113" s="300"/>
      <c r="V113" s="299"/>
      <c r="W113" s="299"/>
      <c r="X113" s="299"/>
      <c r="Y113" s="299"/>
      <c r="Z113" s="299"/>
    </row>
    <row r="114" spans="1:26" ht="21" customHeight="1">
      <c r="A114" s="299"/>
      <c r="B114" s="299"/>
      <c r="C114" s="299"/>
      <c r="D114" s="299"/>
      <c r="E114" s="299"/>
      <c r="F114" s="299"/>
      <c r="G114" s="299"/>
      <c r="H114" s="299"/>
      <c r="I114" s="299"/>
      <c r="J114" s="299"/>
      <c r="K114" s="299"/>
      <c r="L114" s="299"/>
      <c r="M114" s="299"/>
      <c r="N114" s="299"/>
      <c r="O114" s="299"/>
      <c r="P114" s="299"/>
      <c r="Q114" s="299"/>
      <c r="R114" s="299"/>
      <c r="S114" s="299"/>
      <c r="T114" s="300"/>
      <c r="U114" s="300"/>
      <c r="V114" s="299"/>
      <c r="W114" s="299"/>
      <c r="X114" s="299"/>
      <c r="Y114" s="299"/>
      <c r="Z114" s="299"/>
    </row>
    <row r="115" spans="1:26" ht="21" customHeight="1">
      <c r="A115" s="299"/>
      <c r="B115" s="299"/>
      <c r="C115" s="299"/>
      <c r="D115" s="299"/>
      <c r="E115" s="299"/>
      <c r="F115" s="299"/>
      <c r="G115" s="299"/>
      <c r="H115" s="299"/>
      <c r="I115" s="299"/>
      <c r="J115" s="299"/>
      <c r="K115" s="299"/>
      <c r="L115" s="299"/>
      <c r="M115" s="299"/>
      <c r="N115" s="299"/>
      <c r="O115" s="299"/>
      <c r="P115" s="299"/>
      <c r="Q115" s="299"/>
      <c r="R115" s="299"/>
      <c r="S115" s="299"/>
      <c r="T115" s="300"/>
      <c r="U115" s="300"/>
      <c r="V115" s="299"/>
      <c r="W115" s="299"/>
      <c r="X115" s="299"/>
      <c r="Y115" s="299"/>
      <c r="Z115" s="299"/>
    </row>
    <row r="116" spans="1:26" ht="21" customHeight="1">
      <c r="A116" s="299"/>
      <c r="B116" s="299"/>
      <c r="C116" s="299"/>
      <c r="D116" s="299"/>
      <c r="E116" s="299"/>
      <c r="F116" s="299"/>
      <c r="G116" s="299"/>
      <c r="H116" s="299"/>
      <c r="I116" s="299"/>
      <c r="J116" s="299"/>
      <c r="K116" s="299"/>
      <c r="L116" s="299"/>
      <c r="M116" s="299"/>
      <c r="N116" s="299"/>
      <c r="O116" s="299"/>
      <c r="P116" s="299"/>
      <c r="Q116" s="299"/>
      <c r="R116" s="299"/>
      <c r="S116" s="299"/>
      <c r="T116" s="300"/>
      <c r="U116" s="300"/>
      <c r="V116" s="299"/>
      <c r="W116" s="299"/>
      <c r="X116" s="299"/>
      <c r="Y116" s="299"/>
      <c r="Z116" s="299"/>
    </row>
    <row r="117" spans="1:26" ht="21" customHeight="1">
      <c r="A117" s="299"/>
      <c r="B117" s="299"/>
      <c r="C117" s="299"/>
      <c r="D117" s="299"/>
      <c r="E117" s="299"/>
      <c r="F117" s="299"/>
      <c r="G117" s="299"/>
      <c r="H117" s="299"/>
      <c r="I117" s="299"/>
      <c r="J117" s="299"/>
      <c r="K117" s="299"/>
      <c r="L117" s="299"/>
      <c r="M117" s="299"/>
      <c r="N117" s="299"/>
      <c r="O117" s="299"/>
      <c r="P117" s="299"/>
      <c r="Q117" s="299"/>
      <c r="R117" s="299"/>
      <c r="S117" s="299"/>
      <c r="T117" s="300"/>
      <c r="U117" s="300"/>
      <c r="V117" s="299"/>
      <c r="W117" s="299"/>
      <c r="X117" s="299"/>
      <c r="Y117" s="299"/>
      <c r="Z117" s="299"/>
    </row>
    <row r="118" spans="1:26" ht="21" customHeight="1">
      <c r="A118" s="299"/>
      <c r="B118" s="299"/>
      <c r="C118" s="299"/>
      <c r="D118" s="299"/>
      <c r="E118" s="299"/>
      <c r="F118" s="299"/>
      <c r="G118" s="299"/>
      <c r="H118" s="299"/>
      <c r="I118" s="299"/>
      <c r="J118" s="299"/>
      <c r="K118" s="299"/>
      <c r="L118" s="299"/>
      <c r="M118" s="299"/>
      <c r="N118" s="299"/>
      <c r="O118" s="299"/>
      <c r="P118" s="299"/>
      <c r="Q118" s="299"/>
      <c r="R118" s="299"/>
      <c r="S118" s="299"/>
      <c r="T118" s="300"/>
      <c r="U118" s="300"/>
      <c r="V118" s="299"/>
      <c r="W118" s="299"/>
      <c r="X118" s="299"/>
      <c r="Y118" s="299"/>
      <c r="Z118" s="299"/>
    </row>
    <row r="119" spans="1:26" ht="21" customHeight="1">
      <c r="A119" s="299"/>
      <c r="B119" s="299"/>
      <c r="C119" s="299"/>
      <c r="D119" s="299"/>
      <c r="E119" s="299"/>
      <c r="F119" s="299"/>
      <c r="G119" s="299"/>
      <c r="H119" s="299"/>
      <c r="I119" s="299"/>
      <c r="J119" s="299"/>
      <c r="K119" s="299"/>
      <c r="L119" s="299"/>
      <c r="M119" s="299"/>
      <c r="N119" s="299"/>
      <c r="O119" s="299"/>
      <c r="P119" s="299"/>
      <c r="Q119" s="299"/>
      <c r="R119" s="299"/>
      <c r="S119" s="299"/>
      <c r="T119" s="300"/>
      <c r="U119" s="300"/>
      <c r="V119" s="299"/>
      <c r="W119" s="299"/>
      <c r="X119" s="299"/>
      <c r="Y119" s="299"/>
      <c r="Z119" s="299"/>
    </row>
    <row r="120" spans="1:26" ht="21" customHeight="1">
      <c r="A120" s="299"/>
      <c r="B120" s="299"/>
      <c r="C120" s="299"/>
      <c r="D120" s="299"/>
      <c r="E120" s="299"/>
      <c r="F120" s="299"/>
      <c r="G120" s="299"/>
      <c r="H120" s="299"/>
      <c r="I120" s="299"/>
      <c r="J120" s="299"/>
      <c r="K120" s="299"/>
      <c r="L120" s="299"/>
      <c r="M120" s="299"/>
      <c r="N120" s="299"/>
      <c r="O120" s="299"/>
      <c r="P120" s="299"/>
      <c r="Q120" s="299"/>
      <c r="R120" s="299"/>
      <c r="S120" s="299"/>
      <c r="T120" s="300"/>
      <c r="U120" s="300"/>
      <c r="V120" s="299"/>
      <c r="W120" s="299"/>
      <c r="X120" s="299"/>
      <c r="Y120" s="299"/>
      <c r="Z120" s="299"/>
    </row>
    <row r="121" spans="1:26" ht="21" customHeight="1">
      <c r="A121" s="299"/>
      <c r="B121" s="299"/>
      <c r="C121" s="299"/>
      <c r="D121" s="299"/>
      <c r="E121" s="299"/>
      <c r="F121" s="299"/>
      <c r="G121" s="299"/>
      <c r="H121" s="299"/>
      <c r="I121" s="299"/>
      <c r="J121" s="299"/>
      <c r="K121" s="299"/>
      <c r="L121" s="299"/>
      <c r="M121" s="299"/>
      <c r="N121" s="299"/>
      <c r="O121" s="299"/>
      <c r="P121" s="299"/>
      <c r="Q121" s="299"/>
      <c r="R121" s="299"/>
      <c r="S121" s="299"/>
      <c r="T121" s="300"/>
      <c r="U121" s="300"/>
      <c r="V121" s="299"/>
      <c r="W121" s="299"/>
      <c r="X121" s="299"/>
      <c r="Y121" s="299"/>
      <c r="Z121" s="299"/>
    </row>
    <row r="122" spans="1:26" ht="21" customHeight="1">
      <c r="A122" s="299"/>
      <c r="B122" s="299"/>
      <c r="C122" s="299"/>
      <c r="D122" s="299"/>
      <c r="E122" s="299"/>
      <c r="F122" s="299"/>
      <c r="G122" s="299"/>
      <c r="H122" s="299"/>
      <c r="I122" s="299"/>
      <c r="J122" s="299"/>
      <c r="K122" s="299"/>
      <c r="L122" s="299"/>
      <c r="M122" s="299"/>
      <c r="N122" s="299"/>
      <c r="O122" s="299"/>
      <c r="P122" s="299"/>
      <c r="Q122" s="299"/>
      <c r="R122" s="299"/>
      <c r="S122" s="299"/>
      <c r="T122" s="300"/>
      <c r="U122" s="300"/>
      <c r="V122" s="299"/>
      <c r="W122" s="299"/>
      <c r="X122" s="299"/>
      <c r="Y122" s="299"/>
      <c r="Z122" s="299"/>
    </row>
    <row r="123" spans="1:26" ht="21" customHeight="1">
      <c r="A123" s="299"/>
      <c r="B123" s="299"/>
      <c r="C123" s="299"/>
      <c r="D123" s="299"/>
      <c r="E123" s="299"/>
      <c r="F123" s="299"/>
      <c r="G123" s="299"/>
      <c r="H123" s="299"/>
      <c r="I123" s="299"/>
      <c r="J123" s="299"/>
      <c r="K123" s="299"/>
      <c r="L123" s="299"/>
      <c r="M123" s="299"/>
      <c r="N123" s="299"/>
      <c r="O123" s="299"/>
      <c r="P123" s="299"/>
      <c r="Q123" s="299"/>
      <c r="R123" s="299"/>
      <c r="S123" s="299"/>
      <c r="T123" s="300"/>
      <c r="U123" s="300"/>
      <c r="V123" s="299"/>
      <c r="W123" s="299"/>
      <c r="X123" s="299"/>
      <c r="Y123" s="299"/>
      <c r="Z123" s="299"/>
    </row>
    <row r="124" spans="1:26" ht="21" customHeight="1">
      <c r="A124" s="299"/>
      <c r="B124" s="299"/>
      <c r="C124" s="299"/>
      <c r="D124" s="299"/>
      <c r="E124" s="299"/>
      <c r="F124" s="299"/>
      <c r="G124" s="299"/>
      <c r="H124" s="299"/>
      <c r="I124" s="299"/>
      <c r="J124" s="299"/>
      <c r="K124" s="299"/>
      <c r="L124" s="299"/>
      <c r="M124" s="299"/>
      <c r="N124" s="299"/>
      <c r="O124" s="299"/>
      <c r="P124" s="299"/>
      <c r="Q124" s="299"/>
      <c r="R124" s="299"/>
      <c r="S124" s="299"/>
      <c r="T124" s="300"/>
      <c r="U124" s="300"/>
      <c r="V124" s="299"/>
      <c r="W124" s="299"/>
      <c r="X124" s="299"/>
      <c r="Y124" s="299"/>
      <c r="Z124" s="299"/>
    </row>
    <row r="125" spans="1:26" ht="21" customHeight="1">
      <c r="A125" s="299"/>
      <c r="B125" s="299"/>
      <c r="C125" s="299"/>
      <c r="D125" s="299"/>
      <c r="E125" s="299"/>
      <c r="F125" s="299"/>
      <c r="G125" s="299"/>
      <c r="H125" s="299"/>
      <c r="I125" s="299"/>
      <c r="J125" s="299"/>
      <c r="K125" s="299"/>
      <c r="L125" s="299"/>
      <c r="M125" s="299"/>
      <c r="N125" s="299"/>
      <c r="O125" s="299"/>
      <c r="P125" s="299"/>
      <c r="Q125" s="299"/>
      <c r="R125" s="299"/>
      <c r="S125" s="299"/>
      <c r="T125" s="300"/>
      <c r="U125" s="300"/>
      <c r="V125" s="299"/>
      <c r="W125" s="299"/>
      <c r="X125" s="299"/>
      <c r="Y125" s="299"/>
      <c r="Z125" s="299"/>
    </row>
    <row r="126" spans="1:26" ht="21" customHeight="1">
      <c r="A126" s="299"/>
      <c r="B126" s="299"/>
      <c r="C126" s="299"/>
      <c r="D126" s="299"/>
      <c r="E126" s="299"/>
      <c r="F126" s="299"/>
      <c r="G126" s="299"/>
      <c r="H126" s="299"/>
      <c r="I126" s="299"/>
      <c r="J126" s="299"/>
      <c r="K126" s="299"/>
      <c r="L126" s="299"/>
      <c r="M126" s="299"/>
      <c r="N126" s="299"/>
      <c r="O126" s="299"/>
      <c r="P126" s="299"/>
      <c r="Q126" s="299"/>
      <c r="R126" s="299"/>
      <c r="S126" s="299"/>
      <c r="T126" s="300"/>
      <c r="U126" s="300"/>
      <c r="V126" s="299"/>
      <c r="W126" s="299"/>
      <c r="X126" s="299"/>
      <c r="Y126" s="299"/>
      <c r="Z126" s="299"/>
    </row>
    <row r="127" spans="1:26" ht="21" customHeight="1">
      <c r="A127" s="299"/>
      <c r="B127" s="299"/>
      <c r="C127" s="299"/>
      <c r="D127" s="299"/>
      <c r="E127" s="299"/>
      <c r="F127" s="299"/>
      <c r="G127" s="299"/>
      <c r="H127" s="299"/>
      <c r="I127" s="299"/>
      <c r="J127" s="299"/>
      <c r="K127" s="299"/>
      <c r="L127" s="299"/>
      <c r="M127" s="299"/>
      <c r="N127" s="299"/>
      <c r="O127" s="299"/>
      <c r="P127" s="299"/>
      <c r="Q127" s="299"/>
      <c r="R127" s="299"/>
      <c r="S127" s="299"/>
      <c r="T127" s="300"/>
      <c r="U127" s="300"/>
      <c r="V127" s="299"/>
      <c r="W127" s="299"/>
      <c r="X127" s="299"/>
      <c r="Y127" s="299"/>
      <c r="Z127" s="299"/>
    </row>
    <row r="128" spans="1:26" ht="21" customHeight="1">
      <c r="A128" s="299"/>
      <c r="B128" s="299"/>
      <c r="C128" s="299"/>
      <c r="D128" s="299"/>
      <c r="E128" s="299"/>
      <c r="F128" s="299"/>
      <c r="G128" s="299"/>
      <c r="H128" s="299"/>
      <c r="I128" s="299"/>
      <c r="J128" s="299"/>
      <c r="K128" s="299"/>
      <c r="L128" s="299"/>
      <c r="M128" s="299"/>
      <c r="N128" s="299"/>
      <c r="O128" s="299"/>
      <c r="P128" s="299"/>
      <c r="Q128" s="299"/>
      <c r="R128" s="299"/>
      <c r="S128" s="299"/>
      <c r="T128" s="300"/>
      <c r="U128" s="300"/>
      <c r="V128" s="299"/>
      <c r="W128" s="299"/>
      <c r="X128" s="299"/>
      <c r="Y128" s="299"/>
      <c r="Z128" s="299"/>
    </row>
    <row r="129" spans="1:26" ht="21" customHeight="1">
      <c r="A129" s="299"/>
      <c r="B129" s="299"/>
      <c r="C129" s="299"/>
      <c r="D129" s="299"/>
      <c r="E129" s="299"/>
      <c r="F129" s="299"/>
      <c r="G129" s="299"/>
      <c r="H129" s="299"/>
      <c r="I129" s="299"/>
      <c r="J129" s="299"/>
      <c r="K129" s="299"/>
      <c r="L129" s="299"/>
      <c r="M129" s="299"/>
      <c r="N129" s="299"/>
      <c r="O129" s="299"/>
      <c r="P129" s="299"/>
      <c r="Q129" s="299"/>
      <c r="R129" s="299"/>
      <c r="S129" s="299"/>
      <c r="T129" s="300"/>
      <c r="U129" s="300"/>
      <c r="V129" s="299"/>
      <c r="W129" s="299"/>
      <c r="X129" s="299"/>
      <c r="Y129" s="299"/>
      <c r="Z129" s="299"/>
    </row>
    <row r="130" spans="1:26" ht="21" customHeight="1">
      <c r="A130" s="299"/>
      <c r="B130" s="299"/>
      <c r="C130" s="299"/>
      <c r="D130" s="299"/>
      <c r="E130" s="299"/>
      <c r="F130" s="299"/>
      <c r="G130" s="299"/>
      <c r="H130" s="299"/>
      <c r="I130" s="299"/>
      <c r="J130" s="299"/>
      <c r="K130" s="299"/>
      <c r="L130" s="299"/>
      <c r="M130" s="299"/>
      <c r="N130" s="299"/>
      <c r="O130" s="299"/>
      <c r="P130" s="299"/>
      <c r="Q130" s="299"/>
      <c r="R130" s="299"/>
      <c r="S130" s="299"/>
      <c r="T130" s="300"/>
      <c r="U130" s="300"/>
      <c r="V130" s="299"/>
      <c r="W130" s="299"/>
      <c r="X130" s="299"/>
      <c r="Y130" s="299"/>
      <c r="Z130" s="299"/>
    </row>
    <row r="131" spans="1:26" ht="21" customHeight="1">
      <c r="A131" s="299"/>
      <c r="B131" s="299"/>
      <c r="C131" s="299"/>
      <c r="D131" s="299"/>
      <c r="E131" s="299"/>
      <c r="F131" s="299"/>
      <c r="G131" s="299"/>
      <c r="H131" s="299"/>
      <c r="I131" s="299"/>
      <c r="J131" s="299"/>
      <c r="K131" s="299"/>
      <c r="L131" s="299"/>
      <c r="M131" s="299"/>
      <c r="N131" s="299"/>
      <c r="O131" s="299"/>
      <c r="P131" s="299"/>
      <c r="Q131" s="299"/>
      <c r="R131" s="299"/>
      <c r="S131" s="299"/>
      <c r="T131" s="300"/>
      <c r="U131" s="300"/>
      <c r="V131" s="299"/>
      <c r="W131" s="299"/>
      <c r="X131" s="299"/>
      <c r="Y131" s="299"/>
      <c r="Z131" s="299"/>
    </row>
    <row r="132" spans="1:26" ht="21" customHeight="1">
      <c r="A132" s="299"/>
      <c r="B132" s="299"/>
      <c r="C132" s="299"/>
      <c r="D132" s="299"/>
      <c r="E132" s="299"/>
      <c r="F132" s="299"/>
      <c r="G132" s="299"/>
      <c r="H132" s="299"/>
      <c r="I132" s="299"/>
      <c r="J132" s="299"/>
      <c r="K132" s="299"/>
      <c r="L132" s="299"/>
      <c r="M132" s="299"/>
      <c r="N132" s="299"/>
      <c r="O132" s="299"/>
      <c r="P132" s="299"/>
      <c r="Q132" s="299"/>
      <c r="R132" s="299"/>
      <c r="S132" s="299"/>
      <c r="T132" s="300"/>
      <c r="U132" s="300"/>
      <c r="V132" s="299"/>
      <c r="W132" s="299"/>
      <c r="X132" s="299"/>
      <c r="Y132" s="299"/>
      <c r="Z132" s="299"/>
    </row>
    <row r="133" spans="1:26" ht="21" customHeight="1">
      <c r="A133" s="299"/>
      <c r="B133" s="299"/>
      <c r="C133" s="299"/>
      <c r="D133" s="299"/>
      <c r="E133" s="299"/>
      <c r="F133" s="299"/>
      <c r="G133" s="299"/>
      <c r="H133" s="299"/>
      <c r="I133" s="299"/>
      <c r="J133" s="299"/>
      <c r="K133" s="299"/>
      <c r="L133" s="299"/>
      <c r="M133" s="299"/>
      <c r="N133" s="299"/>
      <c r="O133" s="299"/>
      <c r="P133" s="299"/>
      <c r="Q133" s="299"/>
      <c r="R133" s="299"/>
      <c r="S133" s="299"/>
      <c r="T133" s="300"/>
      <c r="U133" s="300"/>
      <c r="V133" s="299"/>
      <c r="W133" s="299"/>
      <c r="X133" s="299"/>
      <c r="Y133" s="299"/>
      <c r="Z133" s="299"/>
    </row>
    <row r="134" spans="1:26" ht="21" customHeight="1">
      <c r="A134" s="299"/>
      <c r="B134" s="299"/>
      <c r="C134" s="299"/>
      <c r="D134" s="299"/>
      <c r="E134" s="299"/>
      <c r="F134" s="299"/>
      <c r="G134" s="299"/>
      <c r="H134" s="299"/>
      <c r="I134" s="299"/>
      <c r="J134" s="299"/>
      <c r="K134" s="299"/>
      <c r="L134" s="299"/>
      <c r="M134" s="299"/>
      <c r="N134" s="299"/>
      <c r="O134" s="299"/>
      <c r="P134" s="299"/>
      <c r="Q134" s="299"/>
      <c r="R134" s="299"/>
      <c r="S134" s="299"/>
      <c r="T134" s="300"/>
      <c r="U134" s="300"/>
      <c r="V134" s="299"/>
      <c r="W134" s="299"/>
      <c r="X134" s="299"/>
      <c r="Y134" s="299"/>
      <c r="Z134" s="299"/>
    </row>
    <row r="135" spans="1:26" ht="21" customHeight="1">
      <c r="A135" s="299"/>
      <c r="B135" s="299"/>
      <c r="C135" s="299"/>
      <c r="D135" s="299"/>
      <c r="E135" s="299"/>
      <c r="F135" s="299"/>
      <c r="G135" s="299"/>
      <c r="H135" s="299"/>
      <c r="I135" s="299"/>
      <c r="J135" s="299"/>
      <c r="K135" s="299"/>
      <c r="L135" s="299"/>
      <c r="M135" s="299"/>
      <c r="N135" s="299"/>
      <c r="O135" s="299"/>
      <c r="P135" s="299"/>
      <c r="Q135" s="299"/>
      <c r="R135" s="299"/>
      <c r="S135" s="299"/>
      <c r="T135" s="300"/>
      <c r="U135" s="300"/>
      <c r="V135" s="299"/>
      <c r="W135" s="299"/>
      <c r="X135" s="299"/>
      <c r="Y135" s="299"/>
      <c r="Z135" s="299"/>
    </row>
    <row r="136" spans="1:26" ht="21" customHeight="1">
      <c r="A136" s="299"/>
      <c r="B136" s="299"/>
      <c r="C136" s="299"/>
      <c r="D136" s="299"/>
      <c r="E136" s="299"/>
      <c r="F136" s="299"/>
      <c r="G136" s="299"/>
      <c r="H136" s="299"/>
      <c r="I136" s="299"/>
      <c r="J136" s="299"/>
      <c r="K136" s="299"/>
      <c r="L136" s="299"/>
      <c r="M136" s="299"/>
      <c r="N136" s="299"/>
      <c r="O136" s="299"/>
      <c r="P136" s="299"/>
      <c r="Q136" s="299"/>
      <c r="R136" s="299"/>
      <c r="S136" s="299"/>
      <c r="T136" s="300"/>
      <c r="U136" s="300"/>
      <c r="V136" s="299"/>
      <c r="W136" s="299"/>
      <c r="X136" s="299"/>
      <c r="Y136" s="299"/>
      <c r="Z136" s="299"/>
    </row>
    <row r="137" spans="1:26" ht="21" customHeight="1">
      <c r="A137" s="299"/>
      <c r="B137" s="299"/>
      <c r="C137" s="299"/>
      <c r="D137" s="299"/>
      <c r="E137" s="299"/>
      <c r="F137" s="299"/>
      <c r="G137" s="299"/>
      <c r="H137" s="299"/>
      <c r="I137" s="299"/>
      <c r="J137" s="299"/>
      <c r="K137" s="299"/>
      <c r="L137" s="299"/>
      <c r="M137" s="299"/>
      <c r="N137" s="299"/>
      <c r="O137" s="299"/>
      <c r="P137" s="299"/>
      <c r="Q137" s="299"/>
      <c r="R137" s="299"/>
      <c r="S137" s="299"/>
      <c r="T137" s="300"/>
      <c r="U137" s="300"/>
      <c r="V137" s="299"/>
      <c r="W137" s="299"/>
      <c r="X137" s="299"/>
      <c r="Y137" s="299"/>
      <c r="Z137" s="299"/>
    </row>
    <row r="138" spans="1:26" ht="21" customHeight="1">
      <c r="A138" s="299"/>
      <c r="B138" s="299"/>
      <c r="C138" s="299"/>
      <c r="D138" s="299"/>
      <c r="E138" s="299"/>
      <c r="F138" s="299"/>
      <c r="G138" s="299"/>
      <c r="H138" s="299"/>
      <c r="I138" s="299"/>
      <c r="J138" s="299"/>
      <c r="K138" s="299"/>
      <c r="L138" s="299"/>
      <c r="M138" s="299"/>
      <c r="N138" s="299"/>
      <c r="O138" s="299"/>
      <c r="P138" s="299"/>
      <c r="Q138" s="299"/>
      <c r="R138" s="299"/>
      <c r="S138" s="299"/>
      <c r="T138" s="300"/>
      <c r="U138" s="300"/>
      <c r="V138" s="299"/>
      <c r="W138" s="299"/>
      <c r="X138" s="299"/>
      <c r="Y138" s="299"/>
      <c r="Z138" s="299"/>
    </row>
    <row r="139" spans="1:26" ht="21" customHeight="1">
      <c r="A139" s="299"/>
      <c r="B139" s="299"/>
      <c r="C139" s="299"/>
      <c r="D139" s="299"/>
      <c r="E139" s="299"/>
      <c r="F139" s="299"/>
      <c r="G139" s="299"/>
      <c r="H139" s="299"/>
      <c r="I139" s="299"/>
      <c r="J139" s="299"/>
      <c r="K139" s="299"/>
      <c r="L139" s="299"/>
      <c r="M139" s="299"/>
      <c r="N139" s="299"/>
      <c r="O139" s="299"/>
      <c r="P139" s="299"/>
      <c r="Q139" s="299"/>
      <c r="R139" s="299"/>
      <c r="S139" s="299"/>
      <c r="T139" s="300"/>
      <c r="U139" s="300"/>
      <c r="V139" s="299"/>
      <c r="W139" s="299"/>
      <c r="X139" s="299"/>
      <c r="Y139" s="299"/>
      <c r="Z139" s="299"/>
    </row>
    <row r="140" spans="1:26" ht="21" customHeight="1">
      <c r="A140" s="299"/>
      <c r="B140" s="299"/>
      <c r="C140" s="299"/>
      <c r="D140" s="299"/>
      <c r="E140" s="299"/>
      <c r="F140" s="299"/>
      <c r="G140" s="299"/>
      <c r="H140" s="299"/>
      <c r="I140" s="299"/>
      <c r="J140" s="299"/>
      <c r="K140" s="299"/>
      <c r="L140" s="299"/>
      <c r="M140" s="299"/>
      <c r="N140" s="299"/>
      <c r="O140" s="299"/>
      <c r="P140" s="299"/>
      <c r="Q140" s="299"/>
      <c r="R140" s="299"/>
      <c r="S140" s="299"/>
      <c r="T140" s="300"/>
      <c r="U140" s="300"/>
      <c r="V140" s="299"/>
      <c r="W140" s="299"/>
      <c r="X140" s="299"/>
      <c r="Y140" s="299"/>
      <c r="Z140" s="299"/>
    </row>
    <row r="141" spans="1:26" ht="21" customHeight="1">
      <c r="A141" s="299"/>
      <c r="B141" s="299"/>
      <c r="C141" s="299"/>
      <c r="D141" s="299"/>
      <c r="E141" s="299"/>
      <c r="F141" s="299"/>
      <c r="G141" s="299"/>
      <c r="H141" s="299"/>
      <c r="I141" s="299"/>
      <c r="J141" s="299"/>
      <c r="K141" s="299"/>
      <c r="L141" s="299"/>
      <c r="M141" s="299"/>
      <c r="N141" s="299"/>
      <c r="O141" s="299"/>
      <c r="P141" s="299"/>
      <c r="Q141" s="299"/>
      <c r="R141" s="299"/>
      <c r="S141" s="299"/>
      <c r="T141" s="300"/>
      <c r="U141" s="300"/>
      <c r="V141" s="299"/>
      <c r="W141" s="299"/>
      <c r="X141" s="299"/>
      <c r="Y141" s="299"/>
      <c r="Z141" s="299"/>
    </row>
    <row r="142" spans="1:26" ht="21" customHeight="1">
      <c r="A142" s="299"/>
      <c r="B142" s="299"/>
      <c r="C142" s="299"/>
      <c r="D142" s="299"/>
      <c r="E142" s="299"/>
      <c r="F142" s="299"/>
      <c r="G142" s="299"/>
      <c r="H142" s="299"/>
      <c r="I142" s="299"/>
      <c r="J142" s="299"/>
      <c r="K142" s="299"/>
      <c r="L142" s="299"/>
      <c r="M142" s="299"/>
      <c r="N142" s="299"/>
      <c r="O142" s="299"/>
      <c r="P142" s="299"/>
      <c r="Q142" s="299"/>
      <c r="R142" s="299"/>
      <c r="S142" s="299"/>
      <c r="T142" s="300"/>
      <c r="U142" s="300"/>
      <c r="V142" s="299"/>
      <c r="W142" s="299"/>
      <c r="X142" s="299"/>
      <c r="Y142" s="299"/>
      <c r="Z142" s="299"/>
    </row>
    <row r="143" spans="1:26" ht="21" customHeight="1">
      <c r="A143" s="299"/>
      <c r="B143" s="299"/>
      <c r="C143" s="299"/>
      <c r="D143" s="299"/>
      <c r="E143" s="299"/>
      <c r="F143" s="299"/>
      <c r="G143" s="299"/>
      <c r="H143" s="299"/>
      <c r="I143" s="299"/>
      <c r="J143" s="299"/>
      <c r="K143" s="299"/>
      <c r="L143" s="299"/>
      <c r="M143" s="299"/>
      <c r="N143" s="299"/>
      <c r="O143" s="299"/>
      <c r="P143" s="299"/>
      <c r="Q143" s="299"/>
      <c r="R143" s="299"/>
      <c r="S143" s="299"/>
      <c r="T143" s="300"/>
      <c r="U143" s="300"/>
      <c r="V143" s="299"/>
      <c r="W143" s="299"/>
      <c r="X143" s="299"/>
      <c r="Y143" s="299"/>
      <c r="Z143" s="299"/>
    </row>
    <row r="144" spans="1:26" ht="21" customHeight="1">
      <c r="A144" s="299"/>
      <c r="B144" s="299"/>
      <c r="C144" s="299"/>
      <c r="D144" s="299"/>
      <c r="E144" s="299"/>
      <c r="F144" s="299"/>
      <c r="G144" s="299"/>
      <c r="H144" s="299"/>
      <c r="I144" s="299"/>
      <c r="J144" s="299"/>
      <c r="K144" s="299"/>
      <c r="L144" s="299"/>
      <c r="M144" s="299"/>
      <c r="N144" s="299"/>
      <c r="O144" s="299"/>
      <c r="P144" s="299"/>
      <c r="Q144" s="299"/>
      <c r="R144" s="299"/>
      <c r="S144" s="299"/>
      <c r="T144" s="300"/>
      <c r="U144" s="300"/>
      <c r="V144" s="299"/>
      <c r="W144" s="299"/>
      <c r="X144" s="299"/>
      <c r="Y144" s="299"/>
      <c r="Z144" s="299"/>
    </row>
    <row r="145" spans="1:26" ht="21" customHeight="1">
      <c r="A145" s="299"/>
      <c r="B145" s="299"/>
      <c r="C145" s="299"/>
      <c r="D145" s="299"/>
      <c r="E145" s="299"/>
      <c r="F145" s="299"/>
      <c r="G145" s="299"/>
      <c r="H145" s="299"/>
      <c r="I145" s="299"/>
      <c r="J145" s="299"/>
      <c r="K145" s="299"/>
      <c r="L145" s="299"/>
      <c r="M145" s="299"/>
      <c r="N145" s="299"/>
      <c r="O145" s="299"/>
      <c r="P145" s="299"/>
      <c r="Q145" s="299"/>
      <c r="R145" s="299"/>
      <c r="S145" s="299"/>
      <c r="T145" s="300"/>
      <c r="U145" s="300"/>
      <c r="V145" s="299"/>
      <c r="W145" s="299"/>
      <c r="X145" s="299"/>
      <c r="Y145" s="299"/>
      <c r="Z145" s="299"/>
    </row>
    <row r="146" spans="1:26" ht="21" customHeight="1">
      <c r="A146" s="299"/>
      <c r="B146" s="299"/>
      <c r="C146" s="299"/>
      <c r="D146" s="299"/>
      <c r="E146" s="299"/>
      <c r="F146" s="299"/>
      <c r="G146" s="299"/>
      <c r="H146" s="299"/>
      <c r="I146" s="299"/>
      <c r="J146" s="299"/>
      <c r="K146" s="299"/>
      <c r="L146" s="299"/>
      <c r="M146" s="299"/>
      <c r="N146" s="299"/>
      <c r="O146" s="299"/>
      <c r="P146" s="299"/>
      <c r="Q146" s="299"/>
      <c r="R146" s="299"/>
      <c r="S146" s="299"/>
      <c r="T146" s="300"/>
      <c r="U146" s="300"/>
      <c r="V146" s="299"/>
      <c r="W146" s="299"/>
      <c r="X146" s="299"/>
      <c r="Y146" s="299"/>
      <c r="Z146" s="299"/>
    </row>
    <row r="147" spans="1:26" ht="21" customHeight="1">
      <c r="A147" s="299"/>
      <c r="B147" s="299"/>
      <c r="C147" s="299"/>
      <c r="D147" s="299"/>
      <c r="E147" s="299"/>
      <c r="F147" s="299"/>
      <c r="G147" s="299"/>
      <c r="H147" s="299"/>
      <c r="I147" s="299"/>
      <c r="J147" s="299"/>
      <c r="K147" s="299"/>
      <c r="L147" s="299"/>
      <c r="M147" s="299"/>
      <c r="N147" s="299"/>
      <c r="O147" s="299"/>
      <c r="P147" s="299"/>
      <c r="Q147" s="299"/>
      <c r="R147" s="299"/>
      <c r="S147" s="299"/>
      <c r="T147" s="300"/>
      <c r="U147" s="300"/>
      <c r="V147" s="299"/>
      <c r="W147" s="299"/>
      <c r="X147" s="299"/>
      <c r="Y147" s="299"/>
      <c r="Z147" s="299"/>
    </row>
    <row r="148" spans="1:26" ht="21" customHeight="1">
      <c r="A148" s="299"/>
      <c r="B148" s="299"/>
      <c r="C148" s="299"/>
      <c r="D148" s="299"/>
      <c r="E148" s="299"/>
      <c r="F148" s="299"/>
      <c r="G148" s="299"/>
      <c r="H148" s="299"/>
      <c r="I148" s="299"/>
      <c r="J148" s="299"/>
      <c r="K148" s="299"/>
      <c r="L148" s="299"/>
      <c r="M148" s="299"/>
      <c r="N148" s="299"/>
      <c r="O148" s="299"/>
      <c r="P148" s="299"/>
      <c r="Q148" s="299"/>
      <c r="R148" s="299"/>
      <c r="S148" s="299"/>
      <c r="T148" s="300"/>
      <c r="U148" s="300"/>
      <c r="V148" s="299"/>
      <c r="W148" s="299"/>
      <c r="X148" s="299"/>
      <c r="Y148" s="299"/>
      <c r="Z148" s="299"/>
    </row>
    <row r="149" spans="1:26" ht="21" customHeight="1">
      <c r="A149" s="299"/>
      <c r="B149" s="299"/>
      <c r="C149" s="299"/>
      <c r="D149" s="299"/>
      <c r="E149" s="299"/>
      <c r="F149" s="299"/>
      <c r="G149" s="299"/>
      <c r="H149" s="299"/>
      <c r="I149" s="299"/>
      <c r="J149" s="299"/>
      <c r="K149" s="299"/>
      <c r="L149" s="299"/>
      <c r="M149" s="299"/>
      <c r="N149" s="299"/>
      <c r="O149" s="299"/>
      <c r="P149" s="299"/>
      <c r="Q149" s="299"/>
      <c r="R149" s="299"/>
      <c r="S149" s="299"/>
      <c r="T149" s="300"/>
      <c r="U149" s="300"/>
      <c r="V149" s="299"/>
      <c r="W149" s="299"/>
      <c r="X149" s="299"/>
      <c r="Y149" s="299"/>
      <c r="Z149" s="299"/>
    </row>
    <row r="150" spans="1:26" ht="21" customHeight="1">
      <c r="A150" s="299"/>
      <c r="B150" s="299"/>
      <c r="C150" s="299"/>
      <c r="D150" s="299"/>
      <c r="E150" s="299"/>
      <c r="F150" s="299"/>
      <c r="G150" s="299"/>
      <c r="H150" s="299"/>
      <c r="I150" s="299"/>
      <c r="J150" s="299"/>
      <c r="K150" s="299"/>
      <c r="L150" s="299"/>
      <c r="M150" s="299"/>
      <c r="N150" s="299"/>
      <c r="O150" s="299"/>
      <c r="P150" s="299"/>
      <c r="Q150" s="299"/>
      <c r="R150" s="299"/>
      <c r="S150" s="299"/>
      <c r="T150" s="300"/>
      <c r="U150" s="300"/>
      <c r="V150" s="299"/>
      <c r="W150" s="299"/>
      <c r="X150" s="299"/>
      <c r="Y150" s="299"/>
      <c r="Z150" s="299"/>
    </row>
    <row r="151" spans="1:26" ht="21" customHeight="1">
      <c r="A151" s="299"/>
      <c r="B151" s="299"/>
      <c r="C151" s="299"/>
      <c r="D151" s="299"/>
      <c r="E151" s="299"/>
      <c r="F151" s="299"/>
      <c r="G151" s="299"/>
      <c r="H151" s="299"/>
      <c r="I151" s="299"/>
      <c r="J151" s="299"/>
      <c r="K151" s="299"/>
      <c r="L151" s="299"/>
      <c r="M151" s="299"/>
      <c r="N151" s="299"/>
      <c r="O151" s="299"/>
      <c r="P151" s="299"/>
      <c r="Q151" s="299"/>
      <c r="R151" s="299"/>
      <c r="S151" s="299"/>
      <c r="T151" s="300"/>
      <c r="U151" s="300"/>
      <c r="V151" s="299"/>
      <c r="W151" s="299"/>
      <c r="X151" s="299"/>
      <c r="Y151" s="299"/>
      <c r="Z151" s="299"/>
    </row>
    <row r="152" spans="1:26" ht="21" customHeight="1">
      <c r="A152" s="299"/>
      <c r="B152" s="299"/>
      <c r="C152" s="299"/>
      <c r="D152" s="299"/>
      <c r="E152" s="299"/>
      <c r="F152" s="299"/>
      <c r="G152" s="299"/>
      <c r="H152" s="299"/>
      <c r="I152" s="299"/>
      <c r="J152" s="299"/>
      <c r="K152" s="299"/>
      <c r="L152" s="299"/>
      <c r="M152" s="299"/>
      <c r="N152" s="299"/>
      <c r="O152" s="299"/>
      <c r="P152" s="299"/>
      <c r="Q152" s="299"/>
      <c r="R152" s="299"/>
      <c r="S152" s="299"/>
      <c r="T152" s="300"/>
      <c r="U152" s="300"/>
      <c r="V152" s="299"/>
      <c r="W152" s="299"/>
      <c r="X152" s="299"/>
      <c r="Y152" s="299"/>
      <c r="Z152" s="299"/>
    </row>
    <row r="153" spans="1:26" ht="21" customHeight="1">
      <c r="A153" s="299"/>
      <c r="B153" s="299"/>
      <c r="C153" s="299"/>
      <c r="D153" s="299"/>
      <c r="E153" s="299"/>
      <c r="F153" s="299"/>
      <c r="G153" s="299"/>
      <c r="H153" s="299"/>
      <c r="I153" s="299"/>
      <c r="J153" s="299"/>
      <c r="K153" s="299"/>
      <c r="L153" s="299"/>
      <c r="M153" s="299"/>
      <c r="N153" s="299"/>
      <c r="O153" s="299"/>
      <c r="P153" s="299"/>
      <c r="Q153" s="299"/>
      <c r="R153" s="299"/>
      <c r="S153" s="299"/>
      <c r="T153" s="300"/>
      <c r="U153" s="300"/>
      <c r="V153" s="299"/>
      <c r="W153" s="299"/>
      <c r="X153" s="299"/>
      <c r="Y153" s="299"/>
      <c r="Z153" s="299"/>
    </row>
    <row r="154" spans="1:26" ht="21" customHeight="1">
      <c r="A154" s="299"/>
      <c r="B154" s="299"/>
      <c r="C154" s="299"/>
      <c r="D154" s="299"/>
      <c r="E154" s="299"/>
      <c r="F154" s="299"/>
      <c r="G154" s="299"/>
      <c r="H154" s="299"/>
      <c r="I154" s="299"/>
      <c r="J154" s="299"/>
      <c r="K154" s="299"/>
      <c r="L154" s="299"/>
      <c r="M154" s="299"/>
      <c r="N154" s="299"/>
      <c r="O154" s="299"/>
      <c r="P154" s="299"/>
      <c r="Q154" s="299"/>
      <c r="R154" s="299"/>
      <c r="S154" s="299"/>
      <c r="T154" s="300"/>
      <c r="U154" s="300"/>
      <c r="V154" s="299"/>
      <c r="W154" s="299"/>
      <c r="X154" s="299"/>
      <c r="Y154" s="299"/>
      <c r="Z154" s="299"/>
    </row>
    <row r="155" spans="1:26" ht="21" customHeight="1">
      <c r="A155" s="299"/>
      <c r="B155" s="299"/>
      <c r="C155" s="299"/>
      <c r="D155" s="299"/>
      <c r="E155" s="299"/>
      <c r="F155" s="299"/>
      <c r="G155" s="299"/>
      <c r="H155" s="299"/>
      <c r="I155" s="299"/>
      <c r="J155" s="299"/>
      <c r="K155" s="299"/>
      <c r="L155" s="299"/>
      <c r="M155" s="299"/>
      <c r="N155" s="299"/>
      <c r="O155" s="299"/>
      <c r="P155" s="299"/>
      <c r="Q155" s="299"/>
      <c r="R155" s="299"/>
      <c r="S155" s="299"/>
      <c r="T155" s="300"/>
      <c r="U155" s="300"/>
      <c r="V155" s="299"/>
      <c r="W155" s="299"/>
      <c r="X155" s="299"/>
      <c r="Y155" s="299"/>
      <c r="Z155" s="299"/>
    </row>
    <row r="156" spans="1:26" ht="21" customHeight="1">
      <c r="A156" s="299"/>
      <c r="B156" s="299"/>
      <c r="C156" s="299"/>
      <c r="D156" s="299"/>
      <c r="E156" s="299"/>
      <c r="F156" s="299"/>
      <c r="G156" s="299"/>
      <c r="H156" s="299"/>
      <c r="I156" s="299"/>
      <c r="J156" s="299"/>
      <c r="K156" s="299"/>
      <c r="L156" s="299"/>
      <c r="M156" s="299"/>
      <c r="N156" s="299"/>
      <c r="O156" s="299"/>
      <c r="P156" s="299"/>
      <c r="Q156" s="299"/>
      <c r="R156" s="299"/>
      <c r="S156" s="299"/>
      <c r="T156" s="300"/>
      <c r="U156" s="300"/>
      <c r="V156" s="299"/>
      <c r="W156" s="299"/>
      <c r="X156" s="299"/>
      <c r="Y156" s="299"/>
      <c r="Z156" s="299"/>
    </row>
    <row r="157" spans="1:26" ht="21" customHeight="1">
      <c r="A157" s="299"/>
      <c r="B157" s="299"/>
      <c r="C157" s="299"/>
      <c r="D157" s="299"/>
      <c r="E157" s="299"/>
      <c r="F157" s="299"/>
      <c r="G157" s="299"/>
      <c r="H157" s="299"/>
      <c r="I157" s="299"/>
      <c r="J157" s="299"/>
      <c r="K157" s="299"/>
      <c r="L157" s="299"/>
      <c r="M157" s="299"/>
      <c r="N157" s="299"/>
      <c r="O157" s="299"/>
      <c r="P157" s="299"/>
      <c r="Q157" s="299"/>
      <c r="R157" s="299"/>
      <c r="S157" s="299"/>
      <c r="T157" s="300"/>
      <c r="U157" s="300"/>
      <c r="V157" s="299"/>
      <c r="W157" s="299"/>
      <c r="X157" s="299"/>
      <c r="Y157" s="299"/>
      <c r="Z157" s="299"/>
    </row>
    <row r="158" spans="1:26" ht="21" customHeight="1">
      <c r="A158" s="299"/>
      <c r="B158" s="299"/>
      <c r="C158" s="299"/>
      <c r="D158" s="299"/>
      <c r="E158" s="299"/>
      <c r="F158" s="299"/>
      <c r="G158" s="299"/>
      <c r="H158" s="299"/>
      <c r="I158" s="299"/>
      <c r="J158" s="299"/>
      <c r="K158" s="299"/>
      <c r="L158" s="299"/>
      <c r="M158" s="299"/>
      <c r="N158" s="299"/>
      <c r="O158" s="299"/>
      <c r="P158" s="299"/>
      <c r="Q158" s="299"/>
      <c r="R158" s="299"/>
      <c r="S158" s="299"/>
      <c r="T158" s="300"/>
      <c r="U158" s="300"/>
      <c r="V158" s="299"/>
      <c r="W158" s="299"/>
      <c r="X158" s="299"/>
      <c r="Y158" s="299"/>
      <c r="Z158" s="299"/>
    </row>
    <row r="159" spans="1:26" ht="21" customHeight="1">
      <c r="A159" s="299"/>
      <c r="B159" s="299"/>
      <c r="C159" s="299"/>
      <c r="D159" s="299"/>
      <c r="E159" s="299"/>
      <c r="F159" s="299"/>
      <c r="G159" s="299"/>
      <c r="H159" s="299"/>
      <c r="I159" s="299"/>
      <c r="J159" s="299"/>
      <c r="K159" s="299"/>
      <c r="L159" s="299"/>
      <c r="M159" s="299"/>
      <c r="N159" s="299"/>
      <c r="O159" s="299"/>
      <c r="P159" s="299"/>
      <c r="Q159" s="299"/>
      <c r="R159" s="299"/>
      <c r="S159" s="299"/>
      <c r="T159" s="300"/>
      <c r="U159" s="300"/>
      <c r="V159" s="299"/>
      <c r="W159" s="299"/>
      <c r="X159" s="299"/>
      <c r="Y159" s="299"/>
      <c r="Z159" s="299"/>
    </row>
    <row r="160" spans="1:26" ht="21" customHeight="1">
      <c r="A160" s="299"/>
      <c r="B160" s="299"/>
      <c r="C160" s="299"/>
      <c r="D160" s="299"/>
      <c r="E160" s="299"/>
      <c r="F160" s="299"/>
      <c r="G160" s="299"/>
      <c r="H160" s="299"/>
      <c r="I160" s="299"/>
      <c r="J160" s="299"/>
      <c r="K160" s="299"/>
      <c r="L160" s="299"/>
      <c r="M160" s="299"/>
      <c r="N160" s="299"/>
      <c r="O160" s="299"/>
      <c r="P160" s="299"/>
      <c r="Q160" s="299"/>
      <c r="R160" s="299"/>
      <c r="S160" s="299"/>
      <c r="T160" s="300"/>
      <c r="U160" s="300"/>
      <c r="V160" s="299"/>
      <c r="W160" s="299"/>
      <c r="X160" s="299"/>
      <c r="Y160" s="299"/>
      <c r="Z160" s="299"/>
    </row>
    <row r="161" spans="1:26" ht="21" customHeight="1">
      <c r="A161" s="299"/>
      <c r="B161" s="299"/>
      <c r="C161" s="299"/>
      <c r="D161" s="299"/>
      <c r="E161" s="299"/>
      <c r="F161" s="299"/>
      <c r="G161" s="299"/>
      <c r="H161" s="299"/>
      <c r="I161" s="299"/>
      <c r="J161" s="299"/>
      <c r="K161" s="299"/>
      <c r="L161" s="299"/>
      <c r="M161" s="299"/>
      <c r="N161" s="299"/>
      <c r="O161" s="299"/>
      <c r="P161" s="299"/>
      <c r="Q161" s="299"/>
      <c r="R161" s="299"/>
      <c r="S161" s="299"/>
      <c r="T161" s="300"/>
      <c r="U161" s="300"/>
      <c r="V161" s="299"/>
      <c r="W161" s="299"/>
      <c r="X161" s="299"/>
      <c r="Y161" s="299"/>
      <c r="Z161" s="299"/>
    </row>
    <row r="162" spans="1:26" ht="21" customHeight="1">
      <c r="A162" s="299"/>
      <c r="B162" s="299"/>
      <c r="C162" s="299"/>
      <c r="D162" s="299"/>
      <c r="E162" s="299"/>
      <c r="F162" s="299"/>
      <c r="G162" s="299"/>
      <c r="H162" s="299"/>
      <c r="I162" s="299"/>
      <c r="J162" s="299"/>
      <c r="K162" s="299"/>
      <c r="L162" s="299"/>
      <c r="M162" s="299"/>
      <c r="N162" s="299"/>
      <c r="O162" s="299"/>
      <c r="P162" s="299"/>
      <c r="Q162" s="299"/>
      <c r="R162" s="299"/>
      <c r="S162" s="299"/>
      <c r="T162" s="300"/>
      <c r="U162" s="300"/>
      <c r="V162" s="299"/>
      <c r="W162" s="299"/>
      <c r="X162" s="299"/>
      <c r="Y162" s="299"/>
      <c r="Z162" s="299"/>
    </row>
    <row r="163" spans="1:26" ht="21" customHeight="1">
      <c r="A163" s="299"/>
      <c r="B163" s="299"/>
      <c r="C163" s="299"/>
      <c r="D163" s="299"/>
      <c r="E163" s="299"/>
      <c r="F163" s="299"/>
      <c r="G163" s="299"/>
      <c r="H163" s="299"/>
      <c r="I163" s="299"/>
      <c r="J163" s="299"/>
      <c r="K163" s="299"/>
      <c r="L163" s="299"/>
      <c r="M163" s="299"/>
      <c r="N163" s="299"/>
      <c r="O163" s="299"/>
      <c r="P163" s="299"/>
      <c r="Q163" s="299"/>
      <c r="R163" s="299"/>
      <c r="S163" s="299"/>
      <c r="T163" s="300"/>
      <c r="U163" s="300"/>
      <c r="V163" s="299"/>
      <c r="W163" s="299"/>
      <c r="X163" s="299"/>
      <c r="Y163" s="299"/>
      <c r="Z163" s="299"/>
    </row>
    <row r="164" spans="1:26" ht="21" customHeight="1">
      <c r="A164" s="299"/>
      <c r="B164" s="299"/>
      <c r="C164" s="299"/>
      <c r="D164" s="299"/>
      <c r="E164" s="299"/>
      <c r="F164" s="299"/>
      <c r="G164" s="299"/>
      <c r="H164" s="299"/>
      <c r="I164" s="299"/>
      <c r="J164" s="299"/>
      <c r="K164" s="299"/>
      <c r="L164" s="299"/>
      <c r="M164" s="299"/>
      <c r="N164" s="299"/>
      <c r="O164" s="299"/>
      <c r="P164" s="299"/>
      <c r="Q164" s="299"/>
      <c r="R164" s="299"/>
      <c r="S164" s="299"/>
      <c r="T164" s="300"/>
      <c r="U164" s="300"/>
      <c r="V164" s="299"/>
      <c r="W164" s="299"/>
      <c r="X164" s="299"/>
      <c r="Y164" s="299"/>
      <c r="Z164" s="299"/>
    </row>
    <row r="165" spans="1:26" ht="21" customHeight="1">
      <c r="A165" s="299"/>
      <c r="B165" s="299"/>
      <c r="C165" s="299"/>
      <c r="D165" s="299"/>
      <c r="E165" s="299"/>
      <c r="F165" s="299"/>
      <c r="G165" s="299"/>
      <c r="H165" s="299"/>
      <c r="I165" s="299"/>
      <c r="J165" s="299"/>
      <c r="K165" s="299"/>
      <c r="L165" s="299"/>
      <c r="M165" s="299"/>
      <c r="N165" s="299"/>
      <c r="O165" s="299"/>
      <c r="P165" s="299"/>
      <c r="Q165" s="299"/>
      <c r="R165" s="299"/>
      <c r="S165" s="299"/>
      <c r="T165" s="300"/>
      <c r="U165" s="300"/>
      <c r="V165" s="299"/>
      <c r="W165" s="299"/>
      <c r="X165" s="299"/>
      <c r="Y165" s="299"/>
      <c r="Z165" s="299"/>
    </row>
    <row r="166" spans="1:26" ht="21" customHeight="1">
      <c r="A166" s="299"/>
      <c r="B166" s="299"/>
      <c r="C166" s="299"/>
      <c r="D166" s="299"/>
      <c r="E166" s="299"/>
      <c r="F166" s="299"/>
      <c r="G166" s="299"/>
      <c r="H166" s="299"/>
      <c r="I166" s="299"/>
      <c r="J166" s="299"/>
      <c r="K166" s="299"/>
      <c r="L166" s="299"/>
      <c r="M166" s="299"/>
      <c r="N166" s="299"/>
      <c r="O166" s="299"/>
      <c r="P166" s="299"/>
      <c r="Q166" s="299"/>
      <c r="R166" s="299"/>
      <c r="S166" s="299"/>
      <c r="T166" s="300"/>
      <c r="U166" s="300"/>
      <c r="V166" s="299"/>
      <c r="W166" s="299"/>
      <c r="X166" s="299"/>
      <c r="Y166" s="299"/>
      <c r="Z166" s="299"/>
    </row>
    <row r="167" spans="1:26" ht="21" customHeight="1">
      <c r="A167" s="299"/>
      <c r="B167" s="299"/>
      <c r="C167" s="299"/>
      <c r="D167" s="299"/>
      <c r="E167" s="299"/>
      <c r="F167" s="299"/>
      <c r="G167" s="299"/>
      <c r="H167" s="299"/>
      <c r="I167" s="299"/>
      <c r="J167" s="299"/>
      <c r="K167" s="299"/>
      <c r="L167" s="299"/>
      <c r="M167" s="299"/>
      <c r="N167" s="299"/>
      <c r="O167" s="299"/>
      <c r="P167" s="299"/>
      <c r="Q167" s="299"/>
      <c r="R167" s="299"/>
      <c r="S167" s="299"/>
      <c r="T167" s="300"/>
      <c r="U167" s="300"/>
      <c r="V167" s="299"/>
      <c r="W167" s="299"/>
      <c r="X167" s="299"/>
      <c r="Y167" s="299"/>
      <c r="Z167" s="299"/>
    </row>
    <row r="168" spans="1:26" ht="21" customHeight="1">
      <c r="A168" s="299"/>
      <c r="B168" s="299"/>
      <c r="C168" s="299"/>
      <c r="D168" s="299"/>
      <c r="E168" s="299"/>
      <c r="F168" s="299"/>
      <c r="G168" s="299"/>
      <c r="H168" s="299"/>
      <c r="I168" s="299"/>
      <c r="J168" s="299"/>
      <c r="K168" s="299"/>
      <c r="L168" s="299"/>
      <c r="M168" s="299"/>
      <c r="N168" s="299"/>
      <c r="O168" s="299"/>
      <c r="P168" s="299"/>
      <c r="Q168" s="299"/>
      <c r="R168" s="299"/>
      <c r="S168" s="299"/>
      <c r="T168" s="300"/>
      <c r="U168" s="300"/>
      <c r="V168" s="299"/>
      <c r="W168" s="299"/>
      <c r="X168" s="299"/>
      <c r="Y168" s="299"/>
      <c r="Z168" s="299"/>
    </row>
    <row r="169" spans="1:26" ht="21" customHeight="1">
      <c r="A169" s="299"/>
      <c r="B169" s="299"/>
      <c r="C169" s="299"/>
      <c r="D169" s="299"/>
      <c r="E169" s="299"/>
      <c r="F169" s="299"/>
      <c r="G169" s="299"/>
      <c r="H169" s="299"/>
      <c r="I169" s="299"/>
      <c r="J169" s="299"/>
      <c r="K169" s="299"/>
      <c r="L169" s="299"/>
      <c r="M169" s="299"/>
      <c r="N169" s="299"/>
      <c r="O169" s="299"/>
      <c r="P169" s="299"/>
      <c r="Q169" s="299"/>
      <c r="R169" s="299"/>
      <c r="S169" s="299"/>
      <c r="T169" s="300"/>
      <c r="U169" s="300"/>
      <c r="V169" s="299"/>
      <c r="W169" s="299"/>
      <c r="X169" s="299"/>
      <c r="Y169" s="299"/>
      <c r="Z169" s="299"/>
    </row>
    <row r="170" spans="1:26" ht="21" customHeight="1">
      <c r="A170" s="299"/>
      <c r="B170" s="299"/>
      <c r="C170" s="299"/>
      <c r="D170" s="299"/>
      <c r="E170" s="299"/>
      <c r="F170" s="299"/>
      <c r="G170" s="299"/>
      <c r="H170" s="299"/>
      <c r="I170" s="299"/>
      <c r="J170" s="299"/>
      <c r="K170" s="299"/>
      <c r="L170" s="299"/>
      <c r="M170" s="299"/>
      <c r="N170" s="299"/>
      <c r="O170" s="299"/>
      <c r="P170" s="299"/>
      <c r="Q170" s="299"/>
      <c r="R170" s="299"/>
      <c r="S170" s="299"/>
      <c r="T170" s="300"/>
      <c r="U170" s="300"/>
      <c r="V170" s="299"/>
      <c r="W170" s="299"/>
      <c r="X170" s="299"/>
      <c r="Y170" s="299"/>
      <c r="Z170" s="299"/>
    </row>
    <row r="171" spans="1:26" ht="21" customHeight="1">
      <c r="A171" s="299"/>
      <c r="B171" s="299"/>
      <c r="C171" s="299"/>
      <c r="D171" s="299"/>
      <c r="E171" s="299"/>
      <c r="F171" s="299"/>
      <c r="G171" s="299"/>
      <c r="H171" s="299"/>
      <c r="I171" s="299"/>
      <c r="J171" s="299"/>
      <c r="K171" s="299"/>
      <c r="L171" s="299"/>
      <c r="M171" s="299"/>
      <c r="N171" s="299"/>
      <c r="O171" s="299"/>
      <c r="P171" s="299"/>
      <c r="Q171" s="299"/>
      <c r="R171" s="299"/>
      <c r="S171" s="299"/>
      <c r="T171" s="300"/>
      <c r="U171" s="300"/>
      <c r="V171" s="299"/>
      <c r="W171" s="299"/>
      <c r="X171" s="299"/>
      <c r="Y171" s="299"/>
      <c r="Z171" s="299"/>
    </row>
    <row r="172" spans="1:26" ht="21" customHeight="1">
      <c r="A172" s="299"/>
      <c r="B172" s="299"/>
      <c r="C172" s="299"/>
      <c r="D172" s="299"/>
      <c r="E172" s="299"/>
      <c r="F172" s="299"/>
      <c r="G172" s="299"/>
      <c r="H172" s="299"/>
      <c r="I172" s="299"/>
      <c r="J172" s="299"/>
      <c r="K172" s="299"/>
      <c r="L172" s="299"/>
      <c r="M172" s="299"/>
      <c r="N172" s="299"/>
      <c r="O172" s="299"/>
      <c r="P172" s="299"/>
      <c r="Q172" s="299"/>
      <c r="R172" s="299"/>
      <c r="S172" s="299"/>
      <c r="T172" s="300"/>
      <c r="U172" s="300"/>
      <c r="V172" s="299"/>
      <c r="W172" s="299"/>
      <c r="X172" s="299"/>
      <c r="Y172" s="299"/>
      <c r="Z172" s="299"/>
    </row>
    <row r="173" spans="1:26" ht="21" customHeight="1">
      <c r="A173" s="299"/>
      <c r="B173" s="299"/>
      <c r="C173" s="299"/>
      <c r="D173" s="299"/>
      <c r="E173" s="299"/>
      <c r="F173" s="299"/>
      <c r="G173" s="299"/>
      <c r="H173" s="299"/>
      <c r="I173" s="299"/>
      <c r="J173" s="299"/>
      <c r="K173" s="299"/>
      <c r="L173" s="299"/>
      <c r="M173" s="299"/>
      <c r="N173" s="299"/>
      <c r="O173" s="299"/>
      <c r="P173" s="299"/>
      <c r="Q173" s="299"/>
      <c r="R173" s="299"/>
      <c r="S173" s="299"/>
      <c r="T173" s="300"/>
      <c r="U173" s="300"/>
      <c r="V173" s="299"/>
      <c r="W173" s="299"/>
      <c r="X173" s="299"/>
      <c r="Y173" s="299"/>
      <c r="Z173" s="299"/>
    </row>
    <row r="174" spans="1:26" ht="21" customHeight="1">
      <c r="A174" s="299"/>
      <c r="B174" s="299"/>
      <c r="C174" s="299"/>
      <c r="D174" s="299"/>
      <c r="E174" s="299"/>
      <c r="F174" s="299"/>
      <c r="G174" s="299"/>
      <c r="H174" s="299"/>
      <c r="I174" s="299"/>
      <c r="J174" s="299"/>
      <c r="K174" s="299"/>
      <c r="L174" s="299"/>
      <c r="M174" s="299"/>
      <c r="N174" s="299"/>
      <c r="O174" s="299"/>
      <c r="P174" s="299"/>
      <c r="Q174" s="299"/>
      <c r="R174" s="299"/>
      <c r="S174" s="299"/>
      <c r="T174" s="300"/>
      <c r="U174" s="300"/>
      <c r="V174" s="299"/>
      <c r="W174" s="299"/>
      <c r="X174" s="299"/>
      <c r="Y174" s="299"/>
      <c r="Z174" s="299"/>
    </row>
    <row r="175" spans="1:26" ht="21" customHeight="1">
      <c r="A175" s="299"/>
      <c r="B175" s="299"/>
      <c r="C175" s="299"/>
      <c r="D175" s="299"/>
      <c r="E175" s="299"/>
      <c r="F175" s="299"/>
      <c r="G175" s="299"/>
      <c r="H175" s="299"/>
      <c r="I175" s="299"/>
      <c r="J175" s="299"/>
      <c r="K175" s="299"/>
      <c r="L175" s="299"/>
      <c r="M175" s="299"/>
      <c r="N175" s="299"/>
      <c r="O175" s="299"/>
      <c r="P175" s="299"/>
      <c r="Q175" s="299"/>
      <c r="R175" s="299"/>
      <c r="S175" s="299"/>
      <c r="T175" s="300"/>
      <c r="U175" s="300"/>
      <c r="V175" s="299"/>
      <c r="W175" s="299"/>
      <c r="X175" s="299"/>
      <c r="Y175" s="299"/>
      <c r="Z175" s="299"/>
    </row>
    <row r="176" spans="1:26" ht="21" customHeight="1">
      <c r="A176" s="299"/>
      <c r="B176" s="299"/>
      <c r="C176" s="299"/>
      <c r="D176" s="299"/>
      <c r="E176" s="299"/>
      <c r="F176" s="299"/>
      <c r="G176" s="299"/>
      <c r="H176" s="299"/>
      <c r="I176" s="299"/>
      <c r="J176" s="299"/>
      <c r="K176" s="299"/>
      <c r="L176" s="299"/>
      <c r="M176" s="299"/>
      <c r="N176" s="299"/>
      <c r="O176" s="299"/>
      <c r="P176" s="299"/>
      <c r="Q176" s="299"/>
      <c r="R176" s="299"/>
      <c r="S176" s="299"/>
      <c r="T176" s="300"/>
      <c r="U176" s="300"/>
      <c r="V176" s="299"/>
      <c r="W176" s="299"/>
      <c r="X176" s="299"/>
      <c r="Y176" s="299"/>
      <c r="Z176" s="299"/>
    </row>
    <row r="177" spans="1:26" ht="21" customHeight="1">
      <c r="A177" s="299"/>
      <c r="B177" s="299"/>
      <c r="C177" s="299"/>
      <c r="D177" s="299"/>
      <c r="E177" s="299"/>
      <c r="F177" s="299"/>
      <c r="G177" s="299"/>
      <c r="H177" s="299"/>
      <c r="I177" s="299"/>
      <c r="J177" s="299"/>
      <c r="K177" s="299"/>
      <c r="L177" s="299"/>
      <c r="M177" s="299"/>
      <c r="N177" s="299"/>
      <c r="O177" s="299"/>
      <c r="P177" s="299"/>
      <c r="Q177" s="299"/>
      <c r="R177" s="299"/>
      <c r="S177" s="299"/>
      <c r="T177" s="300"/>
      <c r="U177" s="300"/>
      <c r="V177" s="299"/>
      <c r="W177" s="299"/>
      <c r="X177" s="299"/>
      <c r="Y177" s="299"/>
      <c r="Z177" s="299"/>
    </row>
    <row r="178" spans="1:26" ht="21" customHeight="1">
      <c r="A178" s="299"/>
      <c r="B178" s="299"/>
      <c r="C178" s="299"/>
      <c r="D178" s="299"/>
      <c r="E178" s="299"/>
      <c r="F178" s="299"/>
      <c r="G178" s="299"/>
      <c r="H178" s="299"/>
      <c r="I178" s="299"/>
      <c r="J178" s="299"/>
      <c r="K178" s="299"/>
      <c r="L178" s="299"/>
      <c r="M178" s="299"/>
      <c r="N178" s="299"/>
      <c r="O178" s="299"/>
      <c r="P178" s="299"/>
      <c r="Q178" s="299"/>
      <c r="R178" s="299"/>
      <c r="S178" s="299"/>
      <c r="T178" s="300"/>
      <c r="U178" s="300"/>
      <c r="V178" s="299"/>
      <c r="W178" s="299"/>
      <c r="X178" s="299"/>
      <c r="Y178" s="299"/>
      <c r="Z178" s="299"/>
    </row>
    <row r="179" spans="1:26" ht="21" customHeight="1">
      <c r="A179" s="299"/>
      <c r="B179" s="299"/>
      <c r="C179" s="299"/>
      <c r="D179" s="299"/>
      <c r="E179" s="299"/>
      <c r="F179" s="299"/>
      <c r="G179" s="299"/>
      <c r="H179" s="299"/>
      <c r="I179" s="299"/>
      <c r="J179" s="299"/>
      <c r="K179" s="299"/>
      <c r="L179" s="299"/>
      <c r="M179" s="299"/>
      <c r="N179" s="299"/>
      <c r="O179" s="299"/>
      <c r="P179" s="299"/>
      <c r="Q179" s="299"/>
      <c r="R179" s="299"/>
      <c r="S179" s="299"/>
      <c r="T179" s="300"/>
      <c r="U179" s="300"/>
      <c r="V179" s="299"/>
      <c r="W179" s="299"/>
      <c r="X179" s="299"/>
      <c r="Y179" s="299"/>
      <c r="Z179" s="299"/>
    </row>
    <row r="180" spans="1:26" ht="21" customHeight="1">
      <c r="A180" s="299"/>
      <c r="B180" s="299"/>
      <c r="C180" s="299"/>
      <c r="D180" s="299"/>
      <c r="E180" s="299"/>
      <c r="F180" s="299"/>
      <c r="G180" s="299"/>
      <c r="H180" s="299"/>
      <c r="I180" s="299"/>
      <c r="J180" s="299"/>
      <c r="K180" s="299"/>
      <c r="L180" s="299"/>
      <c r="M180" s="299"/>
      <c r="N180" s="299"/>
      <c r="O180" s="299"/>
      <c r="P180" s="299"/>
      <c r="Q180" s="299"/>
      <c r="R180" s="299"/>
      <c r="S180" s="299"/>
      <c r="T180" s="300"/>
      <c r="U180" s="300"/>
      <c r="V180" s="299"/>
      <c r="W180" s="299"/>
      <c r="X180" s="299"/>
      <c r="Y180" s="299"/>
      <c r="Z180" s="299"/>
    </row>
    <row r="181" spans="1:26" ht="21" customHeight="1">
      <c r="A181" s="299"/>
      <c r="B181" s="299"/>
      <c r="C181" s="299"/>
      <c r="D181" s="299"/>
      <c r="E181" s="299"/>
      <c r="F181" s="299"/>
      <c r="G181" s="299"/>
      <c r="H181" s="299"/>
      <c r="I181" s="299"/>
      <c r="J181" s="299"/>
      <c r="K181" s="299"/>
      <c r="L181" s="299"/>
      <c r="M181" s="299"/>
      <c r="N181" s="299"/>
      <c r="O181" s="299"/>
      <c r="P181" s="299"/>
      <c r="Q181" s="299"/>
      <c r="R181" s="299"/>
      <c r="S181" s="299"/>
      <c r="T181" s="300"/>
      <c r="U181" s="300"/>
      <c r="V181" s="299"/>
      <c r="W181" s="299"/>
      <c r="X181" s="299"/>
      <c r="Y181" s="299"/>
      <c r="Z181" s="299"/>
    </row>
    <row r="182" spans="1:26" ht="21" customHeight="1">
      <c r="A182" s="299"/>
      <c r="B182" s="299"/>
      <c r="C182" s="299"/>
      <c r="D182" s="299"/>
      <c r="E182" s="299"/>
      <c r="F182" s="299"/>
      <c r="G182" s="299"/>
      <c r="H182" s="299"/>
      <c r="I182" s="299"/>
      <c r="J182" s="299"/>
      <c r="K182" s="299"/>
      <c r="L182" s="299"/>
      <c r="M182" s="299"/>
      <c r="N182" s="299"/>
      <c r="O182" s="299"/>
      <c r="P182" s="299"/>
      <c r="Q182" s="299"/>
      <c r="R182" s="299"/>
      <c r="S182" s="299"/>
      <c r="T182" s="300"/>
      <c r="U182" s="300"/>
      <c r="V182" s="299"/>
      <c r="W182" s="299"/>
      <c r="X182" s="299"/>
      <c r="Y182" s="299"/>
      <c r="Z182" s="299"/>
    </row>
    <row r="183" spans="1:26" ht="21" customHeight="1">
      <c r="A183" s="299"/>
      <c r="B183" s="299"/>
      <c r="C183" s="299"/>
      <c r="D183" s="299"/>
      <c r="E183" s="299"/>
      <c r="F183" s="299"/>
      <c r="G183" s="299"/>
      <c r="H183" s="299"/>
      <c r="I183" s="299"/>
      <c r="J183" s="299"/>
      <c r="K183" s="299"/>
      <c r="L183" s="299"/>
      <c r="M183" s="299"/>
      <c r="N183" s="299"/>
      <c r="O183" s="299"/>
      <c r="P183" s="299"/>
      <c r="Q183" s="299"/>
      <c r="R183" s="299"/>
      <c r="S183" s="299"/>
      <c r="T183" s="300"/>
      <c r="U183" s="300"/>
      <c r="V183" s="299"/>
      <c r="W183" s="299"/>
      <c r="X183" s="299"/>
      <c r="Y183" s="299"/>
      <c r="Z183" s="299"/>
    </row>
    <row r="184" spans="1:26" ht="21" customHeight="1">
      <c r="A184" s="299"/>
      <c r="B184" s="299"/>
      <c r="C184" s="299"/>
      <c r="D184" s="299"/>
      <c r="E184" s="299"/>
      <c r="F184" s="299"/>
      <c r="G184" s="299"/>
      <c r="H184" s="299"/>
      <c r="I184" s="299"/>
      <c r="J184" s="299"/>
      <c r="K184" s="299"/>
      <c r="L184" s="299"/>
      <c r="M184" s="299"/>
      <c r="N184" s="299"/>
      <c r="O184" s="299"/>
      <c r="P184" s="299"/>
      <c r="Q184" s="299"/>
      <c r="R184" s="299"/>
      <c r="S184" s="299"/>
      <c r="T184" s="300"/>
      <c r="U184" s="300"/>
      <c r="V184" s="299"/>
      <c r="W184" s="299"/>
      <c r="X184" s="299"/>
      <c r="Y184" s="299"/>
      <c r="Z184" s="299"/>
    </row>
    <row r="185" spans="1:26" ht="21" customHeight="1">
      <c r="A185" s="299"/>
      <c r="B185" s="299"/>
      <c r="C185" s="299"/>
      <c r="D185" s="299"/>
      <c r="E185" s="299"/>
      <c r="F185" s="299"/>
      <c r="G185" s="299"/>
      <c r="H185" s="299"/>
      <c r="I185" s="299"/>
      <c r="J185" s="299"/>
      <c r="K185" s="299"/>
      <c r="L185" s="299"/>
      <c r="M185" s="299"/>
      <c r="N185" s="299"/>
      <c r="O185" s="299"/>
      <c r="P185" s="299"/>
      <c r="Q185" s="299"/>
      <c r="R185" s="299"/>
      <c r="S185" s="299"/>
      <c r="T185" s="300"/>
      <c r="U185" s="300"/>
      <c r="V185" s="299"/>
      <c r="W185" s="299"/>
      <c r="X185" s="299"/>
      <c r="Y185" s="299"/>
      <c r="Z185" s="299"/>
    </row>
    <row r="186" spans="1:26" ht="21" customHeight="1">
      <c r="A186" s="299"/>
      <c r="B186" s="299"/>
      <c r="C186" s="299"/>
      <c r="D186" s="299"/>
      <c r="E186" s="299"/>
      <c r="F186" s="299"/>
      <c r="G186" s="299"/>
      <c r="H186" s="299"/>
      <c r="I186" s="299"/>
      <c r="J186" s="299"/>
      <c r="K186" s="299"/>
      <c r="L186" s="299"/>
      <c r="M186" s="299"/>
      <c r="N186" s="299"/>
      <c r="O186" s="299"/>
      <c r="P186" s="299"/>
      <c r="Q186" s="299"/>
      <c r="R186" s="299"/>
      <c r="S186" s="299"/>
      <c r="T186" s="300"/>
      <c r="U186" s="300"/>
      <c r="V186" s="299"/>
      <c r="W186" s="299"/>
      <c r="X186" s="299"/>
      <c r="Y186" s="299"/>
      <c r="Z186" s="299"/>
    </row>
    <row r="187" spans="1:26" ht="21" customHeight="1">
      <c r="A187" s="299"/>
      <c r="B187" s="299"/>
      <c r="C187" s="299"/>
      <c r="D187" s="299"/>
      <c r="E187" s="299"/>
      <c r="F187" s="299"/>
      <c r="G187" s="299"/>
      <c r="H187" s="299"/>
      <c r="I187" s="299"/>
      <c r="J187" s="299"/>
      <c r="K187" s="299"/>
      <c r="L187" s="299"/>
      <c r="M187" s="299"/>
      <c r="N187" s="299"/>
      <c r="O187" s="299"/>
      <c r="P187" s="299"/>
      <c r="Q187" s="299"/>
      <c r="R187" s="299"/>
      <c r="S187" s="299"/>
      <c r="T187" s="300"/>
      <c r="U187" s="300"/>
      <c r="V187" s="299"/>
      <c r="W187" s="299"/>
      <c r="X187" s="299"/>
      <c r="Y187" s="299"/>
      <c r="Z187" s="299"/>
    </row>
    <row r="188" spans="1:26" ht="21" customHeight="1">
      <c r="A188" s="299"/>
      <c r="B188" s="299"/>
      <c r="C188" s="299"/>
      <c r="D188" s="299"/>
      <c r="E188" s="299"/>
      <c r="F188" s="299"/>
      <c r="G188" s="299"/>
      <c r="H188" s="299"/>
      <c r="I188" s="299"/>
      <c r="J188" s="299"/>
      <c r="K188" s="299"/>
      <c r="L188" s="299"/>
      <c r="M188" s="299"/>
      <c r="N188" s="299"/>
      <c r="O188" s="299"/>
      <c r="P188" s="299"/>
      <c r="Q188" s="299"/>
      <c r="R188" s="299"/>
      <c r="S188" s="299"/>
      <c r="T188" s="300"/>
      <c r="U188" s="300"/>
      <c r="V188" s="299"/>
      <c r="W188" s="299"/>
      <c r="X188" s="299"/>
      <c r="Y188" s="299"/>
      <c r="Z188" s="299"/>
    </row>
    <row r="189" spans="1:26" ht="21" customHeight="1">
      <c r="A189" s="299"/>
      <c r="B189" s="299"/>
      <c r="C189" s="299"/>
      <c r="D189" s="299"/>
      <c r="E189" s="299"/>
      <c r="F189" s="299"/>
      <c r="G189" s="299"/>
      <c r="H189" s="299"/>
      <c r="I189" s="299"/>
      <c r="J189" s="299"/>
      <c r="K189" s="299"/>
      <c r="L189" s="299"/>
      <c r="M189" s="299"/>
      <c r="N189" s="299"/>
      <c r="O189" s="299"/>
      <c r="P189" s="299"/>
      <c r="Q189" s="299"/>
      <c r="R189" s="299"/>
      <c r="S189" s="299"/>
      <c r="T189" s="300"/>
      <c r="U189" s="300"/>
      <c r="V189" s="299"/>
      <c r="W189" s="299"/>
      <c r="X189" s="299"/>
      <c r="Y189" s="299"/>
      <c r="Z189" s="299"/>
    </row>
    <row r="190" spans="1:26" ht="21" customHeight="1">
      <c r="A190" s="299"/>
      <c r="B190" s="299"/>
      <c r="C190" s="299"/>
      <c r="D190" s="299"/>
      <c r="E190" s="299"/>
      <c r="F190" s="299"/>
      <c r="G190" s="299"/>
      <c r="H190" s="299"/>
      <c r="I190" s="299"/>
      <c r="J190" s="299"/>
      <c r="K190" s="299"/>
      <c r="L190" s="299"/>
      <c r="M190" s="299"/>
      <c r="N190" s="299"/>
      <c r="O190" s="299"/>
      <c r="P190" s="299"/>
      <c r="Q190" s="299"/>
      <c r="R190" s="299"/>
      <c r="S190" s="299"/>
      <c r="T190" s="300"/>
      <c r="U190" s="300"/>
      <c r="V190" s="299"/>
      <c r="W190" s="299"/>
      <c r="X190" s="299"/>
      <c r="Y190" s="299"/>
      <c r="Z190" s="299"/>
    </row>
    <row r="191" spans="1:26" ht="21" customHeight="1">
      <c r="A191" s="299"/>
      <c r="B191" s="299"/>
      <c r="C191" s="299"/>
      <c r="D191" s="299"/>
      <c r="E191" s="299"/>
      <c r="F191" s="299"/>
      <c r="G191" s="299"/>
      <c r="H191" s="299"/>
      <c r="I191" s="299"/>
      <c r="J191" s="299"/>
      <c r="K191" s="299"/>
      <c r="L191" s="299"/>
      <c r="M191" s="299"/>
      <c r="N191" s="299"/>
      <c r="O191" s="299"/>
      <c r="P191" s="299"/>
      <c r="Q191" s="299"/>
      <c r="R191" s="299"/>
      <c r="S191" s="299"/>
      <c r="T191" s="300"/>
      <c r="U191" s="300"/>
      <c r="V191" s="299"/>
      <c r="W191" s="299"/>
      <c r="X191" s="299"/>
      <c r="Y191" s="299"/>
      <c r="Z191" s="299"/>
    </row>
    <row r="192" spans="1:26" ht="21" customHeight="1">
      <c r="A192" s="299"/>
      <c r="B192" s="299"/>
      <c r="C192" s="299"/>
      <c r="D192" s="299"/>
      <c r="E192" s="299"/>
      <c r="F192" s="299"/>
      <c r="G192" s="299"/>
      <c r="H192" s="299"/>
      <c r="I192" s="299"/>
      <c r="J192" s="299"/>
      <c r="K192" s="299"/>
      <c r="L192" s="299"/>
      <c r="M192" s="299"/>
      <c r="N192" s="299"/>
      <c r="O192" s="299"/>
      <c r="P192" s="299"/>
      <c r="Q192" s="299"/>
      <c r="R192" s="299"/>
      <c r="S192" s="299"/>
      <c r="T192" s="300"/>
      <c r="U192" s="300"/>
      <c r="V192" s="299"/>
      <c r="W192" s="299"/>
      <c r="X192" s="299"/>
      <c r="Y192" s="299"/>
      <c r="Z192" s="299"/>
    </row>
    <row r="193" spans="1:26" ht="21" customHeight="1">
      <c r="A193" s="299"/>
      <c r="B193" s="299"/>
      <c r="C193" s="299"/>
      <c r="D193" s="299"/>
      <c r="E193" s="299"/>
      <c r="F193" s="299"/>
      <c r="G193" s="299"/>
      <c r="H193" s="299"/>
      <c r="I193" s="299"/>
      <c r="J193" s="299"/>
      <c r="K193" s="299"/>
      <c r="L193" s="299"/>
      <c r="M193" s="299"/>
      <c r="N193" s="299"/>
      <c r="O193" s="299"/>
      <c r="P193" s="299"/>
      <c r="Q193" s="299"/>
      <c r="R193" s="299"/>
      <c r="S193" s="299"/>
      <c r="T193" s="300"/>
      <c r="U193" s="300"/>
      <c r="V193" s="299"/>
      <c r="W193" s="299"/>
      <c r="X193" s="299"/>
      <c r="Y193" s="299"/>
      <c r="Z193" s="299"/>
    </row>
    <row r="194" spans="1:26" ht="21" customHeight="1">
      <c r="A194" s="299"/>
      <c r="B194" s="299"/>
      <c r="C194" s="299"/>
      <c r="D194" s="299"/>
      <c r="E194" s="299"/>
      <c r="F194" s="299"/>
      <c r="G194" s="299"/>
      <c r="H194" s="299"/>
      <c r="I194" s="299"/>
      <c r="J194" s="299"/>
      <c r="K194" s="299"/>
      <c r="L194" s="299"/>
      <c r="M194" s="299"/>
      <c r="N194" s="299"/>
      <c r="O194" s="299"/>
      <c r="P194" s="299"/>
      <c r="Q194" s="299"/>
      <c r="R194" s="299"/>
      <c r="S194" s="299"/>
      <c r="T194" s="300"/>
      <c r="U194" s="300"/>
      <c r="V194" s="299"/>
      <c r="W194" s="299"/>
      <c r="X194" s="299"/>
      <c r="Y194" s="299"/>
      <c r="Z194" s="299"/>
    </row>
    <row r="195" spans="1:26" ht="21" customHeight="1">
      <c r="A195" s="299"/>
      <c r="B195" s="299"/>
      <c r="C195" s="299"/>
      <c r="D195" s="299"/>
      <c r="E195" s="299"/>
      <c r="F195" s="299"/>
      <c r="G195" s="299"/>
      <c r="H195" s="299"/>
      <c r="I195" s="299"/>
      <c r="J195" s="299"/>
      <c r="K195" s="299"/>
      <c r="L195" s="299"/>
      <c r="M195" s="299"/>
      <c r="N195" s="299"/>
      <c r="O195" s="299"/>
      <c r="P195" s="299"/>
      <c r="Q195" s="299"/>
      <c r="R195" s="299"/>
      <c r="S195" s="299"/>
      <c r="T195" s="300"/>
      <c r="U195" s="300"/>
      <c r="V195" s="299"/>
      <c r="W195" s="299"/>
      <c r="X195" s="299"/>
      <c r="Y195" s="299"/>
      <c r="Z195" s="299"/>
    </row>
    <row r="196" spans="1:26" ht="21" customHeight="1">
      <c r="A196" s="299"/>
      <c r="B196" s="299"/>
      <c r="C196" s="299"/>
      <c r="D196" s="299"/>
      <c r="E196" s="299"/>
      <c r="F196" s="299"/>
      <c r="G196" s="299"/>
      <c r="H196" s="299"/>
      <c r="I196" s="299"/>
      <c r="J196" s="299"/>
      <c r="K196" s="299"/>
      <c r="L196" s="299"/>
      <c r="M196" s="299"/>
      <c r="N196" s="299"/>
      <c r="O196" s="299"/>
      <c r="P196" s="299"/>
      <c r="Q196" s="299"/>
      <c r="R196" s="299"/>
      <c r="S196" s="299"/>
      <c r="T196" s="300"/>
      <c r="U196" s="300"/>
      <c r="V196" s="299"/>
      <c r="W196" s="299"/>
      <c r="X196" s="299"/>
      <c r="Y196" s="299"/>
      <c r="Z196" s="299"/>
    </row>
    <row r="197" spans="1:26" ht="21" customHeight="1">
      <c r="A197" s="299"/>
      <c r="B197" s="299"/>
      <c r="C197" s="299"/>
      <c r="D197" s="299"/>
      <c r="E197" s="299"/>
      <c r="F197" s="299"/>
      <c r="G197" s="299"/>
      <c r="H197" s="299"/>
      <c r="I197" s="299"/>
      <c r="J197" s="299"/>
      <c r="K197" s="299"/>
      <c r="L197" s="299"/>
      <c r="M197" s="299"/>
      <c r="N197" s="299"/>
      <c r="O197" s="299"/>
      <c r="P197" s="299"/>
      <c r="Q197" s="299"/>
      <c r="R197" s="299"/>
      <c r="S197" s="299"/>
      <c r="T197" s="300"/>
      <c r="U197" s="300"/>
      <c r="V197" s="299"/>
      <c r="W197" s="299"/>
      <c r="X197" s="299"/>
      <c r="Y197" s="299"/>
      <c r="Z197" s="299"/>
    </row>
    <row r="198" spans="1:26" ht="21" customHeight="1">
      <c r="A198" s="299"/>
      <c r="B198" s="299"/>
      <c r="C198" s="299"/>
      <c r="D198" s="299"/>
      <c r="E198" s="299"/>
      <c r="F198" s="299"/>
      <c r="G198" s="299"/>
      <c r="H198" s="299"/>
      <c r="I198" s="299"/>
      <c r="J198" s="299"/>
      <c r="K198" s="299"/>
      <c r="L198" s="299"/>
      <c r="M198" s="299"/>
      <c r="N198" s="299"/>
      <c r="O198" s="299"/>
      <c r="P198" s="299"/>
      <c r="Q198" s="299"/>
      <c r="R198" s="299"/>
      <c r="S198" s="299"/>
      <c r="T198" s="300"/>
      <c r="U198" s="300"/>
      <c r="V198" s="299"/>
      <c r="W198" s="299"/>
      <c r="X198" s="299"/>
      <c r="Y198" s="299"/>
      <c r="Z198" s="299"/>
    </row>
    <row r="199" spans="1:26" ht="21" customHeight="1">
      <c r="A199" s="299"/>
      <c r="B199" s="299"/>
      <c r="C199" s="299"/>
      <c r="D199" s="299"/>
      <c r="E199" s="299"/>
      <c r="F199" s="299"/>
      <c r="G199" s="299"/>
      <c r="H199" s="299"/>
      <c r="I199" s="299"/>
      <c r="J199" s="299"/>
      <c r="K199" s="299"/>
      <c r="L199" s="299"/>
      <c r="M199" s="299"/>
      <c r="N199" s="299"/>
      <c r="O199" s="299"/>
      <c r="P199" s="299"/>
      <c r="Q199" s="299"/>
      <c r="R199" s="299"/>
      <c r="S199" s="299"/>
      <c r="T199" s="300"/>
      <c r="U199" s="300"/>
      <c r="V199" s="299"/>
      <c r="W199" s="299"/>
      <c r="X199" s="299"/>
      <c r="Y199" s="299"/>
      <c r="Z199" s="299"/>
    </row>
    <row r="200" spans="1:26" ht="21" customHeight="1">
      <c r="A200" s="299"/>
      <c r="B200" s="299"/>
      <c r="C200" s="299"/>
      <c r="D200" s="299"/>
      <c r="E200" s="299"/>
      <c r="F200" s="299"/>
      <c r="G200" s="299"/>
      <c r="H200" s="299"/>
      <c r="I200" s="299"/>
      <c r="J200" s="299"/>
      <c r="K200" s="299"/>
      <c r="L200" s="299"/>
      <c r="M200" s="299"/>
      <c r="N200" s="299"/>
      <c r="O200" s="299"/>
      <c r="P200" s="299"/>
      <c r="Q200" s="299"/>
      <c r="R200" s="299"/>
      <c r="S200" s="299"/>
      <c r="T200" s="300"/>
      <c r="U200" s="300"/>
      <c r="V200" s="299"/>
      <c r="W200" s="299"/>
      <c r="X200" s="299"/>
      <c r="Y200" s="299"/>
      <c r="Z200" s="299"/>
    </row>
    <row r="201" spans="1:26" ht="21" customHeight="1">
      <c r="A201" s="299"/>
      <c r="B201" s="299"/>
      <c r="C201" s="299"/>
      <c r="D201" s="299"/>
      <c r="E201" s="299"/>
      <c r="F201" s="299"/>
      <c r="G201" s="299"/>
      <c r="H201" s="299"/>
      <c r="I201" s="299"/>
      <c r="J201" s="299"/>
      <c r="K201" s="299"/>
      <c r="L201" s="299"/>
      <c r="M201" s="299"/>
      <c r="N201" s="299"/>
      <c r="O201" s="299"/>
      <c r="P201" s="299"/>
      <c r="Q201" s="299"/>
      <c r="R201" s="299"/>
      <c r="S201" s="299"/>
      <c r="T201" s="300"/>
      <c r="U201" s="300"/>
      <c r="V201" s="299"/>
      <c r="W201" s="299"/>
      <c r="X201" s="299"/>
      <c r="Y201" s="299"/>
      <c r="Z201" s="299"/>
    </row>
    <row r="202" spans="1:26" ht="21" customHeight="1">
      <c r="A202" s="299"/>
      <c r="B202" s="299"/>
      <c r="C202" s="299"/>
      <c r="D202" s="299"/>
      <c r="E202" s="299"/>
      <c r="F202" s="299"/>
      <c r="G202" s="299"/>
      <c r="H202" s="299"/>
      <c r="I202" s="299"/>
      <c r="J202" s="299"/>
      <c r="K202" s="299"/>
      <c r="L202" s="299"/>
      <c r="M202" s="299"/>
      <c r="N202" s="299"/>
      <c r="O202" s="299"/>
      <c r="P202" s="299"/>
      <c r="Q202" s="299"/>
      <c r="R202" s="299"/>
      <c r="S202" s="299"/>
      <c r="T202" s="300"/>
      <c r="U202" s="300"/>
      <c r="V202" s="299"/>
      <c r="W202" s="299"/>
      <c r="X202" s="299"/>
      <c r="Y202" s="299"/>
      <c r="Z202" s="299"/>
    </row>
    <row r="203" spans="1:26" ht="21" customHeight="1">
      <c r="A203" s="299"/>
      <c r="B203" s="299"/>
      <c r="C203" s="299"/>
      <c r="D203" s="299"/>
      <c r="E203" s="299"/>
      <c r="F203" s="299"/>
      <c r="G203" s="299"/>
      <c r="H203" s="299"/>
      <c r="I203" s="299"/>
      <c r="J203" s="299"/>
      <c r="K203" s="299"/>
      <c r="L203" s="299"/>
      <c r="M203" s="299"/>
      <c r="N203" s="299"/>
      <c r="O203" s="299"/>
      <c r="P203" s="299"/>
      <c r="Q203" s="299"/>
      <c r="R203" s="299"/>
      <c r="S203" s="299"/>
      <c r="T203" s="300"/>
      <c r="U203" s="300"/>
      <c r="V203" s="299"/>
      <c r="W203" s="299"/>
      <c r="X203" s="299"/>
      <c r="Y203" s="299"/>
      <c r="Z203" s="299"/>
    </row>
    <row r="204" spans="1:26" ht="21" customHeight="1">
      <c r="A204" s="299"/>
      <c r="B204" s="299"/>
      <c r="C204" s="299"/>
      <c r="D204" s="299"/>
      <c r="E204" s="299"/>
      <c r="F204" s="299"/>
      <c r="G204" s="299"/>
      <c r="H204" s="299"/>
      <c r="I204" s="299"/>
      <c r="J204" s="299"/>
      <c r="K204" s="299"/>
      <c r="L204" s="299"/>
      <c r="M204" s="299"/>
      <c r="N204" s="299"/>
      <c r="O204" s="299"/>
      <c r="P204" s="299"/>
      <c r="Q204" s="299"/>
      <c r="R204" s="299"/>
      <c r="S204" s="299"/>
      <c r="T204" s="300"/>
      <c r="U204" s="300"/>
      <c r="V204" s="299"/>
      <c r="W204" s="299"/>
      <c r="X204" s="299"/>
      <c r="Y204" s="299"/>
      <c r="Z204" s="299"/>
    </row>
    <row r="205" spans="1:26" ht="21" customHeight="1">
      <c r="A205" s="299"/>
      <c r="B205" s="299"/>
      <c r="C205" s="299"/>
      <c r="D205" s="299"/>
      <c r="E205" s="299"/>
      <c r="F205" s="299"/>
      <c r="G205" s="299"/>
      <c r="H205" s="299"/>
      <c r="I205" s="299"/>
      <c r="J205" s="299"/>
      <c r="K205" s="299"/>
      <c r="L205" s="299"/>
      <c r="M205" s="299"/>
      <c r="N205" s="299"/>
      <c r="O205" s="299"/>
      <c r="P205" s="299"/>
      <c r="Q205" s="299"/>
      <c r="R205" s="299"/>
      <c r="S205" s="299"/>
      <c r="T205" s="300"/>
      <c r="U205" s="300"/>
      <c r="V205" s="299"/>
      <c r="W205" s="299"/>
      <c r="X205" s="299"/>
      <c r="Y205" s="299"/>
      <c r="Z205" s="299"/>
    </row>
    <row r="206" spans="1:26" ht="21" customHeight="1">
      <c r="A206" s="299"/>
      <c r="B206" s="299"/>
      <c r="C206" s="299"/>
      <c r="D206" s="299"/>
      <c r="E206" s="299"/>
      <c r="F206" s="299"/>
      <c r="G206" s="299"/>
      <c r="H206" s="299"/>
      <c r="I206" s="299"/>
      <c r="J206" s="299"/>
      <c r="K206" s="299"/>
      <c r="L206" s="299"/>
      <c r="M206" s="299"/>
      <c r="N206" s="299"/>
      <c r="O206" s="299"/>
      <c r="P206" s="299"/>
      <c r="Q206" s="299"/>
      <c r="R206" s="299"/>
      <c r="S206" s="299"/>
      <c r="T206" s="300"/>
      <c r="U206" s="300"/>
      <c r="V206" s="299"/>
      <c r="W206" s="299"/>
      <c r="X206" s="299"/>
      <c r="Y206" s="299"/>
      <c r="Z206" s="299"/>
    </row>
    <row r="207" spans="1:26" ht="21" customHeight="1">
      <c r="A207" s="299"/>
      <c r="B207" s="299"/>
      <c r="C207" s="299"/>
      <c r="D207" s="299"/>
      <c r="E207" s="299"/>
      <c r="F207" s="299"/>
      <c r="G207" s="299"/>
      <c r="H207" s="299"/>
      <c r="I207" s="299"/>
      <c r="J207" s="299"/>
      <c r="K207" s="299"/>
      <c r="L207" s="299"/>
      <c r="M207" s="299"/>
      <c r="N207" s="299"/>
      <c r="O207" s="299"/>
      <c r="P207" s="299"/>
      <c r="Q207" s="299"/>
      <c r="R207" s="299"/>
      <c r="S207" s="299"/>
      <c r="T207" s="300"/>
      <c r="U207" s="300"/>
      <c r="V207" s="299"/>
      <c r="W207" s="299"/>
      <c r="X207" s="299"/>
      <c r="Y207" s="299"/>
      <c r="Z207" s="299"/>
    </row>
    <row r="208" spans="1:26" ht="21" customHeight="1">
      <c r="A208" s="299"/>
      <c r="B208" s="299"/>
      <c r="C208" s="299"/>
      <c r="D208" s="299"/>
      <c r="E208" s="299"/>
      <c r="F208" s="299"/>
      <c r="G208" s="299"/>
      <c r="H208" s="299"/>
      <c r="I208" s="299"/>
      <c r="J208" s="299"/>
      <c r="K208" s="299"/>
      <c r="L208" s="299"/>
      <c r="M208" s="299"/>
      <c r="N208" s="299"/>
      <c r="O208" s="299"/>
      <c r="P208" s="299"/>
      <c r="Q208" s="299"/>
      <c r="R208" s="299"/>
      <c r="S208" s="299"/>
      <c r="T208" s="300"/>
      <c r="U208" s="300"/>
      <c r="V208" s="299"/>
      <c r="W208" s="299"/>
      <c r="X208" s="299"/>
      <c r="Y208" s="299"/>
      <c r="Z208" s="299"/>
    </row>
    <row r="209" spans="1:26" ht="21" customHeight="1">
      <c r="A209" s="299"/>
      <c r="B209" s="299"/>
      <c r="C209" s="299"/>
      <c r="D209" s="299"/>
      <c r="E209" s="299"/>
      <c r="F209" s="299"/>
      <c r="G209" s="299"/>
      <c r="H209" s="299"/>
      <c r="I209" s="299"/>
      <c r="J209" s="299"/>
      <c r="K209" s="299"/>
      <c r="L209" s="299"/>
      <c r="M209" s="299"/>
      <c r="N209" s="299"/>
      <c r="O209" s="299"/>
      <c r="P209" s="299"/>
      <c r="Q209" s="299"/>
      <c r="R209" s="299"/>
      <c r="S209" s="299"/>
      <c r="T209" s="300"/>
      <c r="U209" s="300"/>
      <c r="V209" s="299"/>
      <c r="W209" s="299"/>
      <c r="X209" s="299"/>
      <c r="Y209" s="299"/>
      <c r="Z209" s="299"/>
    </row>
    <row r="210" spans="1:26" ht="21" customHeight="1">
      <c r="A210" s="299"/>
      <c r="B210" s="299"/>
      <c r="C210" s="299"/>
      <c r="D210" s="299"/>
      <c r="E210" s="299"/>
      <c r="F210" s="299"/>
      <c r="G210" s="299"/>
      <c r="H210" s="299"/>
      <c r="I210" s="299"/>
      <c r="J210" s="299"/>
      <c r="K210" s="299"/>
      <c r="L210" s="299"/>
      <c r="M210" s="299"/>
      <c r="N210" s="299"/>
      <c r="O210" s="299"/>
      <c r="P210" s="299"/>
      <c r="Q210" s="299"/>
      <c r="R210" s="299"/>
      <c r="S210" s="299"/>
      <c r="T210" s="300"/>
      <c r="U210" s="300"/>
      <c r="V210" s="299"/>
      <c r="W210" s="299"/>
      <c r="X210" s="299"/>
      <c r="Y210" s="299"/>
      <c r="Z210" s="299"/>
    </row>
    <row r="211" spans="1:26" ht="21" customHeight="1">
      <c r="A211" s="299"/>
      <c r="B211" s="299"/>
      <c r="C211" s="299"/>
      <c r="D211" s="299"/>
      <c r="E211" s="299"/>
      <c r="F211" s="299"/>
      <c r="G211" s="299"/>
      <c r="H211" s="299"/>
      <c r="I211" s="299"/>
      <c r="J211" s="299"/>
      <c r="K211" s="299"/>
      <c r="L211" s="299"/>
      <c r="M211" s="299"/>
      <c r="N211" s="299"/>
      <c r="O211" s="299"/>
      <c r="P211" s="299"/>
      <c r="Q211" s="299"/>
      <c r="R211" s="299"/>
      <c r="S211" s="299"/>
      <c r="T211" s="300"/>
      <c r="U211" s="300"/>
      <c r="V211" s="299"/>
      <c r="W211" s="299"/>
      <c r="X211" s="299"/>
      <c r="Y211" s="299"/>
      <c r="Z211" s="299"/>
    </row>
    <row r="212" spans="1:26" ht="21" customHeight="1">
      <c r="A212" s="299"/>
      <c r="B212" s="299"/>
      <c r="C212" s="299"/>
      <c r="D212" s="299"/>
      <c r="E212" s="299"/>
      <c r="F212" s="299"/>
      <c r="G212" s="299"/>
      <c r="H212" s="299"/>
      <c r="I212" s="299"/>
      <c r="J212" s="299"/>
      <c r="K212" s="299"/>
      <c r="L212" s="299"/>
      <c r="M212" s="299"/>
      <c r="N212" s="299"/>
      <c r="O212" s="299"/>
      <c r="P212" s="299"/>
      <c r="Q212" s="299"/>
      <c r="R212" s="299"/>
      <c r="S212" s="299"/>
      <c r="T212" s="300"/>
      <c r="U212" s="300"/>
      <c r="V212" s="299"/>
      <c r="W212" s="299"/>
      <c r="X212" s="299"/>
      <c r="Y212" s="299"/>
      <c r="Z212" s="299"/>
    </row>
    <row r="213" spans="1:26" ht="21" customHeight="1">
      <c r="A213" s="299"/>
      <c r="B213" s="299"/>
      <c r="C213" s="299"/>
      <c r="D213" s="299"/>
      <c r="E213" s="299"/>
      <c r="F213" s="299"/>
      <c r="G213" s="299"/>
      <c r="H213" s="299"/>
      <c r="I213" s="299"/>
      <c r="J213" s="299"/>
      <c r="K213" s="299"/>
      <c r="L213" s="299"/>
      <c r="M213" s="299"/>
      <c r="N213" s="299"/>
      <c r="O213" s="299"/>
      <c r="P213" s="299"/>
      <c r="Q213" s="299"/>
      <c r="R213" s="299"/>
      <c r="S213" s="299"/>
      <c r="T213" s="300"/>
      <c r="U213" s="300"/>
      <c r="V213" s="299"/>
      <c r="W213" s="299"/>
      <c r="X213" s="299"/>
      <c r="Y213" s="299"/>
      <c r="Z213" s="299"/>
    </row>
    <row r="214" spans="1:26" ht="21" customHeight="1">
      <c r="A214" s="299"/>
      <c r="B214" s="299"/>
      <c r="C214" s="299"/>
      <c r="D214" s="299"/>
      <c r="E214" s="299"/>
      <c r="F214" s="299"/>
      <c r="G214" s="299"/>
      <c r="H214" s="299"/>
      <c r="I214" s="299"/>
      <c r="J214" s="299"/>
      <c r="K214" s="299"/>
      <c r="L214" s="299"/>
      <c r="M214" s="299"/>
      <c r="N214" s="299"/>
      <c r="O214" s="299"/>
      <c r="P214" s="299"/>
      <c r="Q214" s="299"/>
      <c r="R214" s="299"/>
      <c r="S214" s="299"/>
      <c r="T214" s="300"/>
      <c r="U214" s="300"/>
      <c r="V214" s="299"/>
      <c r="W214" s="299"/>
      <c r="X214" s="299"/>
      <c r="Y214" s="299"/>
      <c r="Z214" s="299"/>
    </row>
    <row r="215" spans="1:26" ht="21" customHeight="1">
      <c r="A215" s="299"/>
      <c r="B215" s="299"/>
      <c r="C215" s="299"/>
      <c r="D215" s="299"/>
      <c r="E215" s="299"/>
      <c r="F215" s="299"/>
      <c r="G215" s="299"/>
      <c r="H215" s="299"/>
      <c r="I215" s="299"/>
      <c r="J215" s="299"/>
      <c r="K215" s="299"/>
      <c r="L215" s="299"/>
      <c r="M215" s="299"/>
      <c r="N215" s="299"/>
      <c r="O215" s="299"/>
      <c r="P215" s="299"/>
      <c r="Q215" s="299"/>
      <c r="R215" s="299"/>
      <c r="S215" s="299"/>
      <c r="T215" s="300"/>
      <c r="U215" s="300"/>
      <c r="V215" s="299"/>
      <c r="W215" s="299"/>
      <c r="X215" s="299"/>
      <c r="Y215" s="299"/>
      <c r="Z215" s="299"/>
    </row>
    <row r="216" spans="1:26" ht="21" customHeight="1">
      <c r="A216" s="299"/>
      <c r="B216" s="299"/>
      <c r="C216" s="299"/>
      <c r="D216" s="299"/>
      <c r="E216" s="299"/>
      <c r="F216" s="299"/>
      <c r="G216" s="299"/>
      <c r="H216" s="299"/>
      <c r="I216" s="299"/>
      <c r="J216" s="299"/>
      <c r="K216" s="299"/>
      <c r="L216" s="299"/>
      <c r="M216" s="299"/>
      <c r="N216" s="299"/>
      <c r="O216" s="299"/>
      <c r="P216" s="299"/>
      <c r="Q216" s="299"/>
      <c r="R216" s="299"/>
      <c r="S216" s="299"/>
      <c r="T216" s="300"/>
      <c r="U216" s="300"/>
      <c r="V216" s="299"/>
      <c r="W216" s="299"/>
      <c r="X216" s="299"/>
      <c r="Y216" s="299"/>
      <c r="Z216" s="299"/>
    </row>
    <row r="217" spans="1:26" ht="21" customHeight="1">
      <c r="A217" s="299"/>
      <c r="B217" s="299"/>
      <c r="C217" s="299"/>
      <c r="D217" s="299"/>
      <c r="E217" s="299"/>
      <c r="F217" s="299"/>
      <c r="G217" s="299"/>
      <c r="H217" s="299"/>
      <c r="I217" s="299"/>
      <c r="J217" s="299"/>
      <c r="K217" s="299"/>
      <c r="L217" s="299"/>
      <c r="M217" s="299"/>
      <c r="N217" s="299"/>
      <c r="O217" s="299"/>
      <c r="P217" s="299"/>
      <c r="Q217" s="299"/>
      <c r="R217" s="299"/>
      <c r="S217" s="299"/>
      <c r="T217" s="300"/>
      <c r="U217" s="300"/>
      <c r="V217" s="299"/>
      <c r="W217" s="299"/>
      <c r="X217" s="299"/>
      <c r="Y217" s="299"/>
      <c r="Z217" s="299"/>
    </row>
    <row r="218" spans="1:26" ht="21" customHeight="1">
      <c r="A218" s="299"/>
      <c r="B218" s="299"/>
      <c r="C218" s="299"/>
      <c r="D218" s="299"/>
      <c r="E218" s="299"/>
      <c r="F218" s="299"/>
      <c r="G218" s="299"/>
      <c r="H218" s="299"/>
      <c r="I218" s="299"/>
      <c r="J218" s="299"/>
      <c r="K218" s="299"/>
      <c r="L218" s="299"/>
      <c r="M218" s="299"/>
      <c r="N218" s="299"/>
      <c r="O218" s="299"/>
      <c r="P218" s="299"/>
      <c r="Q218" s="299"/>
      <c r="R218" s="299"/>
      <c r="S218" s="299"/>
      <c r="T218" s="300"/>
      <c r="U218" s="300"/>
      <c r="V218" s="299"/>
      <c r="W218" s="299"/>
      <c r="X218" s="299"/>
      <c r="Y218" s="299"/>
      <c r="Z218" s="299"/>
    </row>
    <row r="219" spans="1:26" ht="21" customHeight="1">
      <c r="A219" s="299"/>
      <c r="B219" s="299"/>
      <c r="C219" s="299"/>
      <c r="D219" s="299"/>
      <c r="E219" s="299"/>
      <c r="F219" s="299"/>
      <c r="G219" s="299"/>
      <c r="H219" s="299"/>
      <c r="I219" s="299"/>
      <c r="J219" s="299"/>
      <c r="K219" s="299"/>
      <c r="L219" s="299"/>
      <c r="M219" s="299"/>
      <c r="N219" s="299"/>
      <c r="O219" s="299"/>
      <c r="P219" s="299"/>
      <c r="Q219" s="299"/>
      <c r="R219" s="299"/>
      <c r="S219" s="299"/>
      <c r="T219" s="300"/>
      <c r="U219" s="300"/>
      <c r="V219" s="299"/>
      <c r="W219" s="299"/>
      <c r="X219" s="299"/>
      <c r="Y219" s="299"/>
      <c r="Z219" s="299"/>
    </row>
    <row r="220" spans="1:26" ht="21" customHeight="1">
      <c r="A220" s="299"/>
      <c r="B220" s="299"/>
      <c r="C220" s="299"/>
      <c r="D220" s="299"/>
      <c r="E220" s="299"/>
      <c r="F220" s="299"/>
      <c r="G220" s="299"/>
      <c r="H220" s="299"/>
      <c r="I220" s="299"/>
      <c r="J220" s="299"/>
      <c r="K220" s="299"/>
      <c r="L220" s="299"/>
      <c r="M220" s="299"/>
      <c r="N220" s="299"/>
      <c r="O220" s="299"/>
      <c r="P220" s="299"/>
      <c r="Q220" s="299"/>
      <c r="R220" s="299"/>
      <c r="S220" s="299"/>
      <c r="T220" s="300"/>
      <c r="U220" s="300"/>
      <c r="V220" s="299"/>
      <c r="W220" s="299"/>
      <c r="X220" s="299"/>
      <c r="Y220" s="299"/>
      <c r="Z220" s="299"/>
    </row>
    <row r="221" spans="1:26" ht="21" customHeight="1">
      <c r="A221" s="299"/>
      <c r="B221" s="299"/>
      <c r="C221" s="299"/>
      <c r="D221" s="299"/>
      <c r="E221" s="299"/>
      <c r="F221" s="299"/>
      <c r="G221" s="299"/>
      <c r="H221" s="299"/>
      <c r="I221" s="299"/>
      <c r="J221" s="299"/>
      <c r="K221" s="299"/>
      <c r="L221" s="299"/>
      <c r="M221" s="299"/>
      <c r="N221" s="299"/>
      <c r="O221" s="299"/>
      <c r="P221" s="299"/>
      <c r="Q221" s="299"/>
      <c r="R221" s="299"/>
      <c r="S221" s="299"/>
      <c r="T221" s="300"/>
      <c r="U221" s="300"/>
      <c r="V221" s="299"/>
      <c r="W221" s="299"/>
      <c r="X221" s="299"/>
      <c r="Y221" s="299"/>
      <c r="Z221" s="299"/>
    </row>
    <row r="222" spans="1:26" ht="21" customHeight="1">
      <c r="A222" s="299"/>
      <c r="B222" s="299"/>
      <c r="C222" s="299"/>
      <c r="D222" s="299"/>
      <c r="E222" s="299"/>
      <c r="F222" s="299"/>
      <c r="G222" s="299"/>
      <c r="H222" s="299"/>
      <c r="I222" s="299"/>
      <c r="J222" s="299"/>
      <c r="K222" s="299"/>
      <c r="L222" s="299"/>
      <c r="M222" s="299"/>
      <c r="N222" s="299"/>
      <c r="O222" s="299"/>
      <c r="P222" s="299"/>
      <c r="Q222" s="299"/>
      <c r="R222" s="299"/>
      <c r="S222" s="299"/>
      <c r="T222" s="300"/>
      <c r="U222" s="300"/>
      <c r="V222" s="299"/>
      <c r="W222" s="299"/>
      <c r="X222" s="299"/>
      <c r="Y222" s="299"/>
      <c r="Z222" s="299"/>
    </row>
    <row r="223" spans="1:26" ht="21" customHeight="1">
      <c r="A223" s="299"/>
      <c r="B223" s="299"/>
      <c r="C223" s="299"/>
      <c r="D223" s="299"/>
      <c r="E223" s="299"/>
      <c r="F223" s="299"/>
      <c r="G223" s="299"/>
      <c r="H223" s="299"/>
      <c r="I223" s="299"/>
      <c r="J223" s="299"/>
      <c r="K223" s="299"/>
      <c r="L223" s="299"/>
      <c r="M223" s="299"/>
      <c r="N223" s="299"/>
      <c r="O223" s="299"/>
      <c r="P223" s="299"/>
      <c r="Q223" s="299"/>
      <c r="R223" s="299"/>
      <c r="S223" s="299"/>
      <c r="T223" s="300"/>
      <c r="U223" s="300"/>
      <c r="V223" s="299"/>
      <c r="W223" s="299"/>
      <c r="X223" s="299"/>
      <c r="Y223" s="299"/>
      <c r="Z223" s="299"/>
    </row>
    <row r="224" spans="1:26" ht="21" customHeight="1">
      <c r="A224" s="299"/>
      <c r="B224" s="299"/>
      <c r="C224" s="299"/>
      <c r="D224" s="299"/>
      <c r="E224" s="299"/>
      <c r="F224" s="299"/>
      <c r="G224" s="299"/>
      <c r="H224" s="299"/>
      <c r="I224" s="299"/>
      <c r="J224" s="299"/>
      <c r="K224" s="299"/>
      <c r="L224" s="299"/>
      <c r="M224" s="299"/>
      <c r="N224" s="299"/>
      <c r="O224" s="299"/>
      <c r="P224" s="299"/>
      <c r="Q224" s="299"/>
      <c r="R224" s="299"/>
      <c r="S224" s="299"/>
      <c r="T224" s="300"/>
      <c r="U224" s="300"/>
      <c r="V224" s="299"/>
      <c r="W224" s="299"/>
      <c r="X224" s="299"/>
      <c r="Y224" s="299"/>
      <c r="Z224" s="299"/>
    </row>
    <row r="225" spans="1:26" ht="21" customHeight="1">
      <c r="A225" s="299"/>
      <c r="B225" s="299"/>
      <c r="C225" s="299"/>
      <c r="D225" s="299"/>
      <c r="E225" s="299"/>
      <c r="F225" s="299"/>
      <c r="G225" s="299"/>
      <c r="H225" s="299"/>
      <c r="I225" s="299"/>
      <c r="J225" s="299"/>
      <c r="K225" s="299"/>
      <c r="L225" s="299"/>
      <c r="M225" s="299"/>
      <c r="N225" s="299"/>
      <c r="O225" s="299"/>
      <c r="P225" s="299"/>
      <c r="Q225" s="299"/>
      <c r="R225" s="299"/>
      <c r="S225" s="299"/>
      <c r="T225" s="300"/>
      <c r="U225" s="300"/>
      <c r="V225" s="299"/>
      <c r="W225" s="299"/>
      <c r="X225" s="299"/>
      <c r="Y225" s="299"/>
      <c r="Z225" s="299"/>
    </row>
    <row r="226" spans="1:26" ht="21" customHeight="1">
      <c r="A226" s="299"/>
      <c r="B226" s="299"/>
      <c r="C226" s="299"/>
      <c r="D226" s="299"/>
      <c r="E226" s="299"/>
      <c r="F226" s="299"/>
      <c r="G226" s="299"/>
      <c r="H226" s="299"/>
      <c r="I226" s="299"/>
      <c r="J226" s="299"/>
      <c r="K226" s="299"/>
      <c r="L226" s="299"/>
      <c r="M226" s="299"/>
      <c r="N226" s="299"/>
      <c r="O226" s="299"/>
      <c r="P226" s="299"/>
      <c r="Q226" s="299"/>
      <c r="R226" s="299"/>
      <c r="S226" s="299"/>
      <c r="T226" s="300"/>
      <c r="U226" s="300"/>
      <c r="V226" s="299"/>
      <c r="W226" s="299"/>
      <c r="X226" s="299"/>
      <c r="Y226" s="299"/>
      <c r="Z226" s="299"/>
    </row>
    <row r="227" spans="1:26" ht="21" customHeight="1">
      <c r="A227" s="299"/>
      <c r="B227" s="299"/>
      <c r="C227" s="299"/>
      <c r="D227" s="299"/>
      <c r="E227" s="299"/>
      <c r="F227" s="299"/>
      <c r="G227" s="299"/>
      <c r="H227" s="299"/>
      <c r="I227" s="299"/>
      <c r="J227" s="299"/>
      <c r="K227" s="299"/>
      <c r="L227" s="299"/>
      <c r="M227" s="299"/>
      <c r="N227" s="299"/>
      <c r="O227" s="299"/>
      <c r="P227" s="299"/>
      <c r="Q227" s="299"/>
      <c r="R227" s="299"/>
      <c r="S227" s="299"/>
      <c r="T227" s="300"/>
      <c r="U227" s="300"/>
      <c r="V227" s="299"/>
      <c r="W227" s="299"/>
      <c r="X227" s="299"/>
      <c r="Y227" s="299"/>
      <c r="Z227" s="299"/>
    </row>
    <row r="228" spans="1:26" ht="21" customHeight="1">
      <c r="A228" s="299"/>
      <c r="B228" s="299"/>
      <c r="C228" s="299"/>
      <c r="D228" s="299"/>
      <c r="E228" s="299"/>
      <c r="F228" s="299"/>
      <c r="G228" s="299"/>
      <c r="H228" s="299"/>
      <c r="I228" s="299"/>
      <c r="J228" s="299"/>
      <c r="K228" s="299"/>
      <c r="L228" s="299"/>
      <c r="M228" s="299"/>
      <c r="N228" s="299"/>
      <c r="O228" s="299"/>
      <c r="P228" s="299"/>
      <c r="Q228" s="299"/>
      <c r="R228" s="299"/>
      <c r="S228" s="299"/>
      <c r="T228" s="300"/>
      <c r="U228" s="300"/>
      <c r="V228" s="299"/>
      <c r="W228" s="299"/>
      <c r="X228" s="299"/>
      <c r="Y228" s="299"/>
      <c r="Z228" s="299"/>
    </row>
    <row r="229" spans="1:26" ht="21" customHeight="1">
      <c r="A229" s="299"/>
      <c r="B229" s="299"/>
      <c r="C229" s="299"/>
      <c r="D229" s="299"/>
      <c r="E229" s="299"/>
      <c r="F229" s="299"/>
      <c r="G229" s="299"/>
      <c r="H229" s="299"/>
      <c r="I229" s="299"/>
      <c r="J229" s="299"/>
      <c r="K229" s="299"/>
      <c r="L229" s="299"/>
      <c r="M229" s="299"/>
      <c r="N229" s="299"/>
      <c r="O229" s="299"/>
      <c r="P229" s="299"/>
      <c r="Q229" s="299"/>
      <c r="R229" s="299"/>
      <c r="S229" s="299"/>
      <c r="T229" s="300"/>
      <c r="U229" s="300"/>
      <c r="V229" s="299"/>
      <c r="W229" s="299"/>
      <c r="X229" s="299"/>
      <c r="Y229" s="299"/>
      <c r="Z229" s="299"/>
    </row>
    <row r="230" spans="1:26" ht="21" customHeight="1">
      <c r="A230" s="299"/>
      <c r="B230" s="299"/>
      <c r="C230" s="299"/>
      <c r="D230" s="299"/>
      <c r="E230" s="299"/>
      <c r="F230" s="299"/>
      <c r="G230" s="299"/>
      <c r="H230" s="299"/>
      <c r="I230" s="299"/>
      <c r="J230" s="299"/>
      <c r="K230" s="299"/>
      <c r="L230" s="299"/>
      <c r="M230" s="299"/>
      <c r="N230" s="299"/>
      <c r="O230" s="299"/>
      <c r="P230" s="299"/>
      <c r="Q230" s="299"/>
      <c r="R230" s="299"/>
      <c r="S230" s="299"/>
      <c r="T230" s="300"/>
      <c r="U230" s="300"/>
      <c r="V230" s="299"/>
      <c r="W230" s="299"/>
      <c r="X230" s="299"/>
      <c r="Y230" s="299"/>
      <c r="Z230" s="299"/>
    </row>
    <row r="231" spans="1:26" ht="21" customHeight="1">
      <c r="A231" s="299"/>
      <c r="B231" s="299"/>
      <c r="C231" s="299"/>
      <c r="D231" s="299"/>
      <c r="E231" s="299"/>
      <c r="F231" s="299"/>
      <c r="G231" s="299"/>
      <c r="H231" s="299"/>
      <c r="I231" s="299"/>
      <c r="J231" s="299"/>
      <c r="K231" s="299"/>
      <c r="L231" s="299"/>
      <c r="M231" s="299"/>
      <c r="N231" s="299"/>
      <c r="O231" s="299"/>
      <c r="P231" s="299"/>
      <c r="Q231" s="299"/>
      <c r="R231" s="299"/>
      <c r="S231" s="299"/>
      <c r="T231" s="300"/>
      <c r="U231" s="300"/>
      <c r="V231" s="299"/>
      <c r="W231" s="299"/>
      <c r="X231" s="299"/>
      <c r="Y231" s="299"/>
      <c r="Z231" s="299"/>
    </row>
    <row r="232" spans="1:26" ht="15.75" customHeight="1">
      <c r="A232" s="316"/>
      <c r="B232" s="316"/>
      <c r="C232" s="316"/>
      <c r="D232" s="316"/>
      <c r="E232" s="316"/>
      <c r="F232" s="316"/>
      <c r="G232" s="316"/>
      <c r="H232" s="316"/>
      <c r="I232" s="316"/>
      <c r="J232" s="316"/>
      <c r="K232" s="316"/>
      <c r="L232" s="316"/>
      <c r="M232" s="316"/>
      <c r="N232" s="316"/>
      <c r="O232" s="316"/>
      <c r="P232" s="316"/>
      <c r="Q232" s="316"/>
      <c r="R232" s="316"/>
      <c r="S232" s="316"/>
      <c r="T232" s="317"/>
      <c r="U232" s="317"/>
      <c r="V232" s="316"/>
      <c r="W232" s="316"/>
      <c r="X232" s="316"/>
      <c r="Y232" s="316"/>
      <c r="Z232" s="316"/>
    </row>
    <row r="233" spans="1:26" ht="15.75" customHeight="1">
      <c r="A233" s="316"/>
      <c r="B233" s="316"/>
      <c r="C233" s="316"/>
      <c r="D233" s="316"/>
      <c r="E233" s="316"/>
      <c r="F233" s="316"/>
      <c r="G233" s="316"/>
      <c r="H233" s="316"/>
      <c r="I233" s="316"/>
      <c r="J233" s="316"/>
      <c r="K233" s="316"/>
      <c r="L233" s="316"/>
      <c r="M233" s="316"/>
      <c r="N233" s="316"/>
      <c r="O233" s="316"/>
      <c r="P233" s="316"/>
      <c r="Q233" s="316"/>
      <c r="R233" s="316"/>
      <c r="S233" s="316"/>
      <c r="T233" s="317"/>
      <c r="U233" s="317"/>
      <c r="V233" s="316"/>
      <c r="W233" s="316"/>
      <c r="X233" s="316"/>
      <c r="Y233" s="316"/>
      <c r="Z233" s="316"/>
    </row>
    <row r="234" spans="1:26" ht="15.75" customHeight="1">
      <c r="A234" s="316"/>
      <c r="B234" s="316"/>
      <c r="C234" s="316"/>
      <c r="D234" s="316"/>
      <c r="E234" s="316"/>
      <c r="F234" s="316"/>
      <c r="G234" s="316"/>
      <c r="H234" s="316"/>
      <c r="I234" s="316"/>
      <c r="J234" s="316"/>
      <c r="K234" s="316"/>
      <c r="L234" s="316"/>
      <c r="M234" s="316"/>
      <c r="N234" s="316"/>
      <c r="O234" s="316"/>
      <c r="P234" s="316"/>
      <c r="Q234" s="316"/>
      <c r="R234" s="316"/>
      <c r="S234" s="316"/>
      <c r="T234" s="317"/>
      <c r="U234" s="317"/>
      <c r="V234" s="316"/>
      <c r="W234" s="316"/>
      <c r="X234" s="316"/>
      <c r="Y234" s="316"/>
      <c r="Z234" s="316"/>
    </row>
    <row r="235" spans="1:26" ht="15.75" customHeight="1">
      <c r="A235" s="316"/>
      <c r="B235" s="316"/>
      <c r="C235" s="316"/>
      <c r="D235" s="316"/>
      <c r="E235" s="316"/>
      <c r="F235" s="316"/>
      <c r="G235" s="316"/>
      <c r="H235" s="316"/>
      <c r="I235" s="316"/>
      <c r="J235" s="316"/>
      <c r="K235" s="316"/>
      <c r="L235" s="316"/>
      <c r="M235" s="316"/>
      <c r="N235" s="316"/>
      <c r="O235" s="316"/>
      <c r="P235" s="316"/>
      <c r="Q235" s="316"/>
      <c r="R235" s="316"/>
      <c r="S235" s="316"/>
      <c r="T235" s="317"/>
      <c r="U235" s="317"/>
      <c r="V235" s="316"/>
      <c r="W235" s="316"/>
      <c r="X235" s="316"/>
      <c r="Y235" s="316"/>
      <c r="Z235" s="316"/>
    </row>
    <row r="236" spans="1:26" ht="15.75" customHeight="1">
      <c r="A236" s="316"/>
      <c r="B236" s="316"/>
      <c r="C236" s="316"/>
      <c r="D236" s="316"/>
      <c r="E236" s="316"/>
      <c r="F236" s="316"/>
      <c r="G236" s="316"/>
      <c r="H236" s="316"/>
      <c r="I236" s="316"/>
      <c r="J236" s="316"/>
      <c r="K236" s="316"/>
      <c r="L236" s="316"/>
      <c r="M236" s="316"/>
      <c r="N236" s="316"/>
      <c r="O236" s="316"/>
      <c r="P236" s="316"/>
      <c r="Q236" s="316"/>
      <c r="R236" s="316"/>
      <c r="S236" s="316"/>
      <c r="T236" s="317"/>
      <c r="U236" s="317"/>
      <c r="V236" s="316"/>
      <c r="W236" s="316"/>
      <c r="X236" s="316"/>
      <c r="Y236" s="316"/>
      <c r="Z236" s="316"/>
    </row>
    <row r="237" spans="1:26" ht="15.75" customHeight="1">
      <c r="A237" s="316"/>
      <c r="B237" s="316"/>
      <c r="C237" s="316"/>
      <c r="D237" s="316"/>
      <c r="E237" s="316"/>
      <c r="F237" s="316"/>
      <c r="G237" s="316"/>
      <c r="H237" s="316"/>
      <c r="I237" s="316"/>
      <c r="J237" s="316"/>
      <c r="K237" s="316"/>
      <c r="L237" s="316"/>
      <c r="M237" s="316"/>
      <c r="N237" s="316"/>
      <c r="O237" s="316"/>
      <c r="P237" s="316"/>
      <c r="Q237" s="316"/>
      <c r="R237" s="316"/>
      <c r="S237" s="316"/>
      <c r="T237" s="317"/>
      <c r="U237" s="317"/>
      <c r="V237" s="316"/>
      <c r="W237" s="316"/>
      <c r="X237" s="316"/>
      <c r="Y237" s="316"/>
      <c r="Z237" s="316"/>
    </row>
    <row r="238" spans="1:26" ht="15.75" customHeight="1">
      <c r="A238" s="316"/>
      <c r="B238" s="316"/>
      <c r="C238" s="316"/>
      <c r="D238" s="316"/>
      <c r="E238" s="316"/>
      <c r="F238" s="316"/>
      <c r="G238" s="316"/>
      <c r="H238" s="316"/>
      <c r="I238" s="316"/>
      <c r="J238" s="316"/>
      <c r="K238" s="316"/>
      <c r="L238" s="316"/>
      <c r="M238" s="316"/>
      <c r="N238" s="316"/>
      <c r="O238" s="316"/>
      <c r="P238" s="316"/>
      <c r="Q238" s="316"/>
      <c r="R238" s="316"/>
      <c r="S238" s="316"/>
      <c r="T238" s="317"/>
      <c r="U238" s="317"/>
      <c r="V238" s="316"/>
      <c r="W238" s="316"/>
      <c r="X238" s="316"/>
      <c r="Y238" s="316"/>
      <c r="Z238" s="316"/>
    </row>
    <row r="239" spans="1:26" ht="15.75" customHeight="1">
      <c r="A239" s="316"/>
      <c r="B239" s="316"/>
      <c r="C239" s="316"/>
      <c r="D239" s="316"/>
      <c r="E239" s="316"/>
      <c r="F239" s="316"/>
      <c r="G239" s="316"/>
      <c r="H239" s="316"/>
      <c r="I239" s="316"/>
      <c r="J239" s="316"/>
      <c r="K239" s="316"/>
      <c r="L239" s="316"/>
      <c r="M239" s="316"/>
      <c r="N239" s="316"/>
      <c r="O239" s="316"/>
      <c r="P239" s="316"/>
      <c r="Q239" s="316"/>
      <c r="R239" s="316"/>
      <c r="S239" s="316"/>
      <c r="T239" s="317"/>
      <c r="U239" s="317"/>
      <c r="V239" s="316"/>
      <c r="W239" s="316"/>
      <c r="X239" s="316"/>
      <c r="Y239" s="316"/>
      <c r="Z239" s="316"/>
    </row>
    <row r="240" spans="1:26" ht="15.75" customHeight="1">
      <c r="A240" s="316"/>
      <c r="B240" s="316"/>
      <c r="C240" s="316"/>
      <c r="D240" s="316"/>
      <c r="E240" s="316"/>
      <c r="F240" s="316"/>
      <c r="G240" s="316"/>
      <c r="H240" s="316"/>
      <c r="I240" s="316"/>
      <c r="J240" s="316"/>
      <c r="K240" s="316"/>
      <c r="L240" s="316"/>
      <c r="M240" s="316"/>
      <c r="N240" s="316"/>
      <c r="O240" s="316"/>
      <c r="P240" s="316"/>
      <c r="Q240" s="316"/>
      <c r="R240" s="316"/>
      <c r="S240" s="316"/>
      <c r="T240" s="317"/>
      <c r="U240" s="317"/>
      <c r="V240" s="316"/>
      <c r="W240" s="316"/>
      <c r="X240" s="316"/>
      <c r="Y240" s="316"/>
      <c r="Z240" s="316"/>
    </row>
    <row r="241" spans="1:26" ht="15.75" customHeight="1">
      <c r="A241" s="316"/>
      <c r="B241" s="316"/>
      <c r="C241" s="316"/>
      <c r="D241" s="316"/>
      <c r="E241" s="316"/>
      <c r="F241" s="316"/>
      <c r="G241" s="316"/>
      <c r="H241" s="316"/>
      <c r="I241" s="316"/>
      <c r="J241" s="316"/>
      <c r="K241" s="316"/>
      <c r="L241" s="316"/>
      <c r="M241" s="316"/>
      <c r="N241" s="316"/>
      <c r="O241" s="316"/>
      <c r="P241" s="316"/>
      <c r="Q241" s="316"/>
      <c r="R241" s="316"/>
      <c r="S241" s="316"/>
      <c r="T241" s="317"/>
      <c r="U241" s="317"/>
      <c r="V241" s="316"/>
      <c r="W241" s="316"/>
      <c r="X241" s="316"/>
      <c r="Y241" s="316"/>
      <c r="Z241" s="316"/>
    </row>
    <row r="242" spans="1:26" ht="15.75" customHeight="1">
      <c r="A242" s="316"/>
      <c r="B242" s="316"/>
      <c r="C242" s="316"/>
      <c r="D242" s="316"/>
      <c r="E242" s="316"/>
      <c r="F242" s="316"/>
      <c r="G242" s="316"/>
      <c r="H242" s="316"/>
      <c r="I242" s="316"/>
      <c r="J242" s="316"/>
      <c r="K242" s="316"/>
      <c r="L242" s="316"/>
      <c r="M242" s="316"/>
      <c r="N242" s="316"/>
      <c r="O242" s="316"/>
      <c r="P242" s="316"/>
      <c r="Q242" s="316"/>
      <c r="R242" s="316"/>
      <c r="S242" s="316"/>
      <c r="T242" s="317"/>
      <c r="U242" s="317"/>
      <c r="V242" s="316"/>
      <c r="W242" s="316"/>
      <c r="X242" s="316"/>
      <c r="Y242" s="316"/>
      <c r="Z242" s="316"/>
    </row>
    <row r="243" spans="1:26" ht="15.75" customHeight="1">
      <c r="A243" s="316"/>
      <c r="B243" s="316"/>
      <c r="C243" s="316"/>
      <c r="D243" s="316"/>
      <c r="E243" s="316"/>
      <c r="F243" s="316"/>
      <c r="G243" s="316"/>
      <c r="H243" s="316"/>
      <c r="I243" s="316"/>
      <c r="J243" s="316"/>
      <c r="K243" s="316"/>
      <c r="L243" s="316"/>
      <c r="M243" s="316"/>
      <c r="N243" s="316"/>
      <c r="O243" s="316"/>
      <c r="P243" s="316"/>
      <c r="Q243" s="316"/>
      <c r="R243" s="316"/>
      <c r="S243" s="316"/>
      <c r="T243" s="317"/>
      <c r="U243" s="317"/>
      <c r="V243" s="316"/>
      <c r="W243" s="316"/>
      <c r="X243" s="316"/>
      <c r="Y243" s="316"/>
      <c r="Z243" s="316"/>
    </row>
    <row r="244" spans="1:26" ht="15.75" customHeight="1">
      <c r="A244" s="316"/>
      <c r="B244" s="316"/>
      <c r="C244" s="316"/>
      <c r="D244" s="316"/>
      <c r="E244" s="316"/>
      <c r="F244" s="316"/>
      <c r="G244" s="316"/>
      <c r="H244" s="316"/>
      <c r="I244" s="316"/>
      <c r="J244" s="316"/>
      <c r="K244" s="316"/>
      <c r="L244" s="316"/>
      <c r="M244" s="316"/>
      <c r="N244" s="316"/>
      <c r="O244" s="316"/>
      <c r="P244" s="316"/>
      <c r="Q244" s="316"/>
      <c r="R244" s="316"/>
      <c r="S244" s="316"/>
      <c r="T244" s="317"/>
      <c r="U244" s="317"/>
      <c r="V244" s="316"/>
      <c r="W244" s="316"/>
      <c r="X244" s="316"/>
      <c r="Y244" s="316"/>
      <c r="Z244" s="316"/>
    </row>
    <row r="245" spans="1:26" ht="15.75" customHeight="1">
      <c r="A245" s="316"/>
      <c r="B245" s="316"/>
      <c r="C245" s="316"/>
      <c r="D245" s="316"/>
      <c r="E245" s="316"/>
      <c r="F245" s="316"/>
      <c r="G245" s="316"/>
      <c r="H245" s="316"/>
      <c r="I245" s="316"/>
      <c r="J245" s="316"/>
      <c r="K245" s="316"/>
      <c r="L245" s="316"/>
      <c r="M245" s="316"/>
      <c r="N245" s="316"/>
      <c r="O245" s="316"/>
      <c r="P245" s="316"/>
      <c r="Q245" s="316"/>
      <c r="R245" s="316"/>
      <c r="S245" s="316"/>
      <c r="T245" s="317"/>
      <c r="U245" s="317"/>
      <c r="V245" s="316"/>
      <c r="W245" s="316"/>
      <c r="X245" s="316"/>
      <c r="Y245" s="316"/>
      <c r="Z245" s="316"/>
    </row>
    <row r="246" spans="1:26" ht="15.75" customHeight="1">
      <c r="A246" s="316"/>
      <c r="B246" s="316"/>
      <c r="C246" s="316"/>
      <c r="D246" s="316"/>
      <c r="E246" s="316"/>
      <c r="F246" s="316"/>
      <c r="G246" s="316"/>
      <c r="H246" s="316"/>
      <c r="I246" s="316"/>
      <c r="J246" s="316"/>
      <c r="K246" s="316"/>
      <c r="L246" s="316"/>
      <c r="M246" s="316"/>
      <c r="N246" s="316"/>
      <c r="O246" s="316"/>
      <c r="P246" s="316"/>
      <c r="Q246" s="316"/>
      <c r="R246" s="316"/>
      <c r="S246" s="316"/>
      <c r="T246" s="317"/>
      <c r="U246" s="317"/>
      <c r="V246" s="316"/>
      <c r="W246" s="316"/>
      <c r="X246" s="316"/>
      <c r="Y246" s="316"/>
      <c r="Z246" s="316"/>
    </row>
    <row r="247" spans="1:26" ht="15.75" customHeight="1">
      <c r="A247" s="316"/>
      <c r="B247" s="316"/>
      <c r="C247" s="316"/>
      <c r="D247" s="316"/>
      <c r="E247" s="316"/>
      <c r="F247" s="316"/>
      <c r="G247" s="316"/>
      <c r="H247" s="316"/>
      <c r="I247" s="316"/>
      <c r="J247" s="316"/>
      <c r="K247" s="316"/>
      <c r="L247" s="316"/>
      <c r="M247" s="316"/>
      <c r="N247" s="316"/>
      <c r="O247" s="316"/>
      <c r="P247" s="316"/>
      <c r="Q247" s="316"/>
      <c r="R247" s="316"/>
      <c r="S247" s="316"/>
      <c r="T247" s="317"/>
      <c r="U247" s="317"/>
      <c r="V247" s="316"/>
      <c r="W247" s="316"/>
      <c r="X247" s="316"/>
      <c r="Y247" s="316"/>
      <c r="Z247" s="316"/>
    </row>
    <row r="248" spans="1:26" ht="15.75" customHeight="1">
      <c r="A248" s="316"/>
      <c r="B248" s="316"/>
      <c r="C248" s="316"/>
      <c r="D248" s="316"/>
      <c r="E248" s="316"/>
      <c r="F248" s="316"/>
      <c r="G248" s="316"/>
      <c r="H248" s="316"/>
      <c r="I248" s="316"/>
      <c r="J248" s="316"/>
      <c r="K248" s="316"/>
      <c r="L248" s="316"/>
      <c r="M248" s="316"/>
      <c r="N248" s="316"/>
      <c r="O248" s="316"/>
      <c r="P248" s="316"/>
      <c r="Q248" s="316"/>
      <c r="R248" s="316"/>
      <c r="S248" s="316"/>
      <c r="T248" s="317"/>
      <c r="U248" s="317"/>
      <c r="V248" s="316"/>
      <c r="W248" s="316"/>
      <c r="X248" s="316"/>
      <c r="Y248" s="316"/>
      <c r="Z248" s="316"/>
    </row>
    <row r="249" spans="1:26" ht="15.75" customHeight="1">
      <c r="A249" s="316"/>
      <c r="B249" s="316"/>
      <c r="C249" s="316"/>
      <c r="D249" s="316"/>
      <c r="E249" s="316"/>
      <c r="F249" s="316"/>
      <c r="G249" s="316"/>
      <c r="H249" s="316"/>
      <c r="I249" s="316"/>
      <c r="J249" s="316"/>
      <c r="K249" s="316"/>
      <c r="L249" s="316"/>
      <c r="M249" s="316"/>
      <c r="N249" s="316"/>
      <c r="O249" s="316"/>
      <c r="P249" s="316"/>
      <c r="Q249" s="316"/>
      <c r="R249" s="316"/>
      <c r="S249" s="316"/>
      <c r="T249" s="317"/>
      <c r="U249" s="317"/>
      <c r="V249" s="316"/>
      <c r="W249" s="316"/>
      <c r="X249" s="316"/>
      <c r="Y249" s="316"/>
      <c r="Z249" s="316"/>
    </row>
    <row r="250" spans="1:26" ht="15.75" customHeight="1">
      <c r="A250" s="316"/>
      <c r="B250" s="316"/>
      <c r="C250" s="316"/>
      <c r="D250" s="316"/>
      <c r="E250" s="316"/>
      <c r="F250" s="316"/>
      <c r="G250" s="316"/>
      <c r="H250" s="316"/>
      <c r="I250" s="316"/>
      <c r="J250" s="316"/>
      <c r="K250" s="316"/>
      <c r="L250" s="316"/>
      <c r="M250" s="316"/>
      <c r="N250" s="316"/>
      <c r="O250" s="316"/>
      <c r="P250" s="316"/>
      <c r="Q250" s="316"/>
      <c r="R250" s="316"/>
      <c r="S250" s="316"/>
      <c r="T250" s="317"/>
      <c r="U250" s="317"/>
      <c r="V250" s="316"/>
      <c r="W250" s="316"/>
      <c r="X250" s="316"/>
      <c r="Y250" s="316"/>
      <c r="Z250" s="316"/>
    </row>
    <row r="251" spans="1:26" ht="15.75" customHeight="1">
      <c r="A251" s="316"/>
      <c r="B251" s="316"/>
      <c r="C251" s="316"/>
      <c r="D251" s="316"/>
      <c r="E251" s="316"/>
      <c r="F251" s="316"/>
      <c r="G251" s="316"/>
      <c r="H251" s="316"/>
      <c r="I251" s="316"/>
      <c r="J251" s="316"/>
      <c r="K251" s="316"/>
      <c r="L251" s="316"/>
      <c r="M251" s="316"/>
      <c r="N251" s="316"/>
      <c r="O251" s="316"/>
      <c r="P251" s="316"/>
      <c r="Q251" s="316"/>
      <c r="R251" s="316"/>
      <c r="S251" s="316"/>
      <c r="T251" s="317"/>
      <c r="U251" s="317"/>
      <c r="V251" s="316"/>
      <c r="W251" s="316"/>
      <c r="X251" s="316"/>
      <c r="Y251" s="316"/>
      <c r="Z251" s="316"/>
    </row>
    <row r="252" spans="1:26" ht="15.75" customHeight="1">
      <c r="A252" s="316"/>
      <c r="B252" s="316"/>
      <c r="C252" s="316"/>
      <c r="D252" s="316"/>
      <c r="E252" s="316"/>
      <c r="F252" s="316"/>
      <c r="G252" s="316"/>
      <c r="H252" s="316"/>
      <c r="I252" s="316"/>
      <c r="J252" s="316"/>
      <c r="K252" s="316"/>
      <c r="L252" s="316"/>
      <c r="M252" s="316"/>
      <c r="N252" s="316"/>
      <c r="O252" s="316"/>
      <c r="P252" s="316"/>
      <c r="Q252" s="316"/>
      <c r="R252" s="316"/>
      <c r="S252" s="316"/>
      <c r="T252" s="317"/>
      <c r="U252" s="317"/>
      <c r="V252" s="316"/>
      <c r="W252" s="316"/>
      <c r="X252" s="316"/>
      <c r="Y252" s="316"/>
      <c r="Z252" s="316"/>
    </row>
    <row r="253" spans="1:26" ht="15.75" customHeight="1">
      <c r="A253" s="316"/>
      <c r="B253" s="316"/>
      <c r="C253" s="316"/>
      <c r="D253" s="316"/>
      <c r="E253" s="316"/>
      <c r="F253" s="316"/>
      <c r="G253" s="316"/>
      <c r="H253" s="316"/>
      <c r="I253" s="316"/>
      <c r="J253" s="316"/>
      <c r="K253" s="316"/>
      <c r="L253" s="316"/>
      <c r="M253" s="316"/>
      <c r="N253" s="316"/>
      <c r="O253" s="316"/>
      <c r="P253" s="316"/>
      <c r="Q253" s="316"/>
      <c r="R253" s="316"/>
      <c r="S253" s="316"/>
      <c r="T253" s="317"/>
      <c r="U253" s="317"/>
      <c r="V253" s="316"/>
      <c r="W253" s="316"/>
      <c r="X253" s="316"/>
      <c r="Y253" s="316"/>
      <c r="Z253" s="316"/>
    </row>
    <row r="254" spans="1:26" ht="15.75" customHeight="1">
      <c r="A254" s="316"/>
      <c r="B254" s="316"/>
      <c r="C254" s="316"/>
      <c r="D254" s="316"/>
      <c r="E254" s="316"/>
      <c r="F254" s="316"/>
      <c r="G254" s="316"/>
      <c r="H254" s="316"/>
      <c r="I254" s="316"/>
      <c r="J254" s="316"/>
      <c r="K254" s="316"/>
      <c r="L254" s="316"/>
      <c r="M254" s="316"/>
      <c r="N254" s="316"/>
      <c r="O254" s="316"/>
      <c r="P254" s="316"/>
      <c r="Q254" s="316"/>
      <c r="R254" s="316"/>
      <c r="S254" s="316"/>
      <c r="T254" s="317"/>
      <c r="U254" s="317"/>
      <c r="V254" s="316"/>
      <c r="W254" s="316"/>
      <c r="X254" s="316"/>
      <c r="Y254" s="316"/>
      <c r="Z254" s="316"/>
    </row>
    <row r="255" spans="1:26" ht="15.75" customHeight="1">
      <c r="A255" s="316"/>
      <c r="B255" s="316"/>
      <c r="C255" s="316"/>
      <c r="D255" s="316"/>
      <c r="E255" s="316"/>
      <c r="F255" s="316"/>
      <c r="G255" s="316"/>
      <c r="H255" s="316"/>
      <c r="I255" s="316"/>
      <c r="J255" s="316"/>
      <c r="K255" s="316"/>
      <c r="L255" s="316"/>
      <c r="M255" s="316"/>
      <c r="N255" s="316"/>
      <c r="O255" s="316"/>
      <c r="P255" s="316"/>
      <c r="Q255" s="316"/>
      <c r="R255" s="316"/>
      <c r="S255" s="316"/>
      <c r="T255" s="317"/>
      <c r="U255" s="317"/>
      <c r="V255" s="316"/>
      <c r="W255" s="316"/>
      <c r="X255" s="316"/>
      <c r="Y255" s="316"/>
      <c r="Z255" s="316"/>
    </row>
    <row r="256" spans="1:26" ht="15.75" customHeight="1">
      <c r="A256" s="316"/>
      <c r="B256" s="316"/>
      <c r="C256" s="316"/>
      <c r="D256" s="316"/>
      <c r="E256" s="316"/>
      <c r="F256" s="316"/>
      <c r="G256" s="316"/>
      <c r="H256" s="316"/>
      <c r="I256" s="316"/>
      <c r="J256" s="316"/>
      <c r="K256" s="316"/>
      <c r="L256" s="316"/>
      <c r="M256" s="316"/>
      <c r="N256" s="316"/>
      <c r="O256" s="316"/>
      <c r="P256" s="316"/>
      <c r="Q256" s="316"/>
      <c r="R256" s="316"/>
      <c r="S256" s="316"/>
      <c r="T256" s="317"/>
      <c r="U256" s="317"/>
      <c r="V256" s="316"/>
      <c r="W256" s="316"/>
      <c r="X256" s="316"/>
      <c r="Y256" s="316"/>
      <c r="Z256" s="316"/>
    </row>
    <row r="257" spans="1:26" ht="15.75" customHeight="1">
      <c r="A257" s="316"/>
      <c r="B257" s="316"/>
      <c r="C257" s="316"/>
      <c r="D257" s="316"/>
      <c r="E257" s="316"/>
      <c r="F257" s="316"/>
      <c r="G257" s="316"/>
      <c r="H257" s="316"/>
      <c r="I257" s="316"/>
      <c r="J257" s="316"/>
      <c r="K257" s="316"/>
      <c r="L257" s="316"/>
      <c r="M257" s="316"/>
      <c r="N257" s="316"/>
      <c r="O257" s="316"/>
      <c r="P257" s="316"/>
      <c r="Q257" s="316"/>
      <c r="R257" s="316"/>
      <c r="S257" s="316"/>
      <c r="T257" s="317"/>
      <c r="U257" s="317"/>
      <c r="V257" s="316"/>
      <c r="W257" s="316"/>
      <c r="X257" s="316"/>
      <c r="Y257" s="316"/>
      <c r="Z257" s="316"/>
    </row>
    <row r="258" spans="1:26" ht="15.75" customHeight="1">
      <c r="A258" s="316"/>
      <c r="B258" s="316"/>
      <c r="C258" s="316"/>
      <c r="D258" s="316"/>
      <c r="E258" s="316"/>
      <c r="F258" s="316"/>
      <c r="G258" s="316"/>
      <c r="H258" s="316"/>
      <c r="I258" s="316"/>
      <c r="J258" s="316"/>
      <c r="K258" s="316"/>
      <c r="L258" s="316"/>
      <c r="M258" s="316"/>
      <c r="N258" s="316"/>
      <c r="O258" s="316"/>
      <c r="P258" s="316"/>
      <c r="Q258" s="316"/>
      <c r="R258" s="316"/>
      <c r="S258" s="316"/>
      <c r="T258" s="317"/>
      <c r="U258" s="317"/>
      <c r="V258" s="316"/>
      <c r="W258" s="316"/>
      <c r="X258" s="316"/>
      <c r="Y258" s="316"/>
      <c r="Z258" s="316"/>
    </row>
    <row r="259" spans="1:26" ht="15.75" customHeight="1">
      <c r="A259" s="316"/>
      <c r="B259" s="316"/>
      <c r="C259" s="316"/>
      <c r="D259" s="316"/>
      <c r="E259" s="316"/>
      <c r="F259" s="316"/>
      <c r="G259" s="316"/>
      <c r="H259" s="316"/>
      <c r="I259" s="316"/>
      <c r="J259" s="316"/>
      <c r="K259" s="316"/>
      <c r="L259" s="316"/>
      <c r="M259" s="316"/>
      <c r="N259" s="316"/>
      <c r="O259" s="316"/>
      <c r="P259" s="316"/>
      <c r="Q259" s="316"/>
      <c r="R259" s="316"/>
      <c r="S259" s="316"/>
      <c r="T259" s="317"/>
      <c r="U259" s="317"/>
      <c r="V259" s="316"/>
      <c r="W259" s="316"/>
      <c r="X259" s="316"/>
      <c r="Y259" s="316"/>
      <c r="Z259" s="316"/>
    </row>
    <row r="260" spans="1:26" ht="15.75" customHeight="1">
      <c r="A260" s="316"/>
      <c r="B260" s="316"/>
      <c r="C260" s="316"/>
      <c r="D260" s="316"/>
      <c r="E260" s="316"/>
      <c r="F260" s="316"/>
      <c r="G260" s="316"/>
      <c r="H260" s="316"/>
      <c r="I260" s="316"/>
      <c r="J260" s="316"/>
      <c r="K260" s="316"/>
      <c r="L260" s="316"/>
      <c r="M260" s="316"/>
      <c r="N260" s="316"/>
      <c r="O260" s="316"/>
      <c r="P260" s="316"/>
      <c r="Q260" s="316"/>
      <c r="R260" s="316"/>
      <c r="S260" s="316"/>
      <c r="T260" s="317"/>
      <c r="U260" s="317"/>
      <c r="V260" s="316"/>
      <c r="W260" s="316"/>
      <c r="X260" s="316"/>
      <c r="Y260" s="316"/>
      <c r="Z260" s="316"/>
    </row>
    <row r="261" spans="1:26" ht="15.75" customHeight="1">
      <c r="A261" s="316"/>
      <c r="B261" s="316"/>
      <c r="C261" s="316"/>
      <c r="D261" s="316"/>
      <c r="E261" s="316"/>
      <c r="F261" s="316"/>
      <c r="G261" s="316"/>
      <c r="H261" s="316"/>
      <c r="I261" s="316"/>
      <c r="J261" s="316"/>
      <c r="K261" s="316"/>
      <c r="L261" s="316"/>
      <c r="M261" s="316"/>
      <c r="N261" s="316"/>
      <c r="O261" s="316"/>
      <c r="P261" s="316"/>
      <c r="Q261" s="316"/>
      <c r="R261" s="316"/>
      <c r="S261" s="316"/>
      <c r="T261" s="317"/>
      <c r="U261" s="317"/>
      <c r="V261" s="316"/>
      <c r="W261" s="316"/>
      <c r="X261" s="316"/>
      <c r="Y261" s="316"/>
      <c r="Z261" s="316"/>
    </row>
    <row r="262" spans="1:26" ht="15.75" customHeight="1">
      <c r="A262" s="316"/>
      <c r="B262" s="316"/>
      <c r="C262" s="316"/>
      <c r="D262" s="316"/>
      <c r="E262" s="316"/>
      <c r="F262" s="316"/>
      <c r="G262" s="316"/>
      <c r="H262" s="316"/>
      <c r="I262" s="316"/>
      <c r="J262" s="316"/>
      <c r="K262" s="316"/>
      <c r="L262" s="316"/>
      <c r="M262" s="316"/>
      <c r="N262" s="316"/>
      <c r="O262" s="316"/>
      <c r="P262" s="316"/>
      <c r="Q262" s="316"/>
      <c r="R262" s="316"/>
      <c r="S262" s="316"/>
      <c r="T262" s="317"/>
      <c r="U262" s="317"/>
      <c r="V262" s="316"/>
      <c r="W262" s="316"/>
      <c r="X262" s="316"/>
      <c r="Y262" s="316"/>
      <c r="Z262" s="316"/>
    </row>
    <row r="263" spans="1:26" ht="15.75" customHeight="1">
      <c r="A263" s="316"/>
      <c r="B263" s="316"/>
      <c r="C263" s="316"/>
      <c r="D263" s="316"/>
      <c r="E263" s="316"/>
      <c r="F263" s="316"/>
      <c r="G263" s="316"/>
      <c r="H263" s="316"/>
      <c r="I263" s="316"/>
      <c r="J263" s="316"/>
      <c r="K263" s="316"/>
      <c r="L263" s="316"/>
      <c r="M263" s="316"/>
      <c r="N263" s="316"/>
      <c r="O263" s="316"/>
      <c r="P263" s="316"/>
      <c r="Q263" s="316"/>
      <c r="R263" s="316"/>
      <c r="S263" s="316"/>
      <c r="T263" s="317"/>
      <c r="U263" s="317"/>
      <c r="V263" s="316"/>
      <c r="W263" s="316"/>
      <c r="X263" s="316"/>
      <c r="Y263" s="316"/>
      <c r="Z263" s="316"/>
    </row>
    <row r="264" spans="1:26" ht="15.75" customHeight="1">
      <c r="A264" s="316"/>
      <c r="B264" s="316"/>
      <c r="C264" s="316"/>
      <c r="D264" s="316"/>
      <c r="E264" s="316"/>
      <c r="F264" s="316"/>
      <c r="G264" s="316"/>
      <c r="H264" s="316"/>
      <c r="I264" s="316"/>
      <c r="J264" s="316"/>
      <c r="K264" s="316"/>
      <c r="L264" s="316"/>
      <c r="M264" s="316"/>
      <c r="N264" s="316"/>
      <c r="O264" s="316"/>
      <c r="P264" s="316"/>
      <c r="Q264" s="316"/>
      <c r="R264" s="316"/>
      <c r="S264" s="316"/>
      <c r="T264" s="317"/>
      <c r="U264" s="317"/>
      <c r="V264" s="316"/>
      <c r="W264" s="316"/>
      <c r="X264" s="316"/>
      <c r="Y264" s="316"/>
      <c r="Z264" s="316"/>
    </row>
    <row r="265" spans="1:26" ht="15.75" customHeight="1">
      <c r="A265" s="316"/>
      <c r="B265" s="316"/>
      <c r="C265" s="316"/>
      <c r="D265" s="316"/>
      <c r="E265" s="316"/>
      <c r="F265" s="316"/>
      <c r="G265" s="316"/>
      <c r="H265" s="316"/>
      <c r="I265" s="316"/>
      <c r="J265" s="316"/>
      <c r="K265" s="316"/>
      <c r="L265" s="316"/>
      <c r="M265" s="316"/>
      <c r="N265" s="316"/>
      <c r="O265" s="316"/>
      <c r="P265" s="316"/>
      <c r="Q265" s="316"/>
      <c r="R265" s="316"/>
      <c r="S265" s="316"/>
      <c r="T265" s="317"/>
      <c r="U265" s="317"/>
      <c r="V265" s="316"/>
      <c r="W265" s="316"/>
      <c r="X265" s="316"/>
      <c r="Y265" s="316"/>
      <c r="Z265" s="316"/>
    </row>
    <row r="266" spans="1:26" ht="15.75" customHeight="1">
      <c r="A266" s="316"/>
      <c r="B266" s="316"/>
      <c r="C266" s="316"/>
      <c r="D266" s="316"/>
      <c r="E266" s="316"/>
      <c r="F266" s="316"/>
      <c r="G266" s="316"/>
      <c r="H266" s="316"/>
      <c r="I266" s="316"/>
      <c r="J266" s="316"/>
      <c r="K266" s="316"/>
      <c r="L266" s="316"/>
      <c r="M266" s="316"/>
      <c r="N266" s="316"/>
      <c r="O266" s="316"/>
      <c r="P266" s="316"/>
      <c r="Q266" s="316"/>
      <c r="R266" s="316"/>
      <c r="S266" s="316"/>
      <c r="T266" s="317"/>
      <c r="U266" s="317"/>
      <c r="V266" s="316"/>
      <c r="W266" s="316"/>
      <c r="X266" s="316"/>
      <c r="Y266" s="316"/>
      <c r="Z266" s="316"/>
    </row>
    <row r="267" spans="1:26" ht="15.75" customHeight="1">
      <c r="A267" s="316"/>
      <c r="B267" s="316"/>
      <c r="C267" s="316"/>
      <c r="D267" s="316"/>
      <c r="E267" s="316"/>
      <c r="F267" s="316"/>
      <c r="G267" s="316"/>
      <c r="H267" s="316"/>
      <c r="I267" s="316"/>
      <c r="J267" s="316"/>
      <c r="K267" s="316"/>
      <c r="L267" s="316"/>
      <c r="M267" s="316"/>
      <c r="N267" s="316"/>
      <c r="O267" s="316"/>
      <c r="P267" s="316"/>
      <c r="Q267" s="316"/>
      <c r="R267" s="316"/>
      <c r="S267" s="316"/>
      <c r="T267" s="317"/>
      <c r="U267" s="317"/>
      <c r="V267" s="316"/>
      <c r="W267" s="316"/>
      <c r="X267" s="316"/>
      <c r="Y267" s="316"/>
      <c r="Z267" s="316"/>
    </row>
    <row r="268" spans="1:26" ht="15.75" customHeight="1">
      <c r="A268" s="316"/>
      <c r="B268" s="316"/>
      <c r="C268" s="316"/>
      <c r="D268" s="316"/>
      <c r="E268" s="316"/>
      <c r="F268" s="316"/>
      <c r="G268" s="316"/>
      <c r="H268" s="316"/>
      <c r="I268" s="316"/>
      <c r="J268" s="316"/>
      <c r="K268" s="316"/>
      <c r="L268" s="316"/>
      <c r="M268" s="316"/>
      <c r="N268" s="316"/>
      <c r="O268" s="316"/>
      <c r="P268" s="316"/>
      <c r="Q268" s="316"/>
      <c r="R268" s="316"/>
      <c r="S268" s="316"/>
      <c r="T268" s="317"/>
      <c r="U268" s="317"/>
      <c r="V268" s="316"/>
      <c r="W268" s="316"/>
      <c r="X268" s="316"/>
      <c r="Y268" s="316"/>
      <c r="Z268" s="316"/>
    </row>
    <row r="269" spans="1:26" ht="15.75" customHeight="1">
      <c r="A269" s="316"/>
      <c r="B269" s="316"/>
      <c r="C269" s="316"/>
      <c r="D269" s="316"/>
      <c r="E269" s="316"/>
      <c r="F269" s="316"/>
      <c r="G269" s="316"/>
      <c r="H269" s="316"/>
      <c r="I269" s="316"/>
      <c r="J269" s="316"/>
      <c r="K269" s="316"/>
      <c r="L269" s="316"/>
      <c r="M269" s="316"/>
      <c r="N269" s="316"/>
      <c r="O269" s="316"/>
      <c r="P269" s="316"/>
      <c r="Q269" s="316"/>
      <c r="R269" s="316"/>
      <c r="S269" s="316"/>
      <c r="T269" s="317"/>
      <c r="U269" s="317"/>
      <c r="V269" s="316"/>
      <c r="W269" s="316"/>
      <c r="X269" s="316"/>
      <c r="Y269" s="316"/>
      <c r="Z269" s="316"/>
    </row>
    <row r="270" spans="1:26" ht="15.75" customHeight="1">
      <c r="A270" s="316"/>
      <c r="B270" s="316"/>
      <c r="C270" s="316"/>
      <c r="D270" s="316"/>
      <c r="E270" s="316"/>
      <c r="F270" s="316"/>
      <c r="G270" s="316"/>
      <c r="H270" s="316"/>
      <c r="I270" s="316"/>
      <c r="J270" s="316"/>
      <c r="K270" s="316"/>
      <c r="L270" s="316"/>
      <c r="M270" s="316"/>
      <c r="N270" s="316"/>
      <c r="O270" s="316"/>
      <c r="P270" s="316"/>
      <c r="Q270" s="316"/>
      <c r="R270" s="316"/>
      <c r="S270" s="316"/>
      <c r="T270" s="317"/>
      <c r="U270" s="317"/>
      <c r="V270" s="316"/>
      <c r="W270" s="316"/>
      <c r="X270" s="316"/>
      <c r="Y270" s="316"/>
      <c r="Z270" s="316"/>
    </row>
    <row r="271" spans="1:26" ht="15.75" customHeight="1">
      <c r="A271" s="316"/>
      <c r="B271" s="316"/>
      <c r="C271" s="316"/>
      <c r="D271" s="316"/>
      <c r="E271" s="316"/>
      <c r="F271" s="316"/>
      <c r="G271" s="316"/>
      <c r="H271" s="316"/>
      <c r="I271" s="316"/>
      <c r="J271" s="316"/>
      <c r="K271" s="316"/>
      <c r="L271" s="316"/>
      <c r="M271" s="316"/>
      <c r="N271" s="316"/>
      <c r="O271" s="316"/>
      <c r="P271" s="316"/>
      <c r="Q271" s="316"/>
      <c r="R271" s="316"/>
      <c r="S271" s="316"/>
      <c r="T271" s="317"/>
      <c r="U271" s="317"/>
      <c r="V271" s="316"/>
      <c r="W271" s="316"/>
      <c r="X271" s="316"/>
      <c r="Y271" s="316"/>
      <c r="Z271" s="316"/>
    </row>
    <row r="272" spans="1:26" ht="15.75" customHeight="1">
      <c r="A272" s="316"/>
      <c r="B272" s="316"/>
      <c r="C272" s="316"/>
      <c r="D272" s="316"/>
      <c r="E272" s="316"/>
      <c r="F272" s="316"/>
      <c r="G272" s="316"/>
      <c r="H272" s="316"/>
      <c r="I272" s="316"/>
      <c r="J272" s="316"/>
      <c r="K272" s="316"/>
      <c r="L272" s="316"/>
      <c r="M272" s="316"/>
      <c r="N272" s="316"/>
      <c r="O272" s="316"/>
      <c r="P272" s="316"/>
      <c r="Q272" s="316"/>
      <c r="R272" s="316"/>
      <c r="S272" s="316"/>
      <c r="T272" s="317"/>
      <c r="U272" s="317"/>
      <c r="V272" s="316"/>
      <c r="W272" s="316"/>
      <c r="X272" s="316"/>
      <c r="Y272" s="316"/>
      <c r="Z272" s="316"/>
    </row>
    <row r="273" spans="1:26" ht="15.75" customHeight="1">
      <c r="A273" s="316"/>
      <c r="B273" s="316"/>
      <c r="C273" s="316"/>
      <c r="D273" s="316"/>
      <c r="E273" s="316"/>
      <c r="F273" s="316"/>
      <c r="G273" s="316"/>
      <c r="H273" s="316"/>
      <c r="I273" s="316"/>
      <c r="J273" s="316"/>
      <c r="K273" s="316"/>
      <c r="L273" s="316"/>
      <c r="M273" s="316"/>
      <c r="N273" s="316"/>
      <c r="O273" s="316"/>
      <c r="P273" s="316"/>
      <c r="Q273" s="316"/>
      <c r="R273" s="316"/>
      <c r="S273" s="316"/>
      <c r="T273" s="317"/>
      <c r="U273" s="317"/>
      <c r="V273" s="316"/>
      <c r="W273" s="316"/>
      <c r="X273" s="316"/>
      <c r="Y273" s="316"/>
      <c r="Z273" s="316"/>
    </row>
    <row r="274" spans="1:26" ht="15.75" customHeight="1">
      <c r="A274" s="316"/>
      <c r="B274" s="316"/>
      <c r="C274" s="316"/>
      <c r="D274" s="316"/>
      <c r="E274" s="316"/>
      <c r="F274" s="316"/>
      <c r="G274" s="316"/>
      <c r="H274" s="316"/>
      <c r="I274" s="316"/>
      <c r="J274" s="316"/>
      <c r="K274" s="316"/>
      <c r="L274" s="316"/>
      <c r="M274" s="316"/>
      <c r="N274" s="316"/>
      <c r="O274" s="316"/>
      <c r="P274" s="316"/>
      <c r="Q274" s="316"/>
      <c r="R274" s="316"/>
      <c r="S274" s="316"/>
      <c r="T274" s="317"/>
      <c r="U274" s="317"/>
      <c r="V274" s="316"/>
      <c r="W274" s="316"/>
      <c r="X274" s="316"/>
      <c r="Y274" s="316"/>
      <c r="Z274" s="316"/>
    </row>
    <row r="275" spans="1:26" ht="15.75" customHeight="1">
      <c r="A275" s="316"/>
      <c r="B275" s="316"/>
      <c r="C275" s="316"/>
      <c r="D275" s="316"/>
      <c r="E275" s="316"/>
      <c r="F275" s="316"/>
      <c r="G275" s="316"/>
      <c r="H275" s="316"/>
      <c r="I275" s="316"/>
      <c r="J275" s="316"/>
      <c r="K275" s="316"/>
      <c r="L275" s="316"/>
      <c r="M275" s="316"/>
      <c r="N275" s="316"/>
      <c r="O275" s="316"/>
      <c r="P275" s="316"/>
      <c r="Q275" s="316"/>
      <c r="R275" s="316"/>
      <c r="S275" s="316"/>
      <c r="T275" s="317"/>
      <c r="U275" s="317"/>
      <c r="V275" s="316"/>
      <c r="W275" s="316"/>
      <c r="X275" s="316"/>
      <c r="Y275" s="316"/>
      <c r="Z275" s="316"/>
    </row>
    <row r="276" spans="1:26" ht="15.75" customHeight="1">
      <c r="A276" s="316"/>
      <c r="B276" s="316"/>
      <c r="C276" s="316"/>
      <c r="D276" s="316"/>
      <c r="E276" s="316"/>
      <c r="F276" s="316"/>
      <c r="G276" s="316"/>
      <c r="H276" s="316"/>
      <c r="I276" s="316"/>
      <c r="J276" s="316"/>
      <c r="K276" s="316"/>
      <c r="L276" s="316"/>
      <c r="M276" s="316"/>
      <c r="N276" s="316"/>
      <c r="O276" s="316"/>
      <c r="P276" s="316"/>
      <c r="Q276" s="316"/>
      <c r="R276" s="316"/>
      <c r="S276" s="316"/>
      <c r="T276" s="317"/>
      <c r="U276" s="317"/>
      <c r="V276" s="316"/>
      <c r="W276" s="316"/>
      <c r="X276" s="316"/>
      <c r="Y276" s="316"/>
      <c r="Z276" s="316"/>
    </row>
    <row r="277" spans="1:26" ht="15.75" customHeight="1">
      <c r="A277" s="316"/>
      <c r="B277" s="316"/>
      <c r="C277" s="316"/>
      <c r="D277" s="316"/>
      <c r="E277" s="316"/>
      <c r="F277" s="316"/>
      <c r="G277" s="316"/>
      <c r="H277" s="316"/>
      <c r="I277" s="316"/>
      <c r="J277" s="316"/>
      <c r="K277" s="316"/>
      <c r="L277" s="316"/>
      <c r="M277" s="316"/>
      <c r="N277" s="316"/>
      <c r="O277" s="316"/>
      <c r="P277" s="316"/>
      <c r="Q277" s="316"/>
      <c r="R277" s="316"/>
      <c r="S277" s="316"/>
      <c r="T277" s="317"/>
      <c r="U277" s="317"/>
      <c r="V277" s="316"/>
      <c r="W277" s="316"/>
      <c r="X277" s="316"/>
      <c r="Y277" s="316"/>
      <c r="Z277" s="316"/>
    </row>
    <row r="278" spans="1:26" ht="15.75" customHeight="1">
      <c r="A278" s="316"/>
      <c r="B278" s="316"/>
      <c r="C278" s="316"/>
      <c r="D278" s="316"/>
      <c r="E278" s="316"/>
      <c r="F278" s="316"/>
      <c r="G278" s="316"/>
      <c r="H278" s="316"/>
      <c r="I278" s="316"/>
      <c r="J278" s="316"/>
      <c r="K278" s="316"/>
      <c r="L278" s="316"/>
      <c r="M278" s="316"/>
      <c r="N278" s="316"/>
      <c r="O278" s="316"/>
      <c r="P278" s="316"/>
      <c r="Q278" s="316"/>
      <c r="R278" s="316"/>
      <c r="S278" s="316"/>
      <c r="T278" s="317"/>
      <c r="U278" s="317"/>
      <c r="V278" s="316"/>
      <c r="W278" s="316"/>
      <c r="X278" s="316"/>
      <c r="Y278" s="316"/>
      <c r="Z278" s="316"/>
    </row>
    <row r="279" spans="1:26" ht="15.75" customHeight="1">
      <c r="A279" s="316"/>
      <c r="B279" s="316"/>
      <c r="C279" s="316"/>
      <c r="D279" s="316"/>
      <c r="E279" s="316"/>
      <c r="F279" s="316"/>
      <c r="G279" s="316"/>
      <c r="H279" s="316"/>
      <c r="I279" s="316"/>
      <c r="J279" s="316"/>
      <c r="K279" s="316"/>
      <c r="L279" s="316"/>
      <c r="M279" s="316"/>
      <c r="N279" s="316"/>
      <c r="O279" s="316"/>
      <c r="P279" s="316"/>
      <c r="Q279" s="316"/>
      <c r="R279" s="316"/>
      <c r="S279" s="316"/>
      <c r="T279" s="317"/>
      <c r="U279" s="317"/>
      <c r="V279" s="316"/>
      <c r="W279" s="316"/>
      <c r="X279" s="316"/>
      <c r="Y279" s="316"/>
      <c r="Z279" s="316"/>
    </row>
    <row r="280" spans="1:26" ht="15.75" customHeight="1">
      <c r="A280" s="316"/>
      <c r="B280" s="316"/>
      <c r="C280" s="316"/>
      <c r="D280" s="316"/>
      <c r="E280" s="316"/>
      <c r="F280" s="316"/>
      <c r="G280" s="316"/>
      <c r="H280" s="316"/>
      <c r="I280" s="316"/>
      <c r="J280" s="316"/>
      <c r="K280" s="316"/>
      <c r="L280" s="316"/>
      <c r="M280" s="316"/>
      <c r="N280" s="316"/>
      <c r="O280" s="316"/>
      <c r="P280" s="316"/>
      <c r="Q280" s="316"/>
      <c r="R280" s="316"/>
      <c r="S280" s="316"/>
      <c r="T280" s="317"/>
      <c r="U280" s="317"/>
      <c r="V280" s="316"/>
      <c r="W280" s="316"/>
      <c r="X280" s="316"/>
      <c r="Y280" s="316"/>
      <c r="Z280" s="316"/>
    </row>
    <row r="281" spans="1:26" ht="15.75" customHeight="1">
      <c r="A281" s="316"/>
      <c r="B281" s="316"/>
      <c r="C281" s="316"/>
      <c r="D281" s="316"/>
      <c r="E281" s="316"/>
      <c r="F281" s="316"/>
      <c r="G281" s="316"/>
      <c r="H281" s="316"/>
      <c r="I281" s="316"/>
      <c r="J281" s="316"/>
      <c r="K281" s="316"/>
      <c r="L281" s="316"/>
      <c r="M281" s="316"/>
      <c r="N281" s="316"/>
      <c r="O281" s="316"/>
      <c r="P281" s="316"/>
      <c r="Q281" s="316"/>
      <c r="R281" s="316"/>
      <c r="S281" s="316"/>
      <c r="T281" s="317"/>
      <c r="U281" s="317"/>
      <c r="V281" s="316"/>
      <c r="W281" s="316"/>
      <c r="X281" s="316"/>
      <c r="Y281" s="316"/>
      <c r="Z281" s="316"/>
    </row>
    <row r="282" spans="1:26" ht="15.75" customHeight="1">
      <c r="A282" s="316"/>
      <c r="B282" s="316"/>
      <c r="C282" s="316"/>
      <c r="D282" s="316"/>
      <c r="E282" s="316"/>
      <c r="F282" s="316"/>
      <c r="G282" s="316"/>
      <c r="H282" s="316"/>
      <c r="I282" s="316"/>
      <c r="J282" s="316"/>
      <c r="K282" s="316"/>
      <c r="L282" s="316"/>
      <c r="M282" s="316"/>
      <c r="N282" s="316"/>
      <c r="O282" s="316"/>
      <c r="P282" s="316"/>
      <c r="Q282" s="316"/>
      <c r="R282" s="316"/>
      <c r="S282" s="316"/>
      <c r="T282" s="317"/>
      <c r="U282" s="317"/>
      <c r="V282" s="316"/>
      <c r="W282" s="316"/>
      <c r="X282" s="316"/>
      <c r="Y282" s="316"/>
      <c r="Z282" s="316"/>
    </row>
    <row r="283" spans="1:26" ht="15.75" customHeight="1">
      <c r="A283" s="316"/>
      <c r="B283" s="316"/>
      <c r="C283" s="316"/>
      <c r="D283" s="316"/>
      <c r="E283" s="316"/>
      <c r="F283" s="316"/>
      <c r="G283" s="316"/>
      <c r="H283" s="316"/>
      <c r="I283" s="316"/>
      <c r="J283" s="316"/>
      <c r="K283" s="316"/>
      <c r="L283" s="316"/>
      <c r="M283" s="316"/>
      <c r="N283" s="316"/>
      <c r="O283" s="316"/>
      <c r="P283" s="316"/>
      <c r="Q283" s="316"/>
      <c r="R283" s="316"/>
      <c r="S283" s="316"/>
      <c r="T283" s="317"/>
      <c r="U283" s="317"/>
      <c r="V283" s="316"/>
      <c r="W283" s="316"/>
      <c r="X283" s="316"/>
      <c r="Y283" s="316"/>
      <c r="Z283" s="316"/>
    </row>
    <row r="284" spans="1:26" ht="15.75" customHeight="1">
      <c r="A284" s="316"/>
      <c r="B284" s="316"/>
      <c r="C284" s="316"/>
      <c r="D284" s="316"/>
      <c r="E284" s="316"/>
      <c r="F284" s="316"/>
      <c r="G284" s="316"/>
      <c r="H284" s="316"/>
      <c r="I284" s="316"/>
      <c r="J284" s="316"/>
      <c r="K284" s="316"/>
      <c r="L284" s="316"/>
      <c r="M284" s="316"/>
      <c r="N284" s="316"/>
      <c r="O284" s="316"/>
      <c r="P284" s="316"/>
      <c r="Q284" s="316"/>
      <c r="R284" s="316"/>
      <c r="S284" s="316"/>
      <c r="T284" s="317"/>
      <c r="U284" s="317"/>
      <c r="V284" s="316"/>
      <c r="W284" s="316"/>
      <c r="X284" s="316"/>
      <c r="Y284" s="316"/>
      <c r="Z284" s="316"/>
    </row>
    <row r="285" spans="1:26" ht="15.75" customHeight="1">
      <c r="A285" s="316"/>
      <c r="B285" s="316"/>
      <c r="C285" s="316"/>
      <c r="D285" s="316"/>
      <c r="E285" s="316"/>
      <c r="F285" s="316"/>
      <c r="G285" s="316"/>
      <c r="H285" s="316"/>
      <c r="I285" s="316"/>
      <c r="J285" s="316"/>
      <c r="K285" s="316"/>
      <c r="L285" s="316"/>
      <c r="M285" s="316"/>
      <c r="N285" s="316"/>
      <c r="O285" s="316"/>
      <c r="P285" s="316"/>
      <c r="Q285" s="316"/>
      <c r="R285" s="316"/>
      <c r="S285" s="316"/>
      <c r="T285" s="317"/>
      <c r="U285" s="317"/>
      <c r="V285" s="316"/>
      <c r="W285" s="316"/>
      <c r="X285" s="316"/>
      <c r="Y285" s="316"/>
      <c r="Z285" s="316"/>
    </row>
    <row r="286" spans="1:26" ht="15.75" customHeight="1">
      <c r="A286" s="316"/>
      <c r="B286" s="316"/>
      <c r="C286" s="316"/>
      <c r="D286" s="316"/>
      <c r="E286" s="316"/>
      <c r="F286" s="316"/>
      <c r="G286" s="316"/>
      <c r="H286" s="316"/>
      <c r="I286" s="316"/>
      <c r="J286" s="316"/>
      <c r="K286" s="316"/>
      <c r="L286" s="316"/>
      <c r="M286" s="316"/>
      <c r="N286" s="316"/>
      <c r="O286" s="316"/>
      <c r="P286" s="316"/>
      <c r="Q286" s="316"/>
      <c r="R286" s="316"/>
      <c r="S286" s="316"/>
      <c r="T286" s="317"/>
      <c r="U286" s="317"/>
      <c r="V286" s="316"/>
      <c r="W286" s="316"/>
      <c r="X286" s="316"/>
      <c r="Y286" s="316"/>
      <c r="Z286" s="316"/>
    </row>
    <row r="287" spans="1:26" ht="15.75" customHeight="1">
      <c r="A287" s="316"/>
      <c r="B287" s="316"/>
      <c r="C287" s="316"/>
      <c r="D287" s="316"/>
      <c r="E287" s="316"/>
      <c r="F287" s="316"/>
      <c r="G287" s="316"/>
      <c r="H287" s="316"/>
      <c r="I287" s="316"/>
      <c r="J287" s="316"/>
      <c r="K287" s="316"/>
      <c r="L287" s="316"/>
      <c r="M287" s="316"/>
      <c r="N287" s="316"/>
      <c r="O287" s="316"/>
      <c r="P287" s="316"/>
      <c r="Q287" s="316"/>
      <c r="R287" s="316"/>
      <c r="S287" s="316"/>
      <c r="T287" s="317"/>
      <c r="U287" s="317"/>
      <c r="V287" s="316"/>
      <c r="W287" s="316"/>
      <c r="X287" s="316"/>
      <c r="Y287" s="316"/>
      <c r="Z287" s="316"/>
    </row>
    <row r="288" spans="1:26" ht="15.75" customHeight="1">
      <c r="A288" s="316"/>
      <c r="B288" s="316"/>
      <c r="C288" s="316"/>
      <c r="D288" s="316"/>
      <c r="E288" s="316"/>
      <c r="F288" s="316"/>
      <c r="G288" s="316"/>
      <c r="H288" s="316"/>
      <c r="I288" s="316"/>
      <c r="J288" s="316"/>
      <c r="K288" s="316"/>
      <c r="L288" s="316"/>
      <c r="M288" s="316"/>
      <c r="N288" s="316"/>
      <c r="O288" s="316"/>
      <c r="P288" s="316"/>
      <c r="Q288" s="316"/>
      <c r="R288" s="316"/>
      <c r="S288" s="316"/>
      <c r="T288" s="317"/>
      <c r="U288" s="317"/>
      <c r="V288" s="316"/>
      <c r="W288" s="316"/>
      <c r="X288" s="316"/>
      <c r="Y288" s="316"/>
      <c r="Z288" s="316"/>
    </row>
    <row r="289" spans="1:26" ht="15.75" customHeight="1">
      <c r="A289" s="316"/>
      <c r="B289" s="316"/>
      <c r="C289" s="316"/>
      <c r="D289" s="316"/>
      <c r="E289" s="316"/>
      <c r="F289" s="316"/>
      <c r="G289" s="316"/>
      <c r="H289" s="316"/>
      <c r="I289" s="316"/>
      <c r="J289" s="316"/>
      <c r="K289" s="316"/>
      <c r="L289" s="316"/>
      <c r="M289" s="316"/>
      <c r="N289" s="316"/>
      <c r="O289" s="316"/>
      <c r="P289" s="316"/>
      <c r="Q289" s="316"/>
      <c r="R289" s="316"/>
      <c r="S289" s="316"/>
      <c r="T289" s="317"/>
      <c r="U289" s="317"/>
      <c r="V289" s="316"/>
      <c r="W289" s="316"/>
      <c r="X289" s="316"/>
      <c r="Y289" s="316"/>
      <c r="Z289" s="316"/>
    </row>
    <row r="290" spans="1:26" ht="15.75" customHeight="1">
      <c r="A290" s="316"/>
      <c r="B290" s="316"/>
      <c r="C290" s="316"/>
      <c r="D290" s="316"/>
      <c r="E290" s="316"/>
      <c r="F290" s="316"/>
      <c r="G290" s="316"/>
      <c r="H290" s="316"/>
      <c r="I290" s="316"/>
      <c r="J290" s="316"/>
      <c r="K290" s="316"/>
      <c r="L290" s="316"/>
      <c r="M290" s="316"/>
      <c r="N290" s="316"/>
      <c r="O290" s="316"/>
      <c r="P290" s="316"/>
      <c r="Q290" s="316"/>
      <c r="R290" s="316"/>
      <c r="S290" s="316"/>
      <c r="T290" s="317"/>
      <c r="U290" s="317"/>
      <c r="V290" s="316"/>
      <c r="W290" s="316"/>
      <c r="X290" s="316"/>
      <c r="Y290" s="316"/>
      <c r="Z290" s="316"/>
    </row>
    <row r="291" spans="1:26" ht="15.75" customHeight="1">
      <c r="A291" s="316"/>
      <c r="B291" s="316"/>
      <c r="C291" s="316"/>
      <c r="D291" s="316"/>
      <c r="E291" s="316"/>
      <c r="F291" s="316"/>
      <c r="G291" s="316"/>
      <c r="H291" s="316"/>
      <c r="I291" s="316"/>
      <c r="J291" s="316"/>
      <c r="K291" s="316"/>
      <c r="L291" s="316"/>
      <c r="M291" s="316"/>
      <c r="N291" s="316"/>
      <c r="O291" s="316"/>
      <c r="P291" s="316"/>
      <c r="Q291" s="316"/>
      <c r="R291" s="316"/>
      <c r="S291" s="316"/>
      <c r="T291" s="317"/>
      <c r="U291" s="317"/>
      <c r="V291" s="316"/>
      <c r="W291" s="316"/>
      <c r="X291" s="316"/>
      <c r="Y291" s="316"/>
      <c r="Z291" s="316"/>
    </row>
    <row r="292" spans="1:26" ht="15.75" customHeight="1">
      <c r="A292" s="316"/>
      <c r="B292" s="316"/>
      <c r="C292" s="316"/>
      <c r="D292" s="316"/>
      <c r="E292" s="316"/>
      <c r="F292" s="316"/>
      <c r="G292" s="316"/>
      <c r="H292" s="316"/>
      <c r="I292" s="316"/>
      <c r="J292" s="316"/>
      <c r="K292" s="316"/>
      <c r="L292" s="316"/>
      <c r="M292" s="316"/>
      <c r="N292" s="316"/>
      <c r="O292" s="316"/>
      <c r="P292" s="316"/>
      <c r="Q292" s="316"/>
      <c r="R292" s="316"/>
      <c r="S292" s="316"/>
      <c r="T292" s="317"/>
      <c r="U292" s="317"/>
      <c r="V292" s="316"/>
      <c r="W292" s="316"/>
      <c r="X292" s="316"/>
      <c r="Y292" s="316"/>
      <c r="Z292" s="316"/>
    </row>
    <row r="293" spans="1:26" ht="15.75" customHeight="1">
      <c r="A293" s="316"/>
      <c r="B293" s="316"/>
      <c r="C293" s="316"/>
      <c r="D293" s="316"/>
      <c r="E293" s="316"/>
      <c r="F293" s="316"/>
      <c r="G293" s="316"/>
      <c r="H293" s="316"/>
      <c r="I293" s="316"/>
      <c r="J293" s="316"/>
      <c r="K293" s="316"/>
      <c r="L293" s="316"/>
      <c r="M293" s="316"/>
      <c r="N293" s="316"/>
      <c r="O293" s="316"/>
      <c r="P293" s="316"/>
      <c r="Q293" s="316"/>
      <c r="R293" s="316"/>
      <c r="S293" s="316"/>
      <c r="T293" s="317"/>
      <c r="U293" s="317"/>
      <c r="V293" s="316"/>
      <c r="W293" s="316"/>
      <c r="X293" s="316"/>
      <c r="Y293" s="316"/>
      <c r="Z293" s="316"/>
    </row>
    <row r="294" spans="1:26" ht="15.75" customHeight="1">
      <c r="A294" s="316"/>
      <c r="B294" s="316"/>
      <c r="C294" s="316"/>
      <c r="D294" s="316"/>
      <c r="E294" s="316"/>
      <c r="F294" s="316"/>
      <c r="G294" s="316"/>
      <c r="H294" s="316"/>
      <c r="I294" s="316"/>
      <c r="J294" s="316"/>
      <c r="K294" s="316"/>
      <c r="L294" s="316"/>
      <c r="M294" s="316"/>
      <c r="N294" s="316"/>
      <c r="O294" s="316"/>
      <c r="P294" s="316"/>
      <c r="Q294" s="316"/>
      <c r="R294" s="316"/>
      <c r="S294" s="316"/>
      <c r="T294" s="317"/>
      <c r="U294" s="317"/>
      <c r="V294" s="316"/>
      <c r="W294" s="316"/>
      <c r="X294" s="316"/>
      <c r="Y294" s="316"/>
      <c r="Z294" s="316"/>
    </row>
    <row r="295" spans="1:26" ht="15.75" customHeight="1">
      <c r="A295" s="316"/>
      <c r="B295" s="316"/>
      <c r="C295" s="316"/>
      <c r="D295" s="316"/>
      <c r="E295" s="316"/>
      <c r="F295" s="316"/>
      <c r="G295" s="316"/>
      <c r="H295" s="316"/>
      <c r="I295" s="316"/>
      <c r="J295" s="316"/>
      <c r="K295" s="316"/>
      <c r="L295" s="316"/>
      <c r="M295" s="316"/>
      <c r="N295" s="316"/>
      <c r="O295" s="316"/>
      <c r="P295" s="316"/>
      <c r="Q295" s="316"/>
      <c r="R295" s="316"/>
      <c r="S295" s="316"/>
      <c r="T295" s="317"/>
      <c r="U295" s="317"/>
      <c r="V295" s="316"/>
      <c r="W295" s="316"/>
      <c r="X295" s="316"/>
      <c r="Y295" s="316"/>
      <c r="Z295" s="316"/>
    </row>
    <row r="296" spans="1:26" ht="15.75" customHeight="1">
      <c r="A296" s="316"/>
      <c r="B296" s="316"/>
      <c r="C296" s="316"/>
      <c r="D296" s="316"/>
      <c r="E296" s="316"/>
      <c r="F296" s="316"/>
      <c r="G296" s="316"/>
      <c r="H296" s="316"/>
      <c r="I296" s="316"/>
      <c r="J296" s="316"/>
      <c r="K296" s="316"/>
      <c r="L296" s="316"/>
      <c r="M296" s="316"/>
      <c r="N296" s="316"/>
      <c r="O296" s="316"/>
      <c r="P296" s="316"/>
      <c r="Q296" s="316"/>
      <c r="R296" s="316"/>
      <c r="S296" s="316"/>
      <c r="T296" s="317"/>
      <c r="U296" s="317"/>
      <c r="V296" s="316"/>
      <c r="W296" s="316"/>
      <c r="X296" s="316"/>
      <c r="Y296" s="316"/>
      <c r="Z296" s="316"/>
    </row>
    <row r="297" spans="1:26" ht="15.75" customHeight="1">
      <c r="A297" s="316"/>
      <c r="B297" s="316"/>
      <c r="C297" s="316"/>
      <c r="D297" s="316"/>
      <c r="E297" s="316"/>
      <c r="F297" s="316"/>
      <c r="G297" s="316"/>
      <c r="H297" s="316"/>
      <c r="I297" s="316"/>
      <c r="J297" s="316"/>
      <c r="K297" s="316"/>
      <c r="L297" s="316"/>
      <c r="M297" s="316"/>
      <c r="N297" s="316"/>
      <c r="O297" s="316"/>
      <c r="P297" s="316"/>
      <c r="Q297" s="316"/>
      <c r="R297" s="316"/>
      <c r="S297" s="316"/>
      <c r="T297" s="317"/>
      <c r="U297" s="317"/>
      <c r="V297" s="316"/>
      <c r="W297" s="316"/>
      <c r="X297" s="316"/>
      <c r="Y297" s="316"/>
      <c r="Z297" s="316"/>
    </row>
    <row r="298" spans="1:26" ht="15.75" customHeight="1">
      <c r="A298" s="316"/>
      <c r="B298" s="316"/>
      <c r="C298" s="316"/>
      <c r="D298" s="316"/>
      <c r="E298" s="316"/>
      <c r="F298" s="316"/>
      <c r="G298" s="316"/>
      <c r="H298" s="316"/>
      <c r="I298" s="316"/>
      <c r="J298" s="316"/>
      <c r="K298" s="316"/>
      <c r="L298" s="316"/>
      <c r="M298" s="316"/>
      <c r="N298" s="316"/>
      <c r="O298" s="316"/>
      <c r="P298" s="316"/>
      <c r="Q298" s="316"/>
      <c r="R298" s="316"/>
      <c r="S298" s="316"/>
      <c r="T298" s="317"/>
      <c r="U298" s="317"/>
      <c r="V298" s="316"/>
      <c r="W298" s="316"/>
      <c r="X298" s="316"/>
      <c r="Y298" s="316"/>
      <c r="Z298" s="316"/>
    </row>
    <row r="299" spans="1:26" ht="15.75" customHeight="1">
      <c r="A299" s="316"/>
      <c r="B299" s="316"/>
      <c r="C299" s="316"/>
      <c r="D299" s="316"/>
      <c r="E299" s="316"/>
      <c r="F299" s="316"/>
      <c r="G299" s="316"/>
      <c r="H299" s="316"/>
      <c r="I299" s="316"/>
      <c r="J299" s="316"/>
      <c r="K299" s="316"/>
      <c r="L299" s="316"/>
      <c r="M299" s="316"/>
      <c r="N299" s="316"/>
      <c r="O299" s="316"/>
      <c r="P299" s="316"/>
      <c r="Q299" s="316"/>
      <c r="R299" s="316"/>
      <c r="S299" s="316"/>
      <c r="T299" s="317"/>
      <c r="U299" s="317"/>
      <c r="V299" s="316"/>
      <c r="W299" s="316"/>
      <c r="X299" s="316"/>
      <c r="Y299" s="316"/>
      <c r="Z299" s="316"/>
    </row>
    <row r="300" spans="1:26" ht="15.75" customHeight="1">
      <c r="A300" s="316"/>
      <c r="B300" s="316"/>
      <c r="C300" s="316"/>
      <c r="D300" s="316"/>
      <c r="E300" s="316"/>
      <c r="F300" s="316"/>
      <c r="G300" s="316"/>
      <c r="H300" s="316"/>
      <c r="I300" s="316"/>
      <c r="J300" s="316"/>
      <c r="K300" s="316"/>
      <c r="L300" s="316"/>
      <c r="M300" s="316"/>
      <c r="N300" s="316"/>
      <c r="O300" s="316"/>
      <c r="P300" s="316"/>
      <c r="Q300" s="316"/>
      <c r="R300" s="316"/>
      <c r="S300" s="316"/>
      <c r="T300" s="317"/>
      <c r="U300" s="317"/>
      <c r="V300" s="316"/>
      <c r="W300" s="316"/>
      <c r="X300" s="316"/>
      <c r="Y300" s="316"/>
      <c r="Z300" s="316"/>
    </row>
    <row r="301" spans="1:26" ht="15.75" customHeight="1">
      <c r="A301" s="316"/>
      <c r="B301" s="316"/>
      <c r="C301" s="316"/>
      <c r="D301" s="316"/>
      <c r="E301" s="316"/>
      <c r="F301" s="316"/>
      <c r="G301" s="316"/>
      <c r="H301" s="316"/>
      <c r="I301" s="316"/>
      <c r="J301" s="316"/>
      <c r="K301" s="316"/>
      <c r="L301" s="316"/>
      <c r="M301" s="316"/>
      <c r="N301" s="316"/>
      <c r="O301" s="316"/>
      <c r="P301" s="316"/>
      <c r="Q301" s="316"/>
      <c r="R301" s="316"/>
      <c r="S301" s="316"/>
      <c r="T301" s="317"/>
      <c r="U301" s="317"/>
      <c r="V301" s="316"/>
      <c r="W301" s="316"/>
      <c r="X301" s="316"/>
      <c r="Y301" s="316"/>
      <c r="Z301" s="316"/>
    </row>
    <row r="302" spans="1:26" ht="15.75" customHeight="1">
      <c r="A302" s="316"/>
      <c r="B302" s="316"/>
      <c r="C302" s="316"/>
      <c r="D302" s="316"/>
      <c r="E302" s="316"/>
      <c r="F302" s="316"/>
      <c r="G302" s="316"/>
      <c r="H302" s="316"/>
      <c r="I302" s="316"/>
      <c r="J302" s="316"/>
      <c r="K302" s="316"/>
      <c r="L302" s="316"/>
      <c r="M302" s="316"/>
      <c r="N302" s="316"/>
      <c r="O302" s="316"/>
      <c r="P302" s="316"/>
      <c r="Q302" s="316"/>
      <c r="R302" s="316"/>
      <c r="S302" s="316"/>
      <c r="T302" s="317"/>
      <c r="U302" s="317"/>
      <c r="V302" s="316"/>
      <c r="W302" s="316"/>
      <c r="X302" s="316"/>
      <c r="Y302" s="316"/>
      <c r="Z302" s="316"/>
    </row>
    <row r="303" spans="1:26" ht="15.75" customHeight="1">
      <c r="A303" s="316"/>
      <c r="B303" s="316"/>
      <c r="C303" s="316"/>
      <c r="D303" s="316"/>
      <c r="E303" s="316"/>
      <c r="F303" s="316"/>
      <c r="G303" s="316"/>
      <c r="H303" s="316"/>
      <c r="I303" s="316"/>
      <c r="J303" s="316"/>
      <c r="K303" s="316"/>
      <c r="L303" s="316"/>
      <c r="M303" s="316"/>
      <c r="N303" s="316"/>
      <c r="O303" s="316"/>
      <c r="P303" s="316"/>
      <c r="Q303" s="316"/>
      <c r="R303" s="316"/>
      <c r="S303" s="316"/>
      <c r="T303" s="317"/>
      <c r="U303" s="317"/>
      <c r="V303" s="316"/>
      <c r="W303" s="316"/>
      <c r="X303" s="316"/>
      <c r="Y303" s="316"/>
      <c r="Z303" s="316"/>
    </row>
    <row r="304" spans="1:26" ht="15.75" customHeight="1">
      <c r="A304" s="316"/>
      <c r="B304" s="316"/>
      <c r="C304" s="316"/>
      <c r="D304" s="316"/>
      <c r="E304" s="316"/>
      <c r="F304" s="316"/>
      <c r="G304" s="316"/>
      <c r="H304" s="316"/>
      <c r="I304" s="316"/>
      <c r="J304" s="316"/>
      <c r="K304" s="316"/>
      <c r="L304" s="316"/>
      <c r="M304" s="316"/>
      <c r="N304" s="316"/>
      <c r="O304" s="316"/>
      <c r="P304" s="316"/>
      <c r="Q304" s="316"/>
      <c r="R304" s="316"/>
      <c r="S304" s="316"/>
      <c r="T304" s="317"/>
      <c r="U304" s="317"/>
      <c r="V304" s="316"/>
      <c r="W304" s="316"/>
      <c r="X304" s="316"/>
      <c r="Y304" s="316"/>
      <c r="Z304" s="316"/>
    </row>
    <row r="305" spans="1:26" ht="15.75" customHeight="1">
      <c r="A305" s="316"/>
      <c r="B305" s="316"/>
      <c r="C305" s="316"/>
      <c r="D305" s="316"/>
      <c r="E305" s="316"/>
      <c r="F305" s="316"/>
      <c r="G305" s="316"/>
      <c r="H305" s="316"/>
      <c r="I305" s="316"/>
      <c r="J305" s="316"/>
      <c r="K305" s="316"/>
      <c r="L305" s="316"/>
      <c r="M305" s="316"/>
      <c r="N305" s="316"/>
      <c r="O305" s="316"/>
      <c r="P305" s="316"/>
      <c r="Q305" s="316"/>
      <c r="R305" s="316"/>
      <c r="S305" s="316"/>
      <c r="T305" s="317"/>
      <c r="U305" s="317"/>
      <c r="V305" s="316"/>
      <c r="W305" s="316"/>
      <c r="X305" s="316"/>
      <c r="Y305" s="316"/>
      <c r="Z305" s="316"/>
    </row>
    <row r="306" spans="1:26" ht="15.75" customHeight="1">
      <c r="A306" s="316"/>
      <c r="B306" s="316"/>
      <c r="C306" s="316"/>
      <c r="D306" s="316"/>
      <c r="E306" s="316"/>
      <c r="F306" s="316"/>
      <c r="G306" s="316"/>
      <c r="H306" s="316"/>
      <c r="I306" s="316"/>
      <c r="J306" s="316"/>
      <c r="K306" s="316"/>
      <c r="L306" s="316"/>
      <c r="M306" s="316"/>
      <c r="N306" s="316"/>
      <c r="O306" s="316"/>
      <c r="P306" s="316"/>
      <c r="Q306" s="316"/>
      <c r="R306" s="316"/>
      <c r="S306" s="316"/>
      <c r="T306" s="317"/>
      <c r="U306" s="317"/>
      <c r="V306" s="316"/>
      <c r="W306" s="316"/>
      <c r="X306" s="316"/>
      <c r="Y306" s="316"/>
      <c r="Z306" s="316"/>
    </row>
    <row r="307" spans="1:26" ht="15.75" customHeight="1">
      <c r="A307" s="316"/>
      <c r="B307" s="316"/>
      <c r="C307" s="316"/>
      <c r="D307" s="316"/>
      <c r="E307" s="316"/>
      <c r="F307" s="316"/>
      <c r="G307" s="316"/>
      <c r="H307" s="316"/>
      <c r="I307" s="316"/>
      <c r="J307" s="316"/>
      <c r="K307" s="316"/>
      <c r="L307" s="316"/>
      <c r="M307" s="316"/>
      <c r="N307" s="316"/>
      <c r="O307" s="316"/>
      <c r="P307" s="316"/>
      <c r="Q307" s="316"/>
      <c r="R307" s="316"/>
      <c r="S307" s="316"/>
      <c r="T307" s="317"/>
      <c r="U307" s="317"/>
      <c r="V307" s="316"/>
      <c r="W307" s="316"/>
      <c r="X307" s="316"/>
      <c r="Y307" s="316"/>
      <c r="Z307" s="316"/>
    </row>
    <row r="308" spans="1:26" ht="15.75" customHeight="1">
      <c r="A308" s="316"/>
      <c r="B308" s="316"/>
      <c r="C308" s="316"/>
      <c r="D308" s="316"/>
      <c r="E308" s="316"/>
      <c r="F308" s="316"/>
      <c r="G308" s="316"/>
      <c r="H308" s="316"/>
      <c r="I308" s="316"/>
      <c r="J308" s="316"/>
      <c r="K308" s="316"/>
      <c r="L308" s="316"/>
      <c r="M308" s="316"/>
      <c r="N308" s="316"/>
      <c r="O308" s="316"/>
      <c r="P308" s="316"/>
      <c r="Q308" s="316"/>
      <c r="R308" s="316"/>
      <c r="S308" s="316"/>
      <c r="T308" s="317"/>
      <c r="U308" s="317"/>
      <c r="V308" s="316"/>
      <c r="W308" s="316"/>
      <c r="X308" s="316"/>
      <c r="Y308" s="316"/>
      <c r="Z308" s="316"/>
    </row>
    <row r="309" spans="1:26" ht="15.75" customHeight="1">
      <c r="A309" s="316"/>
      <c r="B309" s="316"/>
      <c r="C309" s="316"/>
      <c r="D309" s="316"/>
      <c r="E309" s="316"/>
      <c r="F309" s="316"/>
      <c r="G309" s="316"/>
      <c r="H309" s="316"/>
      <c r="I309" s="316"/>
      <c r="J309" s="316"/>
      <c r="K309" s="316"/>
      <c r="L309" s="316"/>
      <c r="M309" s="316"/>
      <c r="N309" s="316"/>
      <c r="O309" s="316"/>
      <c r="P309" s="316"/>
      <c r="Q309" s="316"/>
      <c r="R309" s="316"/>
      <c r="S309" s="316"/>
      <c r="T309" s="317"/>
      <c r="U309" s="317"/>
      <c r="V309" s="316"/>
      <c r="W309" s="316"/>
      <c r="X309" s="316"/>
      <c r="Y309" s="316"/>
      <c r="Z309" s="316"/>
    </row>
    <row r="310" spans="1:26" ht="15.75" customHeight="1">
      <c r="A310" s="316"/>
      <c r="B310" s="316"/>
      <c r="C310" s="316"/>
      <c r="D310" s="316"/>
      <c r="E310" s="316"/>
      <c r="F310" s="316"/>
      <c r="G310" s="316"/>
      <c r="H310" s="316"/>
      <c r="I310" s="316"/>
      <c r="J310" s="316"/>
      <c r="K310" s="316"/>
      <c r="L310" s="316"/>
      <c r="M310" s="316"/>
      <c r="N310" s="316"/>
      <c r="O310" s="316"/>
      <c r="P310" s="316"/>
      <c r="Q310" s="316"/>
      <c r="R310" s="316"/>
      <c r="S310" s="316"/>
      <c r="T310" s="317"/>
      <c r="U310" s="317"/>
      <c r="V310" s="316"/>
      <c r="W310" s="316"/>
      <c r="X310" s="316"/>
      <c r="Y310" s="316"/>
      <c r="Z310" s="316"/>
    </row>
    <row r="311" spans="1:26" ht="15.75" customHeight="1">
      <c r="A311" s="316"/>
      <c r="B311" s="316"/>
      <c r="C311" s="316"/>
      <c r="D311" s="316"/>
      <c r="E311" s="316"/>
      <c r="F311" s="316"/>
      <c r="G311" s="316"/>
      <c r="H311" s="316"/>
      <c r="I311" s="316"/>
      <c r="J311" s="316"/>
      <c r="K311" s="316"/>
      <c r="L311" s="316"/>
      <c r="M311" s="316"/>
      <c r="N311" s="316"/>
      <c r="O311" s="316"/>
      <c r="P311" s="316"/>
      <c r="Q311" s="316"/>
      <c r="R311" s="316"/>
      <c r="S311" s="316"/>
      <c r="T311" s="317"/>
      <c r="U311" s="317"/>
      <c r="V311" s="316"/>
      <c r="W311" s="316"/>
      <c r="X311" s="316"/>
      <c r="Y311" s="316"/>
      <c r="Z311" s="316"/>
    </row>
    <row r="312" spans="1:26" ht="15.75" customHeight="1">
      <c r="A312" s="316"/>
      <c r="B312" s="316"/>
      <c r="C312" s="316"/>
      <c r="D312" s="316"/>
      <c r="E312" s="316"/>
      <c r="F312" s="316"/>
      <c r="G312" s="316"/>
      <c r="H312" s="316"/>
      <c r="I312" s="316"/>
      <c r="J312" s="316"/>
      <c r="K312" s="316"/>
      <c r="L312" s="316"/>
      <c r="M312" s="316"/>
      <c r="N312" s="316"/>
      <c r="O312" s="316"/>
      <c r="P312" s="316"/>
      <c r="Q312" s="316"/>
      <c r="R312" s="316"/>
      <c r="S312" s="316"/>
      <c r="T312" s="317"/>
      <c r="U312" s="317"/>
      <c r="V312" s="316"/>
      <c r="W312" s="316"/>
      <c r="X312" s="316"/>
      <c r="Y312" s="316"/>
      <c r="Z312" s="316"/>
    </row>
    <row r="313" spans="1:26" ht="15.75" customHeight="1">
      <c r="A313" s="316"/>
      <c r="B313" s="316"/>
      <c r="C313" s="316"/>
      <c r="D313" s="316"/>
      <c r="E313" s="316"/>
      <c r="F313" s="316"/>
      <c r="G313" s="316"/>
      <c r="H313" s="316"/>
      <c r="I313" s="316"/>
      <c r="J313" s="316"/>
      <c r="K313" s="316"/>
      <c r="L313" s="316"/>
      <c r="M313" s="316"/>
      <c r="N313" s="316"/>
      <c r="O313" s="316"/>
      <c r="P313" s="316"/>
      <c r="Q313" s="316"/>
      <c r="R313" s="316"/>
      <c r="S313" s="316"/>
      <c r="T313" s="317"/>
      <c r="U313" s="317"/>
      <c r="V313" s="316"/>
      <c r="W313" s="316"/>
      <c r="X313" s="316"/>
      <c r="Y313" s="316"/>
      <c r="Z313" s="316"/>
    </row>
    <row r="314" spans="1:26" ht="15.75" customHeight="1">
      <c r="A314" s="316"/>
      <c r="B314" s="316"/>
      <c r="C314" s="316"/>
      <c r="D314" s="316"/>
      <c r="E314" s="316"/>
      <c r="F314" s="316"/>
      <c r="G314" s="316"/>
      <c r="H314" s="316"/>
      <c r="I314" s="316"/>
      <c r="J314" s="316"/>
      <c r="K314" s="316"/>
      <c r="L314" s="316"/>
      <c r="M314" s="316"/>
      <c r="N314" s="316"/>
      <c r="O314" s="316"/>
      <c r="P314" s="316"/>
      <c r="Q314" s="316"/>
      <c r="R314" s="316"/>
      <c r="S314" s="316"/>
      <c r="T314" s="317"/>
      <c r="U314" s="317"/>
      <c r="V314" s="316"/>
      <c r="W314" s="316"/>
      <c r="X314" s="316"/>
      <c r="Y314" s="316"/>
      <c r="Z314" s="316"/>
    </row>
    <row r="315" spans="1:26" ht="15.75" customHeight="1">
      <c r="A315" s="316"/>
      <c r="B315" s="316"/>
      <c r="C315" s="316"/>
      <c r="D315" s="316"/>
      <c r="E315" s="316"/>
      <c r="F315" s="316"/>
      <c r="G315" s="316"/>
      <c r="H315" s="316"/>
      <c r="I315" s="316"/>
      <c r="J315" s="316"/>
      <c r="K315" s="316"/>
      <c r="L315" s="316"/>
      <c r="M315" s="316"/>
      <c r="N315" s="316"/>
      <c r="O315" s="316"/>
      <c r="P315" s="316"/>
      <c r="Q315" s="316"/>
      <c r="R315" s="316"/>
      <c r="S315" s="316"/>
      <c r="T315" s="317"/>
      <c r="U315" s="317"/>
      <c r="V315" s="316"/>
      <c r="W315" s="316"/>
      <c r="X315" s="316"/>
      <c r="Y315" s="316"/>
      <c r="Z315" s="316"/>
    </row>
    <row r="316" spans="1:26" ht="15.75" customHeight="1">
      <c r="A316" s="316"/>
      <c r="B316" s="316"/>
      <c r="C316" s="316"/>
      <c r="D316" s="316"/>
      <c r="E316" s="316"/>
      <c r="F316" s="316"/>
      <c r="G316" s="316"/>
      <c r="H316" s="316"/>
      <c r="I316" s="316"/>
      <c r="J316" s="316"/>
      <c r="K316" s="316"/>
      <c r="L316" s="316"/>
      <c r="M316" s="316"/>
      <c r="N316" s="316"/>
      <c r="O316" s="316"/>
      <c r="P316" s="316"/>
      <c r="Q316" s="316"/>
      <c r="R316" s="316"/>
      <c r="S316" s="316"/>
      <c r="T316" s="317"/>
      <c r="U316" s="317"/>
      <c r="V316" s="316"/>
      <c r="W316" s="316"/>
      <c r="X316" s="316"/>
      <c r="Y316" s="316"/>
      <c r="Z316" s="316"/>
    </row>
    <row r="317" spans="1:26" ht="15.75" customHeight="1">
      <c r="A317" s="316"/>
      <c r="B317" s="316"/>
      <c r="C317" s="316"/>
      <c r="D317" s="316"/>
      <c r="E317" s="316"/>
      <c r="F317" s="316"/>
      <c r="G317" s="316"/>
      <c r="H317" s="316"/>
      <c r="I317" s="316"/>
      <c r="J317" s="316"/>
      <c r="K317" s="316"/>
      <c r="L317" s="316"/>
      <c r="M317" s="316"/>
      <c r="N317" s="316"/>
      <c r="O317" s="316"/>
      <c r="P317" s="316"/>
      <c r="Q317" s="316"/>
      <c r="R317" s="316"/>
      <c r="S317" s="316"/>
      <c r="T317" s="317"/>
      <c r="U317" s="317"/>
      <c r="V317" s="316"/>
      <c r="W317" s="316"/>
      <c r="X317" s="316"/>
      <c r="Y317" s="316"/>
      <c r="Z317" s="316"/>
    </row>
    <row r="318" spans="1:26" ht="15.75" customHeight="1">
      <c r="A318" s="316"/>
      <c r="B318" s="316"/>
      <c r="C318" s="316"/>
      <c r="D318" s="316"/>
      <c r="E318" s="316"/>
      <c r="F318" s="316"/>
      <c r="G318" s="316"/>
      <c r="H318" s="316"/>
      <c r="I318" s="316"/>
      <c r="J318" s="316"/>
      <c r="K318" s="316"/>
      <c r="L318" s="316"/>
      <c r="M318" s="316"/>
      <c r="N318" s="316"/>
      <c r="O318" s="316"/>
      <c r="P318" s="316"/>
      <c r="Q318" s="316"/>
      <c r="R318" s="316"/>
      <c r="S318" s="316"/>
      <c r="T318" s="317"/>
      <c r="U318" s="317"/>
      <c r="V318" s="316"/>
      <c r="W318" s="316"/>
      <c r="X318" s="316"/>
      <c r="Y318" s="316"/>
      <c r="Z318" s="316"/>
    </row>
    <row r="319" spans="1:26" ht="15.75" customHeight="1">
      <c r="A319" s="316"/>
      <c r="B319" s="316"/>
      <c r="C319" s="316"/>
      <c r="D319" s="316"/>
      <c r="E319" s="316"/>
      <c r="F319" s="316"/>
      <c r="G319" s="316"/>
      <c r="H319" s="316"/>
      <c r="I319" s="316"/>
      <c r="J319" s="316"/>
      <c r="K319" s="316"/>
      <c r="L319" s="316"/>
      <c r="M319" s="316"/>
      <c r="N319" s="316"/>
      <c r="O319" s="316"/>
      <c r="P319" s="316"/>
      <c r="Q319" s="316"/>
      <c r="R319" s="316"/>
      <c r="S319" s="316"/>
      <c r="T319" s="317"/>
      <c r="U319" s="317"/>
      <c r="V319" s="316"/>
      <c r="W319" s="316"/>
      <c r="X319" s="316"/>
      <c r="Y319" s="316"/>
      <c r="Z319" s="316"/>
    </row>
    <row r="320" spans="1:26" ht="15.75" customHeight="1">
      <c r="A320" s="316"/>
      <c r="B320" s="316"/>
      <c r="C320" s="316"/>
      <c r="D320" s="316"/>
      <c r="E320" s="316"/>
      <c r="F320" s="316"/>
      <c r="G320" s="316"/>
      <c r="H320" s="316"/>
      <c r="I320" s="316"/>
      <c r="J320" s="316"/>
      <c r="K320" s="316"/>
      <c r="L320" s="316"/>
      <c r="M320" s="316"/>
      <c r="N320" s="316"/>
      <c r="O320" s="316"/>
      <c r="P320" s="316"/>
      <c r="Q320" s="316"/>
      <c r="R320" s="316"/>
      <c r="S320" s="316"/>
      <c r="T320" s="317"/>
      <c r="U320" s="317"/>
      <c r="V320" s="316"/>
      <c r="W320" s="316"/>
      <c r="X320" s="316"/>
      <c r="Y320" s="316"/>
      <c r="Z320" s="316"/>
    </row>
    <row r="321" spans="1:26" ht="15.75" customHeight="1">
      <c r="A321" s="316"/>
      <c r="B321" s="316"/>
      <c r="C321" s="316"/>
      <c r="D321" s="316"/>
      <c r="E321" s="316"/>
      <c r="F321" s="316"/>
      <c r="G321" s="316"/>
      <c r="H321" s="316"/>
      <c r="I321" s="316"/>
      <c r="J321" s="316"/>
      <c r="K321" s="316"/>
      <c r="L321" s="316"/>
      <c r="M321" s="316"/>
      <c r="N321" s="316"/>
      <c r="O321" s="316"/>
      <c r="P321" s="316"/>
      <c r="Q321" s="316"/>
      <c r="R321" s="316"/>
      <c r="S321" s="316"/>
      <c r="T321" s="317"/>
      <c r="U321" s="317"/>
      <c r="V321" s="316"/>
      <c r="W321" s="316"/>
      <c r="X321" s="316"/>
      <c r="Y321" s="316"/>
      <c r="Z321" s="316"/>
    </row>
    <row r="322" spans="1:26" ht="15.75" customHeight="1">
      <c r="A322" s="316"/>
      <c r="B322" s="316"/>
      <c r="C322" s="316"/>
      <c r="D322" s="316"/>
      <c r="E322" s="316"/>
      <c r="F322" s="316"/>
      <c r="G322" s="316"/>
      <c r="H322" s="316"/>
      <c r="I322" s="316"/>
      <c r="J322" s="316"/>
      <c r="K322" s="316"/>
      <c r="L322" s="316"/>
      <c r="M322" s="316"/>
      <c r="N322" s="316"/>
      <c r="O322" s="316"/>
      <c r="P322" s="316"/>
      <c r="Q322" s="316"/>
      <c r="R322" s="316"/>
      <c r="S322" s="316"/>
      <c r="T322" s="317"/>
      <c r="U322" s="317"/>
      <c r="V322" s="316"/>
      <c r="W322" s="316"/>
      <c r="X322" s="316"/>
      <c r="Y322" s="316"/>
      <c r="Z322" s="316"/>
    </row>
    <row r="323" spans="1:26" ht="15.75" customHeight="1">
      <c r="A323" s="316"/>
      <c r="B323" s="316"/>
      <c r="C323" s="316"/>
      <c r="D323" s="316"/>
      <c r="E323" s="316"/>
      <c r="F323" s="316"/>
      <c r="G323" s="316"/>
      <c r="H323" s="316"/>
      <c r="I323" s="316"/>
      <c r="J323" s="316"/>
      <c r="K323" s="316"/>
      <c r="L323" s="316"/>
      <c r="M323" s="316"/>
      <c r="N323" s="316"/>
      <c r="O323" s="316"/>
      <c r="P323" s="316"/>
      <c r="Q323" s="316"/>
      <c r="R323" s="316"/>
      <c r="S323" s="316"/>
      <c r="T323" s="317"/>
      <c r="U323" s="317"/>
      <c r="V323" s="316"/>
      <c r="W323" s="316"/>
      <c r="X323" s="316"/>
      <c r="Y323" s="316"/>
      <c r="Z323" s="316"/>
    </row>
    <row r="324" spans="1:26" ht="15.75" customHeight="1">
      <c r="A324" s="316"/>
      <c r="B324" s="316"/>
      <c r="C324" s="316"/>
      <c r="D324" s="316"/>
      <c r="E324" s="316"/>
      <c r="F324" s="316"/>
      <c r="G324" s="316"/>
      <c r="H324" s="316"/>
      <c r="I324" s="316"/>
      <c r="J324" s="316"/>
      <c r="K324" s="316"/>
      <c r="L324" s="316"/>
      <c r="M324" s="316"/>
      <c r="N324" s="316"/>
      <c r="O324" s="316"/>
      <c r="P324" s="316"/>
      <c r="Q324" s="316"/>
      <c r="R324" s="316"/>
      <c r="S324" s="316"/>
      <c r="T324" s="317"/>
      <c r="U324" s="317"/>
      <c r="V324" s="316"/>
      <c r="W324" s="316"/>
      <c r="X324" s="316"/>
      <c r="Y324" s="316"/>
      <c r="Z324" s="316"/>
    </row>
    <row r="325" spans="1:26" ht="15.75" customHeight="1">
      <c r="A325" s="316"/>
      <c r="B325" s="316"/>
      <c r="C325" s="316"/>
      <c r="D325" s="316"/>
      <c r="E325" s="316"/>
      <c r="F325" s="316"/>
      <c r="G325" s="316"/>
      <c r="H325" s="316"/>
      <c r="I325" s="316"/>
      <c r="J325" s="316"/>
      <c r="K325" s="316"/>
      <c r="L325" s="316"/>
      <c r="M325" s="316"/>
      <c r="N325" s="316"/>
      <c r="O325" s="316"/>
      <c r="P325" s="316"/>
      <c r="Q325" s="316"/>
      <c r="R325" s="316"/>
      <c r="S325" s="316"/>
      <c r="T325" s="317"/>
      <c r="U325" s="317"/>
      <c r="V325" s="316"/>
      <c r="W325" s="316"/>
      <c r="X325" s="316"/>
      <c r="Y325" s="316"/>
      <c r="Z325" s="316"/>
    </row>
    <row r="326" spans="1:26" ht="15.75" customHeight="1">
      <c r="A326" s="316"/>
      <c r="B326" s="316"/>
      <c r="C326" s="316"/>
      <c r="D326" s="316"/>
      <c r="E326" s="316"/>
      <c r="F326" s="316"/>
      <c r="G326" s="316"/>
      <c r="H326" s="316"/>
      <c r="I326" s="316"/>
      <c r="J326" s="316"/>
      <c r="K326" s="316"/>
      <c r="L326" s="316"/>
      <c r="M326" s="316"/>
      <c r="N326" s="316"/>
      <c r="O326" s="316"/>
      <c r="P326" s="316"/>
      <c r="Q326" s="316"/>
      <c r="R326" s="316"/>
      <c r="S326" s="316"/>
      <c r="T326" s="317"/>
      <c r="U326" s="317"/>
      <c r="V326" s="316"/>
      <c r="W326" s="316"/>
      <c r="X326" s="316"/>
      <c r="Y326" s="316"/>
      <c r="Z326" s="316"/>
    </row>
    <row r="327" spans="1:26" ht="15.75" customHeight="1">
      <c r="A327" s="316"/>
      <c r="B327" s="316"/>
      <c r="C327" s="316"/>
      <c r="D327" s="316"/>
      <c r="E327" s="316"/>
      <c r="F327" s="316"/>
      <c r="G327" s="316"/>
      <c r="H327" s="316"/>
      <c r="I327" s="316"/>
      <c r="J327" s="316"/>
      <c r="K327" s="316"/>
      <c r="L327" s="316"/>
      <c r="M327" s="316"/>
      <c r="N327" s="316"/>
      <c r="O327" s="316"/>
      <c r="P327" s="316"/>
      <c r="Q327" s="316"/>
      <c r="R327" s="316"/>
      <c r="S327" s="316"/>
      <c r="T327" s="317"/>
      <c r="U327" s="317"/>
      <c r="V327" s="316"/>
      <c r="W327" s="316"/>
      <c r="X327" s="316"/>
      <c r="Y327" s="316"/>
      <c r="Z327" s="316"/>
    </row>
    <row r="328" spans="1:26" ht="15.75" customHeight="1">
      <c r="A328" s="316"/>
      <c r="B328" s="316"/>
      <c r="C328" s="316"/>
      <c r="D328" s="316"/>
      <c r="E328" s="316"/>
      <c r="F328" s="316"/>
      <c r="G328" s="316"/>
      <c r="H328" s="316"/>
      <c r="I328" s="316"/>
      <c r="J328" s="316"/>
      <c r="K328" s="316"/>
      <c r="L328" s="316"/>
      <c r="M328" s="316"/>
      <c r="N328" s="316"/>
      <c r="O328" s="316"/>
      <c r="P328" s="316"/>
      <c r="Q328" s="316"/>
      <c r="R328" s="316"/>
      <c r="S328" s="316"/>
      <c r="T328" s="317"/>
      <c r="U328" s="317"/>
      <c r="V328" s="316"/>
      <c r="W328" s="316"/>
      <c r="X328" s="316"/>
      <c r="Y328" s="316"/>
      <c r="Z328" s="316"/>
    </row>
    <row r="329" spans="1:26" ht="15.75" customHeight="1">
      <c r="A329" s="316"/>
      <c r="B329" s="316"/>
      <c r="C329" s="316"/>
      <c r="D329" s="316"/>
      <c r="E329" s="316"/>
      <c r="F329" s="316"/>
      <c r="G329" s="316"/>
      <c r="H329" s="316"/>
      <c r="I329" s="316"/>
      <c r="J329" s="316"/>
      <c r="K329" s="316"/>
      <c r="L329" s="316"/>
      <c r="M329" s="316"/>
      <c r="N329" s="316"/>
      <c r="O329" s="316"/>
      <c r="P329" s="316"/>
      <c r="Q329" s="316"/>
      <c r="R329" s="316"/>
      <c r="S329" s="316"/>
      <c r="T329" s="317"/>
      <c r="U329" s="317"/>
      <c r="V329" s="316"/>
      <c r="W329" s="316"/>
      <c r="X329" s="316"/>
      <c r="Y329" s="316"/>
      <c r="Z329" s="316"/>
    </row>
    <row r="330" spans="1:26" ht="15.75" customHeight="1">
      <c r="A330" s="316"/>
      <c r="B330" s="316"/>
      <c r="C330" s="316"/>
      <c r="D330" s="316"/>
      <c r="E330" s="316"/>
      <c r="F330" s="316"/>
      <c r="G330" s="316"/>
      <c r="H330" s="316"/>
      <c r="I330" s="316"/>
      <c r="J330" s="316"/>
      <c r="K330" s="316"/>
      <c r="L330" s="316"/>
      <c r="M330" s="316"/>
      <c r="N330" s="316"/>
      <c r="O330" s="316"/>
      <c r="P330" s="316"/>
      <c r="Q330" s="316"/>
      <c r="R330" s="316"/>
      <c r="S330" s="316"/>
      <c r="T330" s="317"/>
      <c r="U330" s="317"/>
      <c r="V330" s="316"/>
      <c r="W330" s="316"/>
      <c r="X330" s="316"/>
      <c r="Y330" s="316"/>
      <c r="Z330" s="316"/>
    </row>
    <row r="331" spans="1:26" ht="15.75" customHeight="1">
      <c r="A331" s="316"/>
      <c r="B331" s="316"/>
      <c r="C331" s="316"/>
      <c r="D331" s="316"/>
      <c r="E331" s="316"/>
      <c r="F331" s="316"/>
      <c r="G331" s="316"/>
      <c r="H331" s="316"/>
      <c r="I331" s="316"/>
      <c r="J331" s="316"/>
      <c r="K331" s="316"/>
      <c r="L331" s="316"/>
      <c r="M331" s="316"/>
      <c r="N331" s="316"/>
      <c r="O331" s="316"/>
      <c r="P331" s="316"/>
      <c r="Q331" s="316"/>
      <c r="R331" s="316"/>
      <c r="S331" s="316"/>
      <c r="T331" s="317"/>
      <c r="U331" s="317"/>
      <c r="V331" s="316"/>
      <c r="W331" s="316"/>
      <c r="X331" s="316"/>
      <c r="Y331" s="316"/>
      <c r="Z331" s="316"/>
    </row>
    <row r="332" spans="1:26" ht="15.75" customHeight="1">
      <c r="A332" s="316"/>
      <c r="B332" s="316"/>
      <c r="C332" s="316"/>
      <c r="D332" s="316"/>
      <c r="E332" s="316"/>
      <c r="F332" s="316"/>
      <c r="G332" s="316"/>
      <c r="H332" s="316"/>
      <c r="I332" s="316"/>
      <c r="J332" s="316"/>
      <c r="K332" s="316"/>
      <c r="L332" s="316"/>
      <c r="M332" s="316"/>
      <c r="N332" s="316"/>
      <c r="O332" s="316"/>
      <c r="P332" s="316"/>
      <c r="Q332" s="316"/>
      <c r="R332" s="316"/>
      <c r="S332" s="316"/>
      <c r="T332" s="317"/>
      <c r="U332" s="317"/>
      <c r="V332" s="316"/>
      <c r="W332" s="316"/>
      <c r="X332" s="316"/>
      <c r="Y332" s="316"/>
      <c r="Z332" s="316"/>
    </row>
    <row r="333" spans="1:26" ht="15.75" customHeight="1">
      <c r="A333" s="316"/>
      <c r="B333" s="316"/>
      <c r="C333" s="316"/>
      <c r="D333" s="316"/>
      <c r="E333" s="316"/>
      <c r="F333" s="316"/>
      <c r="G333" s="316"/>
      <c r="H333" s="316"/>
      <c r="I333" s="316"/>
      <c r="J333" s="316"/>
      <c r="K333" s="316"/>
      <c r="L333" s="316"/>
      <c r="M333" s="316"/>
      <c r="N333" s="316"/>
      <c r="O333" s="316"/>
      <c r="P333" s="316"/>
      <c r="Q333" s="316"/>
      <c r="R333" s="316"/>
      <c r="S333" s="316"/>
      <c r="T333" s="317"/>
      <c r="U333" s="317"/>
      <c r="V333" s="316"/>
      <c r="W333" s="316"/>
      <c r="X333" s="316"/>
      <c r="Y333" s="316"/>
      <c r="Z333" s="316"/>
    </row>
    <row r="334" spans="1:26" ht="15.75" customHeight="1">
      <c r="A334" s="316"/>
      <c r="B334" s="316"/>
      <c r="C334" s="316"/>
      <c r="D334" s="316"/>
      <c r="E334" s="316"/>
      <c r="F334" s="316"/>
      <c r="G334" s="316"/>
      <c r="H334" s="316"/>
      <c r="I334" s="316"/>
      <c r="J334" s="316"/>
      <c r="K334" s="316"/>
      <c r="L334" s="316"/>
      <c r="M334" s="316"/>
      <c r="N334" s="316"/>
      <c r="O334" s="316"/>
      <c r="P334" s="316"/>
      <c r="Q334" s="316"/>
      <c r="R334" s="316"/>
      <c r="S334" s="316"/>
      <c r="T334" s="317"/>
      <c r="U334" s="317"/>
      <c r="V334" s="316"/>
      <c r="W334" s="316"/>
      <c r="X334" s="316"/>
      <c r="Y334" s="316"/>
      <c r="Z334" s="316"/>
    </row>
    <row r="335" spans="1:26" ht="15.75" customHeight="1">
      <c r="A335" s="316"/>
      <c r="B335" s="316"/>
      <c r="C335" s="316"/>
      <c r="D335" s="316"/>
      <c r="E335" s="316"/>
      <c r="F335" s="316"/>
      <c r="G335" s="316"/>
      <c r="H335" s="316"/>
      <c r="I335" s="316"/>
      <c r="J335" s="316"/>
      <c r="K335" s="316"/>
      <c r="L335" s="316"/>
      <c r="M335" s="316"/>
      <c r="N335" s="316"/>
      <c r="O335" s="316"/>
      <c r="P335" s="316"/>
      <c r="Q335" s="316"/>
      <c r="R335" s="316"/>
      <c r="S335" s="316"/>
      <c r="T335" s="317"/>
      <c r="U335" s="317"/>
      <c r="V335" s="316"/>
      <c r="W335" s="316"/>
      <c r="X335" s="316"/>
      <c r="Y335" s="316"/>
      <c r="Z335" s="316"/>
    </row>
    <row r="336" spans="1:26" ht="15.75" customHeight="1">
      <c r="A336" s="316"/>
      <c r="B336" s="316"/>
      <c r="C336" s="316"/>
      <c r="D336" s="316"/>
      <c r="E336" s="316"/>
      <c r="F336" s="316"/>
      <c r="G336" s="316"/>
      <c r="H336" s="316"/>
      <c r="I336" s="316"/>
      <c r="J336" s="316"/>
      <c r="K336" s="316"/>
      <c r="L336" s="316"/>
      <c r="M336" s="316"/>
      <c r="N336" s="316"/>
      <c r="O336" s="316"/>
      <c r="P336" s="316"/>
      <c r="Q336" s="316"/>
      <c r="R336" s="316"/>
      <c r="S336" s="316"/>
      <c r="T336" s="317"/>
      <c r="U336" s="317"/>
      <c r="V336" s="316"/>
      <c r="W336" s="316"/>
      <c r="X336" s="316"/>
      <c r="Y336" s="316"/>
      <c r="Z336" s="316"/>
    </row>
    <row r="337" spans="1:26" ht="15.75" customHeight="1">
      <c r="A337" s="316"/>
      <c r="B337" s="316"/>
      <c r="C337" s="316"/>
      <c r="D337" s="316"/>
      <c r="E337" s="316"/>
      <c r="F337" s="316"/>
      <c r="G337" s="316"/>
      <c r="H337" s="316"/>
      <c r="I337" s="316"/>
      <c r="J337" s="316"/>
      <c r="K337" s="316"/>
      <c r="L337" s="316"/>
      <c r="M337" s="316"/>
      <c r="N337" s="316"/>
      <c r="O337" s="316"/>
      <c r="P337" s="316"/>
      <c r="Q337" s="316"/>
      <c r="R337" s="316"/>
      <c r="S337" s="316"/>
      <c r="T337" s="317"/>
      <c r="U337" s="317"/>
      <c r="V337" s="316"/>
      <c r="W337" s="316"/>
      <c r="X337" s="316"/>
      <c r="Y337" s="316"/>
      <c r="Z337" s="316"/>
    </row>
    <row r="338" spans="1:26" ht="15.75" customHeight="1">
      <c r="A338" s="316"/>
      <c r="B338" s="316"/>
      <c r="C338" s="316"/>
      <c r="D338" s="316"/>
      <c r="E338" s="316"/>
      <c r="F338" s="316"/>
      <c r="G338" s="316"/>
      <c r="H338" s="316"/>
      <c r="I338" s="316"/>
      <c r="J338" s="316"/>
      <c r="K338" s="316"/>
      <c r="L338" s="316"/>
      <c r="M338" s="316"/>
      <c r="N338" s="316"/>
      <c r="O338" s="316"/>
      <c r="P338" s="316"/>
      <c r="Q338" s="316"/>
      <c r="R338" s="316"/>
      <c r="S338" s="316"/>
      <c r="T338" s="317"/>
      <c r="U338" s="317"/>
      <c r="V338" s="316"/>
      <c r="W338" s="316"/>
      <c r="X338" s="316"/>
      <c r="Y338" s="316"/>
      <c r="Z338" s="316"/>
    </row>
    <row r="339" spans="1:26" ht="15.75" customHeight="1">
      <c r="A339" s="316"/>
      <c r="B339" s="316"/>
      <c r="C339" s="316"/>
      <c r="D339" s="316"/>
      <c r="E339" s="316"/>
      <c r="F339" s="316"/>
      <c r="G339" s="316"/>
      <c r="H339" s="316"/>
      <c r="I339" s="316"/>
      <c r="J339" s="316"/>
      <c r="K339" s="316"/>
      <c r="L339" s="316"/>
      <c r="M339" s="316"/>
      <c r="N339" s="316"/>
      <c r="O339" s="316"/>
      <c r="P339" s="316"/>
      <c r="Q339" s="316"/>
      <c r="R339" s="316"/>
      <c r="S339" s="316"/>
      <c r="T339" s="317"/>
      <c r="U339" s="317"/>
      <c r="V339" s="316"/>
      <c r="W339" s="316"/>
      <c r="X339" s="316"/>
      <c r="Y339" s="316"/>
      <c r="Z339" s="316"/>
    </row>
    <row r="340" spans="1:26" ht="15.75" customHeight="1">
      <c r="A340" s="316"/>
      <c r="B340" s="316"/>
      <c r="C340" s="316"/>
      <c r="D340" s="316"/>
      <c r="E340" s="316"/>
      <c r="F340" s="316"/>
      <c r="G340" s="316"/>
      <c r="H340" s="316"/>
      <c r="I340" s="316"/>
      <c r="J340" s="316"/>
      <c r="K340" s="316"/>
      <c r="L340" s="316"/>
      <c r="M340" s="316"/>
      <c r="N340" s="316"/>
      <c r="O340" s="316"/>
      <c r="P340" s="316"/>
      <c r="Q340" s="316"/>
      <c r="R340" s="316"/>
      <c r="S340" s="316"/>
      <c r="T340" s="317"/>
      <c r="U340" s="317"/>
      <c r="V340" s="316"/>
      <c r="W340" s="316"/>
      <c r="X340" s="316"/>
      <c r="Y340" s="316"/>
      <c r="Z340" s="316"/>
    </row>
    <row r="341" spans="1:26" ht="15.75" customHeight="1">
      <c r="A341" s="316"/>
      <c r="B341" s="316"/>
      <c r="C341" s="316"/>
      <c r="D341" s="316"/>
      <c r="E341" s="316"/>
      <c r="F341" s="316"/>
      <c r="G341" s="316"/>
      <c r="H341" s="316"/>
      <c r="I341" s="316"/>
      <c r="J341" s="316"/>
      <c r="K341" s="316"/>
      <c r="L341" s="316"/>
      <c r="M341" s="316"/>
      <c r="N341" s="316"/>
      <c r="O341" s="316"/>
      <c r="P341" s="316"/>
      <c r="Q341" s="316"/>
      <c r="R341" s="316"/>
      <c r="S341" s="316"/>
      <c r="T341" s="317"/>
      <c r="U341" s="317"/>
      <c r="V341" s="316"/>
      <c r="W341" s="316"/>
      <c r="X341" s="316"/>
      <c r="Y341" s="316"/>
      <c r="Z341" s="316"/>
    </row>
    <row r="342" spans="1:26" ht="15.75" customHeight="1">
      <c r="A342" s="316"/>
      <c r="B342" s="316"/>
      <c r="C342" s="316"/>
      <c r="D342" s="316"/>
      <c r="E342" s="316"/>
      <c r="F342" s="316"/>
      <c r="G342" s="316"/>
      <c r="H342" s="316"/>
      <c r="I342" s="316"/>
      <c r="J342" s="316"/>
      <c r="K342" s="316"/>
      <c r="L342" s="316"/>
      <c r="M342" s="316"/>
      <c r="N342" s="316"/>
      <c r="O342" s="316"/>
      <c r="P342" s="316"/>
      <c r="Q342" s="316"/>
      <c r="R342" s="316"/>
      <c r="S342" s="316"/>
      <c r="T342" s="317"/>
      <c r="U342" s="317"/>
      <c r="V342" s="316"/>
      <c r="W342" s="316"/>
      <c r="X342" s="316"/>
      <c r="Y342" s="316"/>
      <c r="Z342" s="316"/>
    </row>
    <row r="343" spans="1:26" ht="15.75" customHeight="1">
      <c r="A343" s="316"/>
      <c r="B343" s="316"/>
      <c r="C343" s="316"/>
      <c r="D343" s="316"/>
      <c r="E343" s="316"/>
      <c r="F343" s="316"/>
      <c r="G343" s="316"/>
      <c r="H343" s="316"/>
      <c r="I343" s="316"/>
      <c r="J343" s="316"/>
      <c r="K343" s="316"/>
      <c r="L343" s="316"/>
      <c r="M343" s="316"/>
      <c r="N343" s="316"/>
      <c r="O343" s="316"/>
      <c r="P343" s="316"/>
      <c r="Q343" s="316"/>
      <c r="R343" s="316"/>
      <c r="S343" s="316"/>
      <c r="T343" s="317"/>
      <c r="U343" s="317"/>
      <c r="V343" s="316"/>
      <c r="W343" s="316"/>
      <c r="X343" s="316"/>
      <c r="Y343" s="316"/>
      <c r="Z343" s="316"/>
    </row>
    <row r="344" spans="1:26" ht="15.75" customHeight="1">
      <c r="A344" s="316"/>
      <c r="B344" s="316"/>
      <c r="C344" s="316"/>
      <c r="D344" s="316"/>
      <c r="E344" s="316"/>
      <c r="F344" s="316"/>
      <c r="G344" s="316"/>
      <c r="H344" s="316"/>
      <c r="I344" s="316"/>
      <c r="J344" s="316"/>
      <c r="K344" s="316"/>
      <c r="L344" s="316"/>
      <c r="M344" s="316"/>
      <c r="N344" s="316"/>
      <c r="O344" s="316"/>
      <c r="P344" s="316"/>
      <c r="Q344" s="316"/>
      <c r="R344" s="316"/>
      <c r="S344" s="316"/>
      <c r="T344" s="317"/>
      <c r="U344" s="317"/>
      <c r="V344" s="316"/>
      <c r="W344" s="316"/>
      <c r="X344" s="316"/>
      <c r="Y344" s="316"/>
      <c r="Z344" s="316"/>
    </row>
    <row r="345" spans="1:26" ht="15.75" customHeight="1">
      <c r="A345" s="316"/>
      <c r="B345" s="316"/>
      <c r="C345" s="316"/>
      <c r="D345" s="316"/>
      <c r="E345" s="316"/>
      <c r="F345" s="316"/>
      <c r="G345" s="316"/>
      <c r="H345" s="316"/>
      <c r="I345" s="316"/>
      <c r="J345" s="316"/>
      <c r="K345" s="316"/>
      <c r="L345" s="316"/>
      <c r="M345" s="316"/>
      <c r="N345" s="316"/>
      <c r="O345" s="316"/>
      <c r="P345" s="316"/>
      <c r="Q345" s="316"/>
      <c r="R345" s="316"/>
      <c r="S345" s="316"/>
      <c r="T345" s="317"/>
      <c r="U345" s="317"/>
      <c r="V345" s="316"/>
      <c r="W345" s="316"/>
      <c r="X345" s="316"/>
      <c r="Y345" s="316"/>
      <c r="Z345" s="316"/>
    </row>
    <row r="346" spans="1:26" ht="15.75" customHeight="1">
      <c r="A346" s="316"/>
      <c r="B346" s="316"/>
      <c r="C346" s="316"/>
      <c r="D346" s="316"/>
      <c r="E346" s="316"/>
      <c r="F346" s="316"/>
      <c r="G346" s="316"/>
      <c r="H346" s="316"/>
      <c r="I346" s="316"/>
      <c r="J346" s="316"/>
      <c r="K346" s="316"/>
      <c r="L346" s="316"/>
      <c r="M346" s="316"/>
      <c r="N346" s="316"/>
      <c r="O346" s="316"/>
      <c r="P346" s="316"/>
      <c r="Q346" s="316"/>
      <c r="R346" s="316"/>
      <c r="S346" s="316"/>
      <c r="T346" s="317"/>
      <c r="U346" s="317"/>
      <c r="V346" s="316"/>
      <c r="W346" s="316"/>
      <c r="X346" s="316"/>
      <c r="Y346" s="316"/>
      <c r="Z346" s="316"/>
    </row>
    <row r="347" spans="1:26" ht="15.75" customHeight="1">
      <c r="A347" s="316"/>
      <c r="B347" s="316"/>
      <c r="C347" s="316"/>
      <c r="D347" s="316"/>
      <c r="E347" s="316"/>
      <c r="F347" s="316"/>
      <c r="G347" s="316"/>
      <c r="H347" s="316"/>
      <c r="I347" s="316"/>
      <c r="J347" s="316"/>
      <c r="K347" s="316"/>
      <c r="L347" s="316"/>
      <c r="M347" s="316"/>
      <c r="N347" s="316"/>
      <c r="O347" s="316"/>
      <c r="P347" s="316"/>
      <c r="Q347" s="316"/>
      <c r="R347" s="316"/>
      <c r="S347" s="316"/>
      <c r="T347" s="317"/>
      <c r="U347" s="317"/>
      <c r="V347" s="316"/>
      <c r="W347" s="316"/>
      <c r="X347" s="316"/>
      <c r="Y347" s="316"/>
      <c r="Z347" s="316"/>
    </row>
    <row r="348" spans="1:26" ht="15.75" customHeight="1">
      <c r="A348" s="316"/>
      <c r="B348" s="316"/>
      <c r="C348" s="316"/>
      <c r="D348" s="316"/>
      <c r="E348" s="316"/>
      <c r="F348" s="316"/>
      <c r="G348" s="316"/>
      <c r="H348" s="316"/>
      <c r="I348" s="316"/>
      <c r="J348" s="316"/>
      <c r="K348" s="316"/>
      <c r="L348" s="316"/>
      <c r="M348" s="316"/>
      <c r="N348" s="316"/>
      <c r="O348" s="316"/>
      <c r="P348" s="316"/>
      <c r="Q348" s="316"/>
      <c r="R348" s="316"/>
      <c r="S348" s="316"/>
      <c r="T348" s="317"/>
      <c r="U348" s="317"/>
      <c r="V348" s="316"/>
      <c r="W348" s="316"/>
      <c r="X348" s="316"/>
      <c r="Y348" s="316"/>
      <c r="Z348" s="316"/>
    </row>
    <row r="349" spans="1:26" ht="15.75" customHeight="1">
      <c r="A349" s="316"/>
      <c r="B349" s="316"/>
      <c r="C349" s="316"/>
      <c r="D349" s="316"/>
      <c r="E349" s="316"/>
      <c r="F349" s="316"/>
      <c r="G349" s="316"/>
      <c r="H349" s="316"/>
      <c r="I349" s="316"/>
      <c r="J349" s="316"/>
      <c r="K349" s="316"/>
      <c r="L349" s="316"/>
      <c r="M349" s="316"/>
      <c r="N349" s="316"/>
      <c r="O349" s="316"/>
      <c r="P349" s="316"/>
      <c r="Q349" s="316"/>
      <c r="R349" s="316"/>
      <c r="S349" s="316"/>
      <c r="T349" s="317"/>
      <c r="U349" s="317"/>
      <c r="V349" s="316"/>
      <c r="W349" s="316"/>
      <c r="X349" s="316"/>
      <c r="Y349" s="316"/>
      <c r="Z349" s="316"/>
    </row>
    <row r="350" spans="1:26" ht="15.75" customHeight="1">
      <c r="A350" s="316"/>
      <c r="B350" s="316"/>
      <c r="C350" s="316"/>
      <c r="D350" s="316"/>
      <c r="E350" s="316"/>
      <c r="F350" s="316"/>
      <c r="G350" s="316"/>
      <c r="H350" s="316"/>
      <c r="I350" s="316"/>
      <c r="J350" s="316"/>
      <c r="K350" s="316"/>
      <c r="L350" s="316"/>
      <c r="M350" s="316"/>
      <c r="N350" s="316"/>
      <c r="O350" s="316"/>
      <c r="P350" s="316"/>
      <c r="Q350" s="316"/>
      <c r="R350" s="316"/>
      <c r="S350" s="316"/>
      <c r="T350" s="317"/>
      <c r="U350" s="317"/>
      <c r="V350" s="316"/>
      <c r="W350" s="316"/>
      <c r="X350" s="316"/>
      <c r="Y350" s="316"/>
      <c r="Z350" s="316"/>
    </row>
    <row r="351" spans="1:26" ht="15.75" customHeight="1">
      <c r="A351" s="316"/>
      <c r="B351" s="316"/>
      <c r="C351" s="316"/>
      <c r="D351" s="316"/>
      <c r="E351" s="316"/>
      <c r="F351" s="316"/>
      <c r="G351" s="316"/>
      <c r="H351" s="316"/>
      <c r="I351" s="316"/>
      <c r="J351" s="316"/>
      <c r="K351" s="316"/>
      <c r="L351" s="316"/>
      <c r="M351" s="316"/>
      <c r="N351" s="316"/>
      <c r="O351" s="316"/>
      <c r="P351" s="316"/>
      <c r="Q351" s="316"/>
      <c r="R351" s="316"/>
      <c r="S351" s="316"/>
      <c r="T351" s="317"/>
      <c r="U351" s="317"/>
      <c r="V351" s="316"/>
      <c r="W351" s="316"/>
      <c r="X351" s="316"/>
      <c r="Y351" s="316"/>
      <c r="Z351" s="316"/>
    </row>
    <row r="352" spans="1:26" ht="15.75" customHeight="1">
      <c r="A352" s="316"/>
      <c r="B352" s="316"/>
      <c r="C352" s="316"/>
      <c r="D352" s="316"/>
      <c r="E352" s="316"/>
      <c r="F352" s="316"/>
      <c r="G352" s="316"/>
      <c r="H352" s="316"/>
      <c r="I352" s="316"/>
      <c r="J352" s="316"/>
      <c r="K352" s="316"/>
      <c r="L352" s="316"/>
      <c r="M352" s="316"/>
      <c r="N352" s="316"/>
      <c r="O352" s="316"/>
      <c r="P352" s="316"/>
      <c r="Q352" s="316"/>
      <c r="R352" s="316"/>
      <c r="S352" s="316"/>
      <c r="T352" s="317"/>
      <c r="U352" s="317"/>
      <c r="V352" s="316"/>
      <c r="W352" s="316"/>
      <c r="X352" s="316"/>
      <c r="Y352" s="316"/>
      <c r="Z352" s="316"/>
    </row>
    <row r="353" spans="1:26" ht="15.75" customHeight="1">
      <c r="A353" s="316"/>
      <c r="B353" s="316"/>
      <c r="C353" s="316"/>
      <c r="D353" s="316"/>
      <c r="E353" s="316"/>
      <c r="F353" s="316"/>
      <c r="G353" s="316"/>
      <c r="H353" s="316"/>
      <c r="I353" s="316"/>
      <c r="J353" s="316"/>
      <c r="K353" s="316"/>
      <c r="L353" s="316"/>
      <c r="M353" s="316"/>
      <c r="N353" s="316"/>
      <c r="O353" s="316"/>
      <c r="P353" s="316"/>
      <c r="Q353" s="316"/>
      <c r="R353" s="316"/>
      <c r="S353" s="316"/>
      <c r="T353" s="317"/>
      <c r="U353" s="317"/>
      <c r="V353" s="316"/>
      <c r="W353" s="316"/>
      <c r="X353" s="316"/>
      <c r="Y353" s="316"/>
      <c r="Z353" s="316"/>
    </row>
    <row r="354" spans="1:26" ht="15.75" customHeight="1">
      <c r="A354" s="316"/>
      <c r="B354" s="316"/>
      <c r="C354" s="316"/>
      <c r="D354" s="316"/>
      <c r="E354" s="316"/>
      <c r="F354" s="316"/>
      <c r="G354" s="316"/>
      <c r="H354" s="316"/>
      <c r="I354" s="316"/>
      <c r="J354" s="316"/>
      <c r="K354" s="316"/>
      <c r="L354" s="316"/>
      <c r="M354" s="316"/>
      <c r="N354" s="316"/>
      <c r="O354" s="316"/>
      <c r="P354" s="316"/>
      <c r="Q354" s="316"/>
      <c r="R354" s="316"/>
      <c r="S354" s="316"/>
      <c r="T354" s="317"/>
      <c r="U354" s="317"/>
      <c r="V354" s="316"/>
      <c r="W354" s="316"/>
      <c r="X354" s="316"/>
      <c r="Y354" s="316"/>
      <c r="Z354" s="316"/>
    </row>
    <row r="355" spans="1:26" ht="15.75" customHeight="1">
      <c r="A355" s="316"/>
      <c r="B355" s="316"/>
      <c r="C355" s="316"/>
      <c r="D355" s="316"/>
      <c r="E355" s="316"/>
      <c r="F355" s="316"/>
      <c r="G355" s="316"/>
      <c r="H355" s="316"/>
      <c r="I355" s="316"/>
      <c r="J355" s="316"/>
      <c r="K355" s="316"/>
      <c r="L355" s="316"/>
      <c r="M355" s="316"/>
      <c r="N355" s="316"/>
      <c r="O355" s="316"/>
      <c r="P355" s="316"/>
      <c r="Q355" s="316"/>
      <c r="R355" s="316"/>
      <c r="S355" s="316"/>
      <c r="T355" s="317"/>
      <c r="U355" s="317"/>
      <c r="V355" s="316"/>
      <c r="W355" s="316"/>
      <c r="X355" s="316"/>
      <c r="Y355" s="316"/>
      <c r="Z355" s="316"/>
    </row>
    <row r="356" spans="1:26" ht="15.75" customHeight="1">
      <c r="A356" s="316"/>
      <c r="B356" s="316"/>
      <c r="C356" s="316"/>
      <c r="D356" s="316"/>
      <c r="E356" s="316"/>
      <c r="F356" s="316"/>
      <c r="G356" s="316"/>
      <c r="H356" s="316"/>
      <c r="I356" s="316"/>
      <c r="J356" s="316"/>
      <c r="K356" s="316"/>
      <c r="L356" s="316"/>
      <c r="M356" s="316"/>
      <c r="N356" s="316"/>
      <c r="O356" s="316"/>
      <c r="P356" s="316"/>
      <c r="Q356" s="316"/>
      <c r="R356" s="316"/>
      <c r="S356" s="316"/>
      <c r="T356" s="317"/>
      <c r="U356" s="317"/>
      <c r="V356" s="316"/>
      <c r="W356" s="316"/>
      <c r="X356" s="316"/>
      <c r="Y356" s="316"/>
      <c r="Z356" s="316"/>
    </row>
    <row r="357" spans="1:26" ht="15.75" customHeight="1">
      <c r="A357" s="316"/>
      <c r="B357" s="316"/>
      <c r="C357" s="316"/>
      <c r="D357" s="316"/>
      <c r="E357" s="316"/>
      <c r="F357" s="316"/>
      <c r="G357" s="316"/>
      <c r="H357" s="316"/>
      <c r="I357" s="316"/>
      <c r="J357" s="316"/>
      <c r="K357" s="316"/>
      <c r="L357" s="316"/>
      <c r="M357" s="316"/>
      <c r="N357" s="316"/>
      <c r="O357" s="316"/>
      <c r="P357" s="316"/>
      <c r="Q357" s="316"/>
      <c r="R357" s="316"/>
      <c r="S357" s="316"/>
      <c r="T357" s="317"/>
      <c r="U357" s="317"/>
      <c r="V357" s="316"/>
      <c r="W357" s="316"/>
      <c r="X357" s="316"/>
      <c r="Y357" s="316"/>
      <c r="Z357" s="316"/>
    </row>
    <row r="358" spans="1:26" ht="15.75" customHeight="1">
      <c r="A358" s="316"/>
      <c r="B358" s="316"/>
      <c r="C358" s="316"/>
      <c r="D358" s="316"/>
      <c r="E358" s="316"/>
      <c r="F358" s="316"/>
      <c r="G358" s="316"/>
      <c r="H358" s="316"/>
      <c r="I358" s="316"/>
      <c r="J358" s="316"/>
      <c r="K358" s="316"/>
      <c r="L358" s="316"/>
      <c r="M358" s="316"/>
      <c r="N358" s="316"/>
      <c r="O358" s="316"/>
      <c r="P358" s="316"/>
      <c r="Q358" s="316"/>
      <c r="R358" s="316"/>
      <c r="S358" s="316"/>
      <c r="T358" s="317"/>
      <c r="U358" s="317"/>
      <c r="V358" s="316"/>
      <c r="W358" s="316"/>
      <c r="X358" s="316"/>
      <c r="Y358" s="316"/>
      <c r="Z358" s="316"/>
    </row>
    <row r="359" spans="1:26" ht="15.75" customHeight="1">
      <c r="A359" s="316"/>
      <c r="B359" s="316"/>
      <c r="C359" s="316"/>
      <c r="D359" s="316"/>
      <c r="E359" s="316"/>
      <c r="F359" s="316"/>
      <c r="G359" s="316"/>
      <c r="H359" s="316"/>
      <c r="I359" s="316"/>
      <c r="J359" s="316"/>
      <c r="K359" s="316"/>
      <c r="L359" s="316"/>
      <c r="M359" s="316"/>
      <c r="N359" s="316"/>
      <c r="O359" s="316"/>
      <c r="P359" s="316"/>
      <c r="Q359" s="316"/>
      <c r="R359" s="316"/>
      <c r="S359" s="316"/>
      <c r="T359" s="317"/>
      <c r="U359" s="317"/>
      <c r="V359" s="316"/>
      <c r="W359" s="316"/>
      <c r="X359" s="316"/>
      <c r="Y359" s="316"/>
      <c r="Z359" s="316"/>
    </row>
    <row r="360" spans="1:26" ht="15.75" customHeight="1">
      <c r="A360" s="316"/>
      <c r="B360" s="316"/>
      <c r="C360" s="316"/>
      <c r="D360" s="316"/>
      <c r="E360" s="316"/>
      <c r="F360" s="316"/>
      <c r="G360" s="316"/>
      <c r="H360" s="316"/>
      <c r="I360" s="316"/>
      <c r="J360" s="316"/>
      <c r="K360" s="316"/>
      <c r="L360" s="316"/>
      <c r="M360" s="316"/>
      <c r="N360" s="316"/>
      <c r="O360" s="316"/>
      <c r="P360" s="316"/>
      <c r="Q360" s="316"/>
      <c r="R360" s="316"/>
      <c r="S360" s="316"/>
      <c r="T360" s="317"/>
      <c r="U360" s="317"/>
      <c r="V360" s="316"/>
      <c r="W360" s="316"/>
      <c r="X360" s="316"/>
      <c r="Y360" s="316"/>
      <c r="Z360" s="316"/>
    </row>
    <row r="361" spans="1:26" ht="15.75" customHeight="1">
      <c r="A361" s="316"/>
      <c r="B361" s="316"/>
      <c r="C361" s="316"/>
      <c r="D361" s="316"/>
      <c r="E361" s="316"/>
      <c r="F361" s="316"/>
      <c r="G361" s="316"/>
      <c r="H361" s="316"/>
      <c r="I361" s="316"/>
      <c r="J361" s="316"/>
      <c r="K361" s="316"/>
      <c r="L361" s="316"/>
      <c r="M361" s="316"/>
      <c r="N361" s="316"/>
      <c r="O361" s="316"/>
      <c r="P361" s="316"/>
      <c r="Q361" s="316"/>
      <c r="R361" s="316"/>
      <c r="S361" s="316"/>
      <c r="T361" s="317"/>
      <c r="U361" s="317"/>
      <c r="V361" s="316"/>
      <c r="W361" s="316"/>
      <c r="X361" s="316"/>
      <c r="Y361" s="316"/>
      <c r="Z361" s="316"/>
    </row>
    <row r="362" spans="1:26" ht="15.75" customHeight="1">
      <c r="A362" s="316"/>
      <c r="B362" s="316"/>
      <c r="C362" s="316"/>
      <c r="D362" s="316"/>
      <c r="E362" s="316"/>
      <c r="F362" s="316"/>
      <c r="G362" s="316"/>
      <c r="H362" s="316"/>
      <c r="I362" s="316"/>
      <c r="J362" s="316"/>
      <c r="K362" s="316"/>
      <c r="L362" s="316"/>
      <c r="M362" s="316"/>
      <c r="N362" s="316"/>
      <c r="O362" s="316"/>
      <c r="P362" s="316"/>
      <c r="Q362" s="316"/>
      <c r="R362" s="316"/>
      <c r="S362" s="316"/>
      <c r="T362" s="317"/>
      <c r="U362" s="317"/>
      <c r="V362" s="316"/>
      <c r="W362" s="316"/>
      <c r="X362" s="316"/>
      <c r="Y362" s="316"/>
      <c r="Z362" s="316"/>
    </row>
    <row r="363" spans="1:26" ht="15.75" customHeight="1">
      <c r="A363" s="316"/>
      <c r="B363" s="316"/>
      <c r="C363" s="316"/>
      <c r="D363" s="316"/>
      <c r="E363" s="316"/>
      <c r="F363" s="316"/>
      <c r="G363" s="316"/>
      <c r="H363" s="316"/>
      <c r="I363" s="316"/>
      <c r="J363" s="316"/>
      <c r="K363" s="316"/>
      <c r="L363" s="316"/>
      <c r="M363" s="316"/>
      <c r="N363" s="316"/>
      <c r="O363" s="316"/>
      <c r="P363" s="316"/>
      <c r="Q363" s="316"/>
      <c r="R363" s="316"/>
      <c r="S363" s="316"/>
      <c r="T363" s="317"/>
      <c r="U363" s="317"/>
      <c r="V363" s="316"/>
      <c r="W363" s="316"/>
      <c r="X363" s="316"/>
      <c r="Y363" s="316"/>
      <c r="Z363" s="316"/>
    </row>
    <row r="364" spans="1:26" ht="15.75" customHeight="1">
      <c r="A364" s="316"/>
      <c r="B364" s="316"/>
      <c r="C364" s="316"/>
      <c r="D364" s="316"/>
      <c r="E364" s="316"/>
      <c r="F364" s="316"/>
      <c r="G364" s="316"/>
      <c r="H364" s="316"/>
      <c r="I364" s="316"/>
      <c r="J364" s="316"/>
      <c r="K364" s="316"/>
      <c r="L364" s="316"/>
      <c r="M364" s="316"/>
      <c r="N364" s="316"/>
      <c r="O364" s="316"/>
      <c r="P364" s="316"/>
      <c r="Q364" s="316"/>
      <c r="R364" s="316"/>
      <c r="S364" s="316"/>
      <c r="T364" s="317"/>
      <c r="U364" s="317"/>
      <c r="V364" s="316"/>
      <c r="W364" s="316"/>
      <c r="X364" s="316"/>
      <c r="Y364" s="316"/>
      <c r="Z364" s="316"/>
    </row>
    <row r="365" spans="1:26" ht="15.75" customHeight="1">
      <c r="A365" s="316"/>
      <c r="B365" s="316"/>
      <c r="C365" s="316"/>
      <c r="D365" s="316"/>
      <c r="E365" s="316"/>
      <c r="F365" s="316"/>
      <c r="G365" s="316"/>
      <c r="H365" s="316"/>
      <c r="I365" s="316"/>
      <c r="J365" s="316"/>
      <c r="K365" s="316"/>
      <c r="L365" s="316"/>
      <c r="M365" s="316"/>
      <c r="N365" s="316"/>
      <c r="O365" s="316"/>
      <c r="P365" s="316"/>
      <c r="Q365" s="316"/>
      <c r="R365" s="316"/>
      <c r="S365" s="316"/>
      <c r="T365" s="317"/>
      <c r="U365" s="317"/>
      <c r="V365" s="316"/>
      <c r="W365" s="316"/>
      <c r="X365" s="316"/>
      <c r="Y365" s="316"/>
      <c r="Z365" s="316"/>
    </row>
    <row r="366" spans="1:26" ht="15.75" customHeight="1">
      <c r="A366" s="316"/>
      <c r="B366" s="316"/>
      <c r="C366" s="316"/>
      <c r="D366" s="316"/>
      <c r="E366" s="316"/>
      <c r="F366" s="316"/>
      <c r="G366" s="316"/>
      <c r="H366" s="316"/>
      <c r="I366" s="316"/>
      <c r="J366" s="316"/>
      <c r="K366" s="316"/>
      <c r="L366" s="316"/>
      <c r="M366" s="316"/>
      <c r="N366" s="316"/>
      <c r="O366" s="316"/>
      <c r="P366" s="316"/>
      <c r="Q366" s="316"/>
      <c r="R366" s="316"/>
      <c r="S366" s="316"/>
      <c r="T366" s="317"/>
      <c r="U366" s="317"/>
      <c r="V366" s="316"/>
      <c r="W366" s="316"/>
      <c r="X366" s="316"/>
      <c r="Y366" s="316"/>
      <c r="Z366" s="316"/>
    </row>
    <row r="367" spans="1:26" ht="15.75" customHeight="1">
      <c r="A367" s="316"/>
      <c r="B367" s="316"/>
      <c r="C367" s="316"/>
      <c r="D367" s="316"/>
      <c r="E367" s="316"/>
      <c r="F367" s="316"/>
      <c r="G367" s="316"/>
      <c r="H367" s="316"/>
      <c r="I367" s="316"/>
      <c r="J367" s="316"/>
      <c r="K367" s="316"/>
      <c r="L367" s="316"/>
      <c r="M367" s="316"/>
      <c r="N367" s="316"/>
      <c r="O367" s="316"/>
      <c r="P367" s="316"/>
      <c r="Q367" s="316"/>
      <c r="R367" s="316"/>
      <c r="S367" s="316"/>
      <c r="T367" s="317"/>
      <c r="U367" s="317"/>
      <c r="V367" s="316"/>
      <c r="W367" s="316"/>
      <c r="X367" s="316"/>
      <c r="Y367" s="316"/>
      <c r="Z367" s="316"/>
    </row>
    <row r="368" spans="1:26" ht="15.75" customHeight="1">
      <c r="A368" s="316"/>
      <c r="B368" s="316"/>
      <c r="C368" s="316"/>
      <c r="D368" s="316"/>
      <c r="E368" s="316"/>
      <c r="F368" s="316"/>
      <c r="G368" s="316"/>
      <c r="H368" s="316"/>
      <c r="I368" s="316"/>
      <c r="J368" s="316"/>
      <c r="K368" s="316"/>
      <c r="L368" s="316"/>
      <c r="M368" s="316"/>
      <c r="N368" s="316"/>
      <c r="O368" s="316"/>
      <c r="P368" s="316"/>
      <c r="Q368" s="316"/>
      <c r="R368" s="316"/>
      <c r="S368" s="316"/>
      <c r="T368" s="317"/>
      <c r="U368" s="317"/>
      <c r="V368" s="316"/>
      <c r="W368" s="316"/>
      <c r="X368" s="316"/>
      <c r="Y368" s="316"/>
      <c r="Z368" s="316"/>
    </row>
    <row r="369" spans="1:26" ht="15.75" customHeight="1">
      <c r="A369" s="316"/>
      <c r="B369" s="316"/>
      <c r="C369" s="316"/>
      <c r="D369" s="316"/>
      <c r="E369" s="316"/>
      <c r="F369" s="316"/>
      <c r="G369" s="316"/>
      <c r="H369" s="316"/>
      <c r="I369" s="316"/>
      <c r="J369" s="316"/>
      <c r="K369" s="316"/>
      <c r="L369" s="316"/>
      <c r="M369" s="316"/>
      <c r="N369" s="316"/>
      <c r="O369" s="316"/>
      <c r="P369" s="316"/>
      <c r="Q369" s="316"/>
      <c r="R369" s="316"/>
      <c r="S369" s="316"/>
      <c r="T369" s="317"/>
      <c r="U369" s="317"/>
      <c r="V369" s="316"/>
      <c r="W369" s="316"/>
      <c r="X369" s="316"/>
      <c r="Y369" s="316"/>
      <c r="Z369" s="316"/>
    </row>
    <row r="370" spans="1:26" ht="15.75" customHeight="1">
      <c r="A370" s="316"/>
      <c r="B370" s="316"/>
      <c r="C370" s="316"/>
      <c r="D370" s="316"/>
      <c r="E370" s="316"/>
      <c r="F370" s="316"/>
      <c r="G370" s="316"/>
      <c r="H370" s="316"/>
      <c r="I370" s="316"/>
      <c r="J370" s="316"/>
      <c r="K370" s="316"/>
      <c r="L370" s="316"/>
      <c r="M370" s="316"/>
      <c r="N370" s="316"/>
      <c r="O370" s="316"/>
      <c r="P370" s="316"/>
      <c r="Q370" s="316"/>
      <c r="R370" s="316"/>
      <c r="S370" s="316"/>
      <c r="T370" s="317"/>
      <c r="U370" s="317"/>
      <c r="V370" s="316"/>
      <c r="W370" s="316"/>
      <c r="X370" s="316"/>
      <c r="Y370" s="316"/>
      <c r="Z370" s="316"/>
    </row>
    <row r="371" spans="1:26" ht="15.75" customHeight="1">
      <c r="A371" s="316"/>
      <c r="B371" s="316"/>
      <c r="C371" s="316"/>
      <c r="D371" s="316"/>
      <c r="E371" s="316"/>
      <c r="F371" s="316"/>
      <c r="G371" s="316"/>
      <c r="H371" s="316"/>
      <c r="I371" s="316"/>
      <c r="J371" s="316"/>
      <c r="K371" s="316"/>
      <c r="L371" s="316"/>
      <c r="M371" s="316"/>
      <c r="N371" s="316"/>
      <c r="O371" s="316"/>
      <c r="P371" s="316"/>
      <c r="Q371" s="316"/>
      <c r="R371" s="316"/>
      <c r="S371" s="316"/>
      <c r="T371" s="317"/>
      <c r="U371" s="317"/>
      <c r="V371" s="316"/>
      <c r="W371" s="316"/>
      <c r="X371" s="316"/>
      <c r="Y371" s="316"/>
      <c r="Z371" s="316"/>
    </row>
    <row r="372" spans="1:26" ht="15.75" customHeight="1">
      <c r="A372" s="316"/>
      <c r="B372" s="316"/>
      <c r="C372" s="316"/>
      <c r="D372" s="316"/>
      <c r="E372" s="316"/>
      <c r="F372" s="316"/>
      <c r="G372" s="316"/>
      <c r="H372" s="316"/>
      <c r="I372" s="316"/>
      <c r="J372" s="316"/>
      <c r="K372" s="316"/>
      <c r="L372" s="316"/>
      <c r="M372" s="316"/>
      <c r="N372" s="316"/>
      <c r="O372" s="316"/>
      <c r="P372" s="316"/>
      <c r="Q372" s="316"/>
      <c r="R372" s="316"/>
      <c r="S372" s="316"/>
      <c r="T372" s="317"/>
      <c r="U372" s="317"/>
      <c r="V372" s="316"/>
      <c r="W372" s="316"/>
      <c r="X372" s="316"/>
      <c r="Y372" s="316"/>
      <c r="Z372" s="316"/>
    </row>
    <row r="373" spans="1:26" ht="15.75" customHeight="1">
      <c r="A373" s="316"/>
      <c r="B373" s="316"/>
      <c r="C373" s="316"/>
      <c r="D373" s="316"/>
      <c r="E373" s="316"/>
      <c r="F373" s="316"/>
      <c r="G373" s="316"/>
      <c r="H373" s="316"/>
      <c r="I373" s="316"/>
      <c r="J373" s="316"/>
      <c r="K373" s="316"/>
      <c r="L373" s="316"/>
      <c r="M373" s="316"/>
      <c r="N373" s="316"/>
      <c r="O373" s="316"/>
      <c r="P373" s="316"/>
      <c r="Q373" s="316"/>
      <c r="R373" s="316"/>
      <c r="S373" s="316"/>
      <c r="T373" s="317"/>
      <c r="U373" s="317"/>
      <c r="V373" s="316"/>
      <c r="W373" s="316"/>
      <c r="X373" s="316"/>
      <c r="Y373" s="316"/>
      <c r="Z373" s="316"/>
    </row>
    <row r="374" spans="1:26" ht="15.75" customHeight="1">
      <c r="A374" s="316"/>
      <c r="B374" s="316"/>
      <c r="C374" s="316"/>
      <c r="D374" s="316"/>
      <c r="E374" s="316"/>
      <c r="F374" s="316"/>
      <c r="G374" s="316"/>
      <c r="H374" s="316"/>
      <c r="I374" s="316"/>
      <c r="J374" s="316"/>
      <c r="K374" s="316"/>
      <c r="L374" s="316"/>
      <c r="M374" s="316"/>
      <c r="N374" s="316"/>
      <c r="O374" s="316"/>
      <c r="P374" s="316"/>
      <c r="Q374" s="316"/>
      <c r="R374" s="316"/>
      <c r="S374" s="316"/>
      <c r="T374" s="317"/>
      <c r="U374" s="317"/>
      <c r="V374" s="316"/>
      <c r="W374" s="316"/>
      <c r="X374" s="316"/>
      <c r="Y374" s="316"/>
      <c r="Z374" s="316"/>
    </row>
    <row r="375" spans="1:26" ht="15.75" customHeight="1">
      <c r="A375" s="316"/>
      <c r="B375" s="316"/>
      <c r="C375" s="316"/>
      <c r="D375" s="316"/>
      <c r="E375" s="316"/>
      <c r="F375" s="316"/>
      <c r="G375" s="316"/>
      <c r="H375" s="316"/>
      <c r="I375" s="316"/>
      <c r="J375" s="316"/>
      <c r="K375" s="316"/>
      <c r="L375" s="316"/>
      <c r="M375" s="316"/>
      <c r="N375" s="316"/>
      <c r="O375" s="316"/>
      <c r="P375" s="316"/>
      <c r="Q375" s="316"/>
      <c r="R375" s="316"/>
      <c r="S375" s="316"/>
      <c r="T375" s="317"/>
      <c r="U375" s="317"/>
      <c r="V375" s="316"/>
      <c r="W375" s="316"/>
      <c r="X375" s="316"/>
      <c r="Y375" s="316"/>
      <c r="Z375" s="316"/>
    </row>
    <row r="376" spans="1:26" ht="15.75" customHeight="1">
      <c r="A376" s="316"/>
      <c r="B376" s="316"/>
      <c r="C376" s="316"/>
      <c r="D376" s="316"/>
      <c r="E376" s="316"/>
      <c r="F376" s="316"/>
      <c r="G376" s="316"/>
      <c r="H376" s="316"/>
      <c r="I376" s="316"/>
      <c r="J376" s="316"/>
      <c r="K376" s="316"/>
      <c r="L376" s="316"/>
      <c r="M376" s="316"/>
      <c r="N376" s="316"/>
      <c r="O376" s="316"/>
      <c r="P376" s="316"/>
      <c r="Q376" s="316"/>
      <c r="R376" s="316"/>
      <c r="S376" s="316"/>
      <c r="T376" s="317"/>
      <c r="U376" s="317"/>
      <c r="V376" s="316"/>
      <c r="W376" s="316"/>
      <c r="X376" s="316"/>
      <c r="Y376" s="316"/>
      <c r="Z376" s="316"/>
    </row>
    <row r="377" spans="1:26" ht="15.75" customHeight="1">
      <c r="A377" s="316"/>
      <c r="B377" s="316"/>
      <c r="C377" s="316"/>
      <c r="D377" s="316"/>
      <c r="E377" s="316"/>
      <c r="F377" s="316"/>
      <c r="G377" s="316"/>
      <c r="H377" s="316"/>
      <c r="I377" s="316"/>
      <c r="J377" s="316"/>
      <c r="K377" s="316"/>
      <c r="L377" s="316"/>
      <c r="M377" s="316"/>
      <c r="N377" s="316"/>
      <c r="O377" s="316"/>
      <c r="P377" s="316"/>
      <c r="Q377" s="316"/>
      <c r="R377" s="316"/>
      <c r="S377" s="316"/>
      <c r="T377" s="317"/>
      <c r="U377" s="317"/>
      <c r="V377" s="316"/>
      <c r="W377" s="316"/>
      <c r="X377" s="316"/>
      <c r="Y377" s="316"/>
      <c r="Z377" s="316"/>
    </row>
    <row r="378" spans="1:26" ht="15.75" customHeight="1">
      <c r="A378" s="316"/>
      <c r="B378" s="316"/>
      <c r="C378" s="316"/>
      <c r="D378" s="316"/>
      <c r="E378" s="316"/>
      <c r="F378" s="316"/>
      <c r="G378" s="316"/>
      <c r="H378" s="316"/>
      <c r="I378" s="316"/>
      <c r="J378" s="316"/>
      <c r="K378" s="316"/>
      <c r="L378" s="316"/>
      <c r="M378" s="316"/>
      <c r="N378" s="316"/>
      <c r="O378" s="316"/>
      <c r="P378" s="316"/>
      <c r="Q378" s="316"/>
      <c r="R378" s="316"/>
      <c r="S378" s="316"/>
      <c r="T378" s="317"/>
      <c r="U378" s="317"/>
      <c r="V378" s="316"/>
      <c r="W378" s="316"/>
      <c r="X378" s="316"/>
      <c r="Y378" s="316"/>
      <c r="Z378" s="316"/>
    </row>
    <row r="379" spans="1:26" ht="15.75" customHeight="1">
      <c r="A379" s="316"/>
      <c r="B379" s="316"/>
      <c r="C379" s="316"/>
      <c r="D379" s="316"/>
      <c r="E379" s="316"/>
      <c r="F379" s="316"/>
      <c r="G379" s="316"/>
      <c r="H379" s="316"/>
      <c r="I379" s="316"/>
      <c r="J379" s="316"/>
      <c r="K379" s="316"/>
      <c r="L379" s="316"/>
      <c r="M379" s="316"/>
      <c r="N379" s="316"/>
      <c r="O379" s="316"/>
      <c r="P379" s="316"/>
      <c r="Q379" s="316"/>
      <c r="R379" s="316"/>
      <c r="S379" s="316"/>
      <c r="T379" s="317"/>
      <c r="U379" s="317"/>
      <c r="V379" s="316"/>
      <c r="W379" s="316"/>
      <c r="X379" s="316"/>
      <c r="Y379" s="316"/>
      <c r="Z379" s="316"/>
    </row>
    <row r="380" spans="1:26" ht="15.75" customHeight="1">
      <c r="A380" s="316"/>
      <c r="B380" s="316"/>
      <c r="C380" s="316"/>
      <c r="D380" s="316"/>
      <c r="E380" s="316"/>
      <c r="F380" s="316"/>
      <c r="G380" s="316"/>
      <c r="H380" s="316"/>
      <c r="I380" s="316"/>
      <c r="J380" s="316"/>
      <c r="K380" s="316"/>
      <c r="L380" s="316"/>
      <c r="M380" s="316"/>
      <c r="N380" s="316"/>
      <c r="O380" s="316"/>
      <c r="P380" s="316"/>
      <c r="Q380" s="316"/>
      <c r="R380" s="316"/>
      <c r="S380" s="316"/>
      <c r="T380" s="317"/>
      <c r="U380" s="317"/>
      <c r="V380" s="316"/>
      <c r="W380" s="316"/>
      <c r="X380" s="316"/>
      <c r="Y380" s="316"/>
      <c r="Z380" s="316"/>
    </row>
    <row r="381" spans="1:26" ht="15.75" customHeight="1">
      <c r="A381" s="316"/>
      <c r="B381" s="316"/>
      <c r="C381" s="316"/>
      <c r="D381" s="316"/>
      <c r="E381" s="316"/>
      <c r="F381" s="316"/>
      <c r="G381" s="316"/>
      <c r="H381" s="316"/>
      <c r="I381" s="316"/>
      <c r="J381" s="316"/>
      <c r="K381" s="316"/>
      <c r="L381" s="316"/>
      <c r="M381" s="316"/>
      <c r="N381" s="316"/>
      <c r="O381" s="316"/>
      <c r="P381" s="316"/>
      <c r="Q381" s="316"/>
      <c r="R381" s="316"/>
      <c r="S381" s="316"/>
      <c r="T381" s="317"/>
      <c r="U381" s="317"/>
      <c r="V381" s="316"/>
      <c r="W381" s="316"/>
      <c r="X381" s="316"/>
      <c r="Y381" s="316"/>
      <c r="Z381" s="316"/>
    </row>
    <row r="382" spans="1:26" ht="15.75" customHeight="1">
      <c r="A382" s="316"/>
      <c r="B382" s="316"/>
      <c r="C382" s="316"/>
      <c r="D382" s="316"/>
      <c r="E382" s="316"/>
      <c r="F382" s="316"/>
      <c r="G382" s="316"/>
      <c r="H382" s="316"/>
      <c r="I382" s="316"/>
      <c r="J382" s="316"/>
      <c r="K382" s="316"/>
      <c r="L382" s="316"/>
      <c r="M382" s="316"/>
      <c r="N382" s="316"/>
      <c r="O382" s="316"/>
      <c r="P382" s="316"/>
      <c r="Q382" s="316"/>
      <c r="R382" s="316"/>
      <c r="S382" s="316"/>
      <c r="T382" s="317"/>
      <c r="U382" s="317"/>
      <c r="V382" s="316"/>
      <c r="W382" s="316"/>
      <c r="X382" s="316"/>
      <c r="Y382" s="316"/>
      <c r="Z382" s="316"/>
    </row>
    <row r="383" spans="1:26" ht="15.75" customHeight="1">
      <c r="A383" s="316"/>
      <c r="B383" s="316"/>
      <c r="C383" s="316"/>
      <c r="D383" s="316"/>
      <c r="E383" s="316"/>
      <c r="F383" s="316"/>
      <c r="G383" s="316"/>
      <c r="H383" s="316"/>
      <c r="I383" s="316"/>
      <c r="J383" s="316"/>
      <c r="K383" s="316"/>
      <c r="L383" s="316"/>
      <c r="M383" s="316"/>
      <c r="N383" s="316"/>
      <c r="O383" s="316"/>
      <c r="P383" s="316"/>
      <c r="Q383" s="316"/>
      <c r="R383" s="316"/>
      <c r="S383" s="316"/>
      <c r="T383" s="317"/>
      <c r="U383" s="317"/>
      <c r="V383" s="316"/>
      <c r="W383" s="316"/>
      <c r="X383" s="316"/>
      <c r="Y383" s="316"/>
      <c r="Z383" s="316"/>
    </row>
    <row r="384" spans="1:26" ht="15.75" customHeight="1">
      <c r="A384" s="316"/>
      <c r="B384" s="316"/>
      <c r="C384" s="316"/>
      <c r="D384" s="316"/>
      <c r="E384" s="316"/>
      <c r="F384" s="316"/>
      <c r="G384" s="316"/>
      <c r="H384" s="316"/>
      <c r="I384" s="316"/>
      <c r="J384" s="316"/>
      <c r="K384" s="316"/>
      <c r="L384" s="316"/>
      <c r="M384" s="316"/>
      <c r="N384" s="316"/>
      <c r="O384" s="316"/>
      <c r="P384" s="316"/>
      <c r="Q384" s="316"/>
      <c r="R384" s="316"/>
      <c r="S384" s="316"/>
      <c r="T384" s="317"/>
      <c r="U384" s="317"/>
      <c r="V384" s="316"/>
      <c r="W384" s="316"/>
      <c r="X384" s="316"/>
      <c r="Y384" s="316"/>
      <c r="Z384" s="316"/>
    </row>
    <row r="385" spans="1:26" ht="15.75" customHeight="1">
      <c r="A385" s="316"/>
      <c r="B385" s="316"/>
      <c r="C385" s="316"/>
      <c r="D385" s="316"/>
      <c r="E385" s="316"/>
      <c r="F385" s="316"/>
      <c r="G385" s="316"/>
      <c r="H385" s="316"/>
      <c r="I385" s="316"/>
      <c r="J385" s="316"/>
      <c r="K385" s="316"/>
      <c r="L385" s="316"/>
      <c r="M385" s="316"/>
      <c r="N385" s="316"/>
      <c r="O385" s="316"/>
      <c r="P385" s="316"/>
      <c r="Q385" s="316"/>
      <c r="R385" s="316"/>
      <c r="S385" s="316"/>
      <c r="T385" s="317"/>
      <c r="U385" s="317"/>
      <c r="V385" s="316"/>
      <c r="W385" s="316"/>
      <c r="X385" s="316"/>
      <c r="Y385" s="316"/>
      <c r="Z385" s="316"/>
    </row>
    <row r="386" spans="1:26" ht="15.75" customHeight="1">
      <c r="A386" s="316"/>
      <c r="B386" s="316"/>
      <c r="C386" s="316"/>
      <c r="D386" s="316"/>
      <c r="E386" s="316"/>
      <c r="F386" s="316"/>
      <c r="G386" s="316"/>
      <c r="H386" s="316"/>
      <c r="I386" s="316"/>
      <c r="J386" s="316"/>
      <c r="K386" s="316"/>
      <c r="L386" s="316"/>
      <c r="M386" s="316"/>
      <c r="N386" s="316"/>
      <c r="O386" s="316"/>
      <c r="P386" s="316"/>
      <c r="Q386" s="316"/>
      <c r="R386" s="316"/>
      <c r="S386" s="316"/>
      <c r="T386" s="317"/>
      <c r="U386" s="317"/>
      <c r="V386" s="316"/>
      <c r="W386" s="316"/>
      <c r="X386" s="316"/>
      <c r="Y386" s="316"/>
      <c r="Z386" s="316"/>
    </row>
    <row r="387" spans="1:26" ht="15.75" customHeight="1">
      <c r="A387" s="316"/>
      <c r="B387" s="316"/>
      <c r="C387" s="316"/>
      <c r="D387" s="316"/>
      <c r="E387" s="316"/>
      <c r="F387" s="316"/>
      <c r="G387" s="316"/>
      <c r="H387" s="316"/>
      <c r="I387" s="316"/>
      <c r="J387" s="316"/>
      <c r="K387" s="316"/>
      <c r="L387" s="316"/>
      <c r="M387" s="316"/>
      <c r="N387" s="316"/>
      <c r="O387" s="316"/>
      <c r="P387" s="316"/>
      <c r="Q387" s="316"/>
      <c r="R387" s="316"/>
      <c r="S387" s="316"/>
      <c r="T387" s="317"/>
      <c r="U387" s="317"/>
      <c r="V387" s="316"/>
      <c r="W387" s="316"/>
      <c r="X387" s="316"/>
      <c r="Y387" s="316"/>
      <c r="Z387" s="316"/>
    </row>
    <row r="388" spans="1:26" ht="15.75" customHeight="1">
      <c r="A388" s="316"/>
      <c r="B388" s="316"/>
      <c r="C388" s="316"/>
      <c r="D388" s="316"/>
      <c r="E388" s="316"/>
      <c r="F388" s="316"/>
      <c r="G388" s="316"/>
      <c r="H388" s="316"/>
      <c r="I388" s="316"/>
      <c r="J388" s="316"/>
      <c r="K388" s="316"/>
      <c r="L388" s="316"/>
      <c r="M388" s="316"/>
      <c r="N388" s="316"/>
      <c r="O388" s="316"/>
      <c r="P388" s="316"/>
      <c r="Q388" s="316"/>
      <c r="R388" s="316"/>
      <c r="S388" s="316"/>
      <c r="T388" s="317"/>
      <c r="U388" s="317"/>
      <c r="V388" s="316"/>
      <c r="W388" s="316"/>
      <c r="X388" s="316"/>
      <c r="Y388" s="316"/>
      <c r="Z388" s="316"/>
    </row>
    <row r="389" spans="1:26" ht="15.75" customHeight="1">
      <c r="A389" s="316"/>
      <c r="B389" s="316"/>
      <c r="C389" s="316"/>
      <c r="D389" s="316"/>
      <c r="E389" s="316"/>
      <c r="F389" s="316"/>
      <c r="G389" s="316"/>
      <c r="H389" s="316"/>
      <c r="I389" s="316"/>
      <c r="J389" s="316"/>
      <c r="K389" s="316"/>
      <c r="L389" s="316"/>
      <c r="M389" s="316"/>
      <c r="N389" s="316"/>
      <c r="O389" s="316"/>
      <c r="P389" s="316"/>
      <c r="Q389" s="316"/>
      <c r="R389" s="316"/>
      <c r="S389" s="316"/>
      <c r="T389" s="317"/>
      <c r="U389" s="317"/>
      <c r="V389" s="316"/>
      <c r="W389" s="316"/>
      <c r="X389" s="316"/>
      <c r="Y389" s="316"/>
      <c r="Z389" s="316"/>
    </row>
    <row r="390" spans="1:26" ht="15.75" customHeight="1">
      <c r="A390" s="316"/>
      <c r="B390" s="316"/>
      <c r="C390" s="316"/>
      <c r="D390" s="316"/>
      <c r="E390" s="316"/>
      <c r="F390" s="316"/>
      <c r="G390" s="316"/>
      <c r="H390" s="316"/>
      <c r="I390" s="316"/>
      <c r="J390" s="316"/>
      <c r="K390" s="316"/>
      <c r="L390" s="316"/>
      <c r="M390" s="316"/>
      <c r="N390" s="316"/>
      <c r="O390" s="316"/>
      <c r="P390" s="316"/>
      <c r="Q390" s="316"/>
      <c r="R390" s="316"/>
      <c r="S390" s="316"/>
      <c r="T390" s="317"/>
      <c r="U390" s="317"/>
      <c r="V390" s="316"/>
      <c r="W390" s="316"/>
      <c r="X390" s="316"/>
      <c r="Y390" s="316"/>
      <c r="Z390" s="316"/>
    </row>
    <row r="391" spans="1:26" ht="15.75" customHeight="1">
      <c r="A391" s="316"/>
      <c r="B391" s="316"/>
      <c r="C391" s="316"/>
      <c r="D391" s="316"/>
      <c r="E391" s="316"/>
      <c r="F391" s="316"/>
      <c r="G391" s="316"/>
      <c r="H391" s="316"/>
      <c r="I391" s="316"/>
      <c r="J391" s="316"/>
      <c r="K391" s="316"/>
      <c r="L391" s="316"/>
      <c r="M391" s="316"/>
      <c r="N391" s="316"/>
      <c r="O391" s="316"/>
      <c r="P391" s="316"/>
      <c r="Q391" s="316"/>
      <c r="R391" s="316"/>
      <c r="S391" s="316"/>
      <c r="T391" s="317"/>
      <c r="U391" s="317"/>
      <c r="V391" s="316"/>
      <c r="W391" s="316"/>
      <c r="X391" s="316"/>
      <c r="Y391" s="316"/>
      <c r="Z391" s="316"/>
    </row>
    <row r="392" spans="1:26" ht="15.75" customHeight="1">
      <c r="A392" s="316"/>
      <c r="B392" s="316"/>
      <c r="C392" s="316"/>
      <c r="D392" s="316"/>
      <c r="E392" s="316"/>
      <c r="F392" s="316"/>
      <c r="G392" s="316"/>
      <c r="H392" s="316"/>
      <c r="I392" s="316"/>
      <c r="J392" s="316"/>
      <c r="K392" s="316"/>
      <c r="L392" s="316"/>
      <c r="M392" s="316"/>
      <c r="N392" s="316"/>
      <c r="O392" s="316"/>
      <c r="P392" s="316"/>
      <c r="Q392" s="316"/>
      <c r="R392" s="316"/>
      <c r="S392" s="316"/>
      <c r="T392" s="317"/>
      <c r="U392" s="317"/>
      <c r="V392" s="316"/>
      <c r="W392" s="316"/>
      <c r="X392" s="316"/>
      <c r="Y392" s="316"/>
      <c r="Z392" s="316"/>
    </row>
    <row r="393" spans="1:26" ht="15.75" customHeight="1">
      <c r="A393" s="316"/>
      <c r="B393" s="316"/>
      <c r="C393" s="316"/>
      <c r="D393" s="316"/>
      <c r="E393" s="316"/>
      <c r="F393" s="316"/>
      <c r="G393" s="316"/>
      <c r="H393" s="316"/>
      <c r="I393" s="316"/>
      <c r="J393" s="316"/>
      <c r="K393" s="316"/>
      <c r="L393" s="316"/>
      <c r="M393" s="316"/>
      <c r="N393" s="316"/>
      <c r="O393" s="316"/>
      <c r="P393" s="316"/>
      <c r="Q393" s="316"/>
      <c r="R393" s="316"/>
      <c r="S393" s="316"/>
      <c r="T393" s="317"/>
      <c r="U393" s="317"/>
      <c r="V393" s="316"/>
      <c r="W393" s="316"/>
      <c r="X393" s="316"/>
      <c r="Y393" s="316"/>
      <c r="Z393" s="316"/>
    </row>
    <row r="394" spans="1:26" ht="15.75" customHeight="1">
      <c r="A394" s="316"/>
      <c r="B394" s="316"/>
      <c r="C394" s="316"/>
      <c r="D394" s="316"/>
      <c r="E394" s="316"/>
      <c r="F394" s="316"/>
      <c r="G394" s="316"/>
      <c r="H394" s="316"/>
      <c r="I394" s="316"/>
      <c r="J394" s="316"/>
      <c r="K394" s="316"/>
      <c r="L394" s="316"/>
      <c r="M394" s="316"/>
      <c r="N394" s="316"/>
      <c r="O394" s="316"/>
      <c r="P394" s="316"/>
      <c r="Q394" s="316"/>
      <c r="R394" s="316"/>
      <c r="S394" s="316"/>
      <c r="T394" s="317"/>
      <c r="U394" s="317"/>
      <c r="V394" s="316"/>
      <c r="W394" s="316"/>
      <c r="X394" s="316"/>
      <c r="Y394" s="316"/>
      <c r="Z394" s="316"/>
    </row>
    <row r="395" spans="1:26" ht="15.75" customHeight="1">
      <c r="A395" s="316"/>
      <c r="B395" s="316"/>
      <c r="C395" s="316"/>
      <c r="D395" s="316"/>
      <c r="E395" s="316"/>
      <c r="F395" s="316"/>
      <c r="G395" s="316"/>
      <c r="H395" s="316"/>
      <c r="I395" s="316"/>
      <c r="J395" s="316"/>
      <c r="K395" s="316"/>
      <c r="L395" s="316"/>
      <c r="M395" s="316"/>
      <c r="N395" s="316"/>
      <c r="O395" s="316"/>
      <c r="P395" s="316"/>
      <c r="Q395" s="316"/>
      <c r="R395" s="316"/>
      <c r="S395" s="316"/>
      <c r="T395" s="317"/>
      <c r="U395" s="317"/>
      <c r="V395" s="316"/>
      <c r="W395" s="316"/>
      <c r="X395" s="316"/>
      <c r="Y395" s="316"/>
      <c r="Z395" s="316"/>
    </row>
    <row r="396" spans="1:26" ht="15.75" customHeight="1">
      <c r="A396" s="316"/>
      <c r="B396" s="316"/>
      <c r="C396" s="316"/>
      <c r="D396" s="316"/>
      <c r="E396" s="316"/>
      <c r="F396" s="316"/>
      <c r="G396" s="316"/>
      <c r="H396" s="316"/>
      <c r="I396" s="316"/>
      <c r="J396" s="316"/>
      <c r="K396" s="316"/>
      <c r="L396" s="316"/>
      <c r="M396" s="316"/>
      <c r="N396" s="316"/>
      <c r="O396" s="316"/>
      <c r="P396" s="316"/>
      <c r="Q396" s="316"/>
      <c r="R396" s="316"/>
      <c r="S396" s="316"/>
      <c r="T396" s="317"/>
      <c r="U396" s="317"/>
      <c r="V396" s="316"/>
      <c r="W396" s="316"/>
      <c r="X396" s="316"/>
      <c r="Y396" s="316"/>
      <c r="Z396" s="316"/>
    </row>
    <row r="397" spans="1:26" ht="15.75" customHeight="1">
      <c r="A397" s="316"/>
      <c r="B397" s="316"/>
      <c r="C397" s="316"/>
      <c r="D397" s="316"/>
      <c r="E397" s="316"/>
      <c r="F397" s="316"/>
      <c r="G397" s="316"/>
      <c r="H397" s="316"/>
      <c r="I397" s="316"/>
      <c r="J397" s="316"/>
      <c r="K397" s="316"/>
      <c r="L397" s="316"/>
      <c r="M397" s="316"/>
      <c r="N397" s="316"/>
      <c r="O397" s="316"/>
      <c r="P397" s="316"/>
      <c r="Q397" s="316"/>
      <c r="R397" s="316"/>
      <c r="S397" s="316"/>
      <c r="T397" s="317"/>
      <c r="U397" s="317"/>
      <c r="V397" s="316"/>
      <c r="W397" s="316"/>
      <c r="X397" s="316"/>
      <c r="Y397" s="316"/>
      <c r="Z397" s="316"/>
    </row>
    <row r="398" spans="1:26" ht="15.75" customHeight="1">
      <c r="A398" s="316"/>
      <c r="B398" s="316"/>
      <c r="C398" s="316"/>
      <c r="D398" s="316"/>
      <c r="E398" s="316"/>
      <c r="F398" s="316"/>
      <c r="G398" s="316"/>
      <c r="H398" s="316"/>
      <c r="I398" s="316"/>
      <c r="J398" s="316"/>
      <c r="K398" s="316"/>
      <c r="L398" s="316"/>
      <c r="M398" s="316"/>
      <c r="N398" s="316"/>
      <c r="O398" s="316"/>
      <c r="P398" s="316"/>
      <c r="Q398" s="316"/>
      <c r="R398" s="316"/>
      <c r="S398" s="316"/>
      <c r="T398" s="317"/>
      <c r="U398" s="317"/>
      <c r="V398" s="316"/>
      <c r="W398" s="316"/>
      <c r="X398" s="316"/>
      <c r="Y398" s="316"/>
      <c r="Z398" s="316"/>
    </row>
    <row r="399" spans="1:26" ht="15.75" customHeight="1">
      <c r="A399" s="316"/>
      <c r="B399" s="316"/>
      <c r="C399" s="316"/>
      <c r="D399" s="316"/>
      <c r="E399" s="316"/>
      <c r="F399" s="316"/>
      <c r="G399" s="316"/>
      <c r="H399" s="316"/>
      <c r="I399" s="316"/>
      <c r="J399" s="316"/>
      <c r="K399" s="316"/>
      <c r="L399" s="316"/>
      <c r="M399" s="316"/>
      <c r="N399" s="316"/>
      <c r="O399" s="316"/>
      <c r="P399" s="316"/>
      <c r="Q399" s="316"/>
      <c r="R399" s="316"/>
      <c r="S399" s="316"/>
      <c r="T399" s="317"/>
      <c r="U399" s="317"/>
      <c r="V399" s="316"/>
      <c r="W399" s="316"/>
      <c r="X399" s="316"/>
      <c r="Y399" s="316"/>
      <c r="Z399" s="316"/>
    </row>
    <row r="400" spans="1:26" ht="15.75" customHeight="1">
      <c r="A400" s="316"/>
      <c r="B400" s="316"/>
      <c r="C400" s="316"/>
      <c r="D400" s="316"/>
      <c r="E400" s="316"/>
      <c r="F400" s="316"/>
      <c r="G400" s="316"/>
      <c r="H400" s="316"/>
      <c r="I400" s="316"/>
      <c r="J400" s="316"/>
      <c r="K400" s="316"/>
      <c r="L400" s="316"/>
      <c r="M400" s="316"/>
      <c r="N400" s="316"/>
      <c r="O400" s="316"/>
      <c r="P400" s="316"/>
      <c r="Q400" s="316"/>
      <c r="R400" s="316"/>
      <c r="S400" s="316"/>
      <c r="T400" s="317"/>
      <c r="U400" s="317"/>
      <c r="V400" s="316"/>
      <c r="W400" s="316"/>
      <c r="X400" s="316"/>
      <c r="Y400" s="316"/>
      <c r="Z400" s="316"/>
    </row>
    <row r="401" spans="1:26" ht="15.75" customHeight="1">
      <c r="A401" s="316"/>
      <c r="B401" s="316"/>
      <c r="C401" s="316"/>
      <c r="D401" s="316"/>
      <c r="E401" s="316"/>
      <c r="F401" s="316"/>
      <c r="G401" s="316"/>
      <c r="H401" s="316"/>
      <c r="I401" s="316"/>
      <c r="J401" s="316"/>
      <c r="K401" s="316"/>
      <c r="L401" s="316"/>
      <c r="M401" s="316"/>
      <c r="N401" s="316"/>
      <c r="O401" s="316"/>
      <c r="P401" s="316"/>
      <c r="Q401" s="316"/>
      <c r="R401" s="316"/>
      <c r="S401" s="316"/>
      <c r="T401" s="317"/>
      <c r="U401" s="317"/>
      <c r="V401" s="316"/>
      <c r="W401" s="316"/>
      <c r="X401" s="316"/>
      <c r="Y401" s="316"/>
      <c r="Z401" s="316"/>
    </row>
    <row r="402" spans="1:26" ht="15.75" customHeight="1">
      <c r="A402" s="316"/>
      <c r="B402" s="316"/>
      <c r="C402" s="316"/>
      <c r="D402" s="316"/>
      <c r="E402" s="316"/>
      <c r="F402" s="316"/>
      <c r="G402" s="316"/>
      <c r="H402" s="316"/>
      <c r="I402" s="316"/>
      <c r="J402" s="316"/>
      <c r="K402" s="316"/>
      <c r="L402" s="316"/>
      <c r="M402" s="316"/>
      <c r="N402" s="316"/>
      <c r="O402" s="316"/>
      <c r="P402" s="316"/>
      <c r="Q402" s="316"/>
      <c r="R402" s="316"/>
      <c r="S402" s="316"/>
      <c r="T402" s="317"/>
      <c r="U402" s="317"/>
      <c r="V402" s="316"/>
      <c r="W402" s="316"/>
      <c r="X402" s="316"/>
      <c r="Y402" s="316"/>
      <c r="Z402" s="316"/>
    </row>
    <row r="403" spans="1:26" ht="15.75" customHeight="1">
      <c r="A403" s="316"/>
      <c r="B403" s="316"/>
      <c r="C403" s="316"/>
      <c r="D403" s="316"/>
      <c r="E403" s="316"/>
      <c r="F403" s="316"/>
      <c r="G403" s="316"/>
      <c r="H403" s="316"/>
      <c r="I403" s="316"/>
      <c r="J403" s="316"/>
      <c r="K403" s="316"/>
      <c r="L403" s="316"/>
      <c r="M403" s="316"/>
      <c r="N403" s="316"/>
      <c r="O403" s="316"/>
      <c r="P403" s="316"/>
      <c r="Q403" s="316"/>
      <c r="R403" s="316"/>
      <c r="S403" s="316"/>
      <c r="T403" s="317"/>
      <c r="U403" s="317"/>
      <c r="V403" s="316"/>
      <c r="W403" s="316"/>
      <c r="X403" s="316"/>
      <c r="Y403" s="316"/>
      <c r="Z403" s="316"/>
    </row>
    <row r="404" spans="1:26" ht="15.75" customHeight="1">
      <c r="A404" s="316"/>
      <c r="B404" s="316"/>
      <c r="C404" s="316"/>
      <c r="D404" s="316"/>
      <c r="E404" s="316"/>
      <c r="F404" s="316"/>
      <c r="G404" s="316"/>
      <c r="H404" s="316"/>
      <c r="I404" s="316"/>
      <c r="J404" s="316"/>
      <c r="K404" s="316"/>
      <c r="L404" s="316"/>
      <c r="M404" s="316"/>
      <c r="N404" s="316"/>
      <c r="O404" s="316"/>
      <c r="P404" s="316"/>
      <c r="Q404" s="316"/>
      <c r="R404" s="316"/>
      <c r="S404" s="316"/>
      <c r="T404" s="317"/>
      <c r="U404" s="317"/>
      <c r="V404" s="316"/>
      <c r="W404" s="316"/>
      <c r="X404" s="316"/>
      <c r="Y404" s="316"/>
      <c r="Z404" s="316"/>
    </row>
    <row r="405" spans="1:26" ht="15.75" customHeight="1">
      <c r="A405" s="316"/>
      <c r="B405" s="316"/>
      <c r="C405" s="316"/>
      <c r="D405" s="316"/>
      <c r="E405" s="316"/>
      <c r="F405" s="316"/>
      <c r="G405" s="316"/>
      <c r="H405" s="316"/>
      <c r="I405" s="316"/>
      <c r="J405" s="316"/>
      <c r="K405" s="316"/>
      <c r="L405" s="316"/>
      <c r="M405" s="316"/>
      <c r="N405" s="316"/>
      <c r="O405" s="316"/>
      <c r="P405" s="316"/>
      <c r="Q405" s="316"/>
      <c r="R405" s="316"/>
      <c r="S405" s="316"/>
      <c r="T405" s="317"/>
      <c r="U405" s="317"/>
      <c r="V405" s="316"/>
      <c r="W405" s="316"/>
      <c r="X405" s="316"/>
      <c r="Y405" s="316"/>
      <c r="Z405" s="316"/>
    </row>
    <row r="406" spans="1:26" ht="15.75" customHeight="1">
      <c r="A406" s="316"/>
      <c r="B406" s="316"/>
      <c r="C406" s="316"/>
      <c r="D406" s="316"/>
      <c r="E406" s="316"/>
      <c r="F406" s="316"/>
      <c r="G406" s="316"/>
      <c r="H406" s="316"/>
      <c r="I406" s="316"/>
      <c r="J406" s="316"/>
      <c r="K406" s="316"/>
      <c r="L406" s="316"/>
      <c r="M406" s="316"/>
      <c r="N406" s="316"/>
      <c r="O406" s="316"/>
      <c r="P406" s="316"/>
      <c r="Q406" s="316"/>
      <c r="R406" s="316"/>
      <c r="S406" s="316"/>
      <c r="T406" s="317"/>
      <c r="U406" s="317"/>
      <c r="V406" s="316"/>
      <c r="W406" s="316"/>
      <c r="X406" s="316"/>
      <c r="Y406" s="316"/>
      <c r="Z406" s="316"/>
    </row>
    <row r="407" spans="1:26" ht="15.75" customHeight="1">
      <c r="A407" s="316"/>
      <c r="B407" s="316"/>
      <c r="C407" s="316"/>
      <c r="D407" s="316"/>
      <c r="E407" s="316"/>
      <c r="F407" s="316"/>
      <c r="G407" s="316"/>
      <c r="H407" s="316"/>
      <c r="I407" s="316"/>
      <c r="J407" s="316"/>
      <c r="K407" s="316"/>
      <c r="L407" s="316"/>
      <c r="M407" s="316"/>
      <c r="N407" s="316"/>
      <c r="O407" s="316"/>
      <c r="P407" s="316"/>
      <c r="Q407" s="316"/>
      <c r="R407" s="316"/>
      <c r="S407" s="316"/>
      <c r="T407" s="317"/>
      <c r="U407" s="317"/>
      <c r="V407" s="316"/>
      <c r="W407" s="316"/>
      <c r="X407" s="316"/>
      <c r="Y407" s="316"/>
      <c r="Z407" s="316"/>
    </row>
    <row r="408" spans="1:26" ht="15.75" customHeight="1">
      <c r="A408" s="316"/>
      <c r="B408" s="316"/>
      <c r="C408" s="316"/>
      <c r="D408" s="316"/>
      <c r="E408" s="316"/>
      <c r="F408" s="316"/>
      <c r="G408" s="316"/>
      <c r="H408" s="316"/>
      <c r="I408" s="316"/>
      <c r="J408" s="316"/>
      <c r="K408" s="316"/>
      <c r="L408" s="316"/>
      <c r="M408" s="316"/>
      <c r="N408" s="316"/>
      <c r="O408" s="316"/>
      <c r="P408" s="316"/>
      <c r="Q408" s="316"/>
      <c r="R408" s="316"/>
      <c r="S408" s="316"/>
      <c r="T408" s="317"/>
      <c r="U408" s="317"/>
      <c r="V408" s="316"/>
      <c r="W408" s="316"/>
      <c r="X408" s="316"/>
      <c r="Y408" s="316"/>
      <c r="Z408" s="316"/>
    </row>
    <row r="409" spans="1:26" ht="15.75" customHeight="1">
      <c r="A409" s="316"/>
      <c r="B409" s="316"/>
      <c r="C409" s="316"/>
      <c r="D409" s="316"/>
      <c r="E409" s="316"/>
      <c r="F409" s="316"/>
      <c r="G409" s="316"/>
      <c r="H409" s="316"/>
      <c r="I409" s="316"/>
      <c r="J409" s="316"/>
      <c r="K409" s="316"/>
      <c r="L409" s="316"/>
      <c r="M409" s="316"/>
      <c r="N409" s="316"/>
      <c r="O409" s="316"/>
      <c r="P409" s="316"/>
      <c r="Q409" s="316"/>
      <c r="R409" s="316"/>
      <c r="S409" s="316"/>
      <c r="T409" s="317"/>
      <c r="U409" s="317"/>
      <c r="V409" s="316"/>
      <c r="W409" s="316"/>
      <c r="X409" s="316"/>
      <c r="Y409" s="316"/>
      <c r="Z409" s="316"/>
    </row>
    <row r="410" spans="1:26" ht="15.75" customHeight="1">
      <c r="A410" s="316"/>
      <c r="B410" s="316"/>
      <c r="C410" s="316"/>
      <c r="D410" s="316"/>
      <c r="E410" s="316"/>
      <c r="F410" s="316"/>
      <c r="G410" s="316"/>
      <c r="H410" s="316"/>
      <c r="I410" s="316"/>
      <c r="J410" s="316"/>
      <c r="K410" s="316"/>
      <c r="L410" s="316"/>
      <c r="M410" s="316"/>
      <c r="N410" s="316"/>
      <c r="O410" s="316"/>
      <c r="P410" s="316"/>
      <c r="Q410" s="316"/>
      <c r="R410" s="316"/>
      <c r="S410" s="316"/>
      <c r="T410" s="317"/>
      <c r="U410" s="317"/>
      <c r="V410" s="316"/>
      <c r="W410" s="316"/>
      <c r="X410" s="316"/>
      <c r="Y410" s="316"/>
      <c r="Z410" s="316"/>
    </row>
    <row r="411" spans="1:26" ht="15.75" customHeight="1">
      <c r="A411" s="316"/>
      <c r="B411" s="316"/>
      <c r="C411" s="316"/>
      <c r="D411" s="316"/>
      <c r="E411" s="316"/>
      <c r="F411" s="316"/>
      <c r="G411" s="316"/>
      <c r="H411" s="316"/>
      <c r="I411" s="316"/>
      <c r="J411" s="316"/>
      <c r="K411" s="316"/>
      <c r="L411" s="316"/>
      <c r="M411" s="316"/>
      <c r="N411" s="316"/>
      <c r="O411" s="316"/>
      <c r="P411" s="316"/>
      <c r="Q411" s="316"/>
      <c r="R411" s="316"/>
      <c r="S411" s="316"/>
      <c r="T411" s="317"/>
      <c r="U411" s="317"/>
      <c r="V411" s="316"/>
      <c r="W411" s="316"/>
      <c r="X411" s="316"/>
      <c r="Y411" s="316"/>
      <c r="Z411" s="316"/>
    </row>
    <row r="412" spans="1:26" ht="15.75" customHeight="1">
      <c r="A412" s="316"/>
      <c r="B412" s="316"/>
      <c r="C412" s="316"/>
      <c r="D412" s="316"/>
      <c r="E412" s="316"/>
      <c r="F412" s="316"/>
      <c r="G412" s="316"/>
      <c r="H412" s="316"/>
      <c r="I412" s="316"/>
      <c r="J412" s="316"/>
      <c r="K412" s="316"/>
      <c r="L412" s="316"/>
      <c r="M412" s="316"/>
      <c r="N412" s="316"/>
      <c r="O412" s="316"/>
      <c r="P412" s="316"/>
      <c r="Q412" s="316"/>
      <c r="R412" s="316"/>
      <c r="S412" s="316"/>
      <c r="T412" s="317"/>
      <c r="U412" s="317"/>
      <c r="V412" s="316"/>
      <c r="W412" s="316"/>
      <c r="X412" s="316"/>
      <c r="Y412" s="316"/>
      <c r="Z412" s="316"/>
    </row>
    <row r="413" spans="1:26" ht="15.75" customHeight="1">
      <c r="A413" s="316"/>
      <c r="B413" s="316"/>
      <c r="C413" s="316"/>
      <c r="D413" s="316"/>
      <c r="E413" s="316"/>
      <c r="F413" s="316"/>
      <c r="G413" s="316"/>
      <c r="H413" s="316"/>
      <c r="I413" s="316"/>
      <c r="J413" s="316"/>
      <c r="K413" s="316"/>
      <c r="L413" s="316"/>
      <c r="M413" s="316"/>
      <c r="N413" s="316"/>
      <c r="O413" s="316"/>
      <c r="P413" s="316"/>
      <c r="Q413" s="316"/>
      <c r="R413" s="316"/>
      <c r="S413" s="316"/>
      <c r="T413" s="317"/>
      <c r="U413" s="317"/>
      <c r="V413" s="316"/>
      <c r="W413" s="316"/>
      <c r="X413" s="316"/>
      <c r="Y413" s="316"/>
      <c r="Z413" s="316"/>
    </row>
    <row r="414" spans="1:26" ht="15.75" customHeight="1">
      <c r="A414" s="316"/>
      <c r="B414" s="316"/>
      <c r="C414" s="316"/>
      <c r="D414" s="316"/>
      <c r="E414" s="316"/>
      <c r="F414" s="316"/>
      <c r="G414" s="316"/>
      <c r="H414" s="316"/>
      <c r="I414" s="316"/>
      <c r="J414" s="316"/>
      <c r="K414" s="316"/>
      <c r="L414" s="316"/>
      <c r="M414" s="316"/>
      <c r="N414" s="316"/>
      <c r="O414" s="316"/>
      <c r="P414" s="316"/>
      <c r="Q414" s="316"/>
      <c r="R414" s="316"/>
      <c r="S414" s="316"/>
      <c r="T414" s="317"/>
      <c r="U414" s="317"/>
      <c r="V414" s="316"/>
      <c r="W414" s="316"/>
      <c r="X414" s="316"/>
      <c r="Y414" s="316"/>
      <c r="Z414" s="316"/>
    </row>
    <row r="415" spans="1:26" ht="15.75" customHeight="1">
      <c r="A415" s="316"/>
      <c r="B415" s="316"/>
      <c r="C415" s="316"/>
      <c r="D415" s="316"/>
      <c r="E415" s="316"/>
      <c r="F415" s="316"/>
      <c r="G415" s="316"/>
      <c r="H415" s="316"/>
      <c r="I415" s="316"/>
      <c r="J415" s="316"/>
      <c r="K415" s="316"/>
      <c r="L415" s="316"/>
      <c r="M415" s="316"/>
      <c r="N415" s="316"/>
      <c r="O415" s="316"/>
      <c r="P415" s="316"/>
      <c r="Q415" s="316"/>
      <c r="R415" s="316"/>
      <c r="S415" s="316"/>
      <c r="T415" s="317"/>
      <c r="U415" s="317"/>
      <c r="V415" s="316"/>
      <c r="W415" s="316"/>
      <c r="X415" s="316"/>
      <c r="Y415" s="316"/>
      <c r="Z415" s="316"/>
    </row>
    <row r="416" spans="1:26" ht="15.75" customHeight="1">
      <c r="A416" s="316"/>
      <c r="B416" s="316"/>
      <c r="C416" s="316"/>
      <c r="D416" s="316"/>
      <c r="E416" s="316"/>
      <c r="F416" s="316"/>
      <c r="G416" s="316"/>
      <c r="H416" s="316"/>
      <c r="I416" s="316"/>
      <c r="J416" s="316"/>
      <c r="K416" s="316"/>
      <c r="L416" s="316"/>
      <c r="M416" s="316"/>
      <c r="N416" s="316"/>
      <c r="O416" s="316"/>
      <c r="P416" s="316"/>
      <c r="Q416" s="316"/>
      <c r="R416" s="316"/>
      <c r="S416" s="316"/>
      <c r="T416" s="317"/>
      <c r="U416" s="317"/>
      <c r="V416" s="316"/>
      <c r="W416" s="316"/>
      <c r="X416" s="316"/>
      <c r="Y416" s="316"/>
      <c r="Z416" s="316"/>
    </row>
    <row r="417" spans="1:26" ht="15.75" customHeight="1">
      <c r="A417" s="316"/>
      <c r="B417" s="316"/>
      <c r="C417" s="316"/>
      <c r="D417" s="316"/>
      <c r="E417" s="316"/>
      <c r="F417" s="316"/>
      <c r="G417" s="316"/>
      <c r="H417" s="316"/>
      <c r="I417" s="316"/>
      <c r="J417" s="316"/>
      <c r="K417" s="316"/>
      <c r="L417" s="316"/>
      <c r="M417" s="316"/>
      <c r="N417" s="316"/>
      <c r="O417" s="316"/>
      <c r="P417" s="316"/>
      <c r="Q417" s="316"/>
      <c r="R417" s="316"/>
      <c r="S417" s="316"/>
      <c r="T417" s="317"/>
      <c r="U417" s="317"/>
      <c r="V417" s="316"/>
      <c r="W417" s="316"/>
      <c r="X417" s="316"/>
      <c r="Y417" s="316"/>
      <c r="Z417" s="316"/>
    </row>
    <row r="418" spans="1:26" ht="15.75" customHeight="1">
      <c r="A418" s="316"/>
      <c r="B418" s="316"/>
      <c r="C418" s="316"/>
      <c r="D418" s="316"/>
      <c r="E418" s="316"/>
      <c r="F418" s="316"/>
      <c r="G418" s="316"/>
      <c r="H418" s="316"/>
      <c r="I418" s="316"/>
      <c r="J418" s="316"/>
      <c r="K418" s="316"/>
      <c r="L418" s="316"/>
      <c r="M418" s="316"/>
      <c r="N418" s="316"/>
      <c r="O418" s="316"/>
      <c r="P418" s="316"/>
      <c r="Q418" s="316"/>
      <c r="R418" s="316"/>
      <c r="S418" s="316"/>
      <c r="T418" s="317"/>
      <c r="U418" s="317"/>
      <c r="V418" s="316"/>
      <c r="W418" s="316"/>
      <c r="X418" s="316"/>
      <c r="Y418" s="316"/>
      <c r="Z418" s="316"/>
    </row>
    <row r="419" spans="1:26" ht="15.75" customHeight="1">
      <c r="A419" s="316"/>
      <c r="B419" s="316"/>
      <c r="C419" s="316"/>
      <c r="D419" s="316"/>
      <c r="E419" s="316"/>
      <c r="F419" s="316"/>
      <c r="G419" s="316"/>
      <c r="H419" s="316"/>
      <c r="I419" s="316"/>
      <c r="J419" s="316"/>
      <c r="K419" s="316"/>
      <c r="L419" s="316"/>
      <c r="M419" s="316"/>
      <c r="N419" s="316"/>
      <c r="O419" s="316"/>
      <c r="P419" s="316"/>
      <c r="Q419" s="316"/>
      <c r="R419" s="316"/>
      <c r="S419" s="316"/>
      <c r="T419" s="317"/>
      <c r="U419" s="317"/>
      <c r="V419" s="316"/>
      <c r="W419" s="316"/>
      <c r="X419" s="316"/>
      <c r="Y419" s="316"/>
      <c r="Z419" s="316"/>
    </row>
    <row r="420" spans="1:26" ht="15.75" customHeight="1">
      <c r="A420" s="316"/>
      <c r="B420" s="316"/>
      <c r="C420" s="316"/>
      <c r="D420" s="316"/>
      <c r="E420" s="316"/>
      <c r="F420" s="316"/>
      <c r="G420" s="316"/>
      <c r="H420" s="316"/>
      <c r="I420" s="316"/>
      <c r="J420" s="316"/>
      <c r="K420" s="316"/>
      <c r="L420" s="316"/>
      <c r="M420" s="316"/>
      <c r="N420" s="316"/>
      <c r="O420" s="316"/>
      <c r="P420" s="316"/>
      <c r="Q420" s="316"/>
      <c r="R420" s="316"/>
      <c r="S420" s="316"/>
      <c r="T420" s="317"/>
      <c r="U420" s="317"/>
      <c r="V420" s="316"/>
      <c r="W420" s="316"/>
      <c r="X420" s="316"/>
      <c r="Y420" s="316"/>
      <c r="Z420" s="316"/>
    </row>
    <row r="421" spans="1:26" ht="15.75" customHeight="1">
      <c r="A421" s="316"/>
      <c r="B421" s="316"/>
      <c r="C421" s="316"/>
      <c r="D421" s="316"/>
      <c r="E421" s="316"/>
      <c r="F421" s="316"/>
      <c r="G421" s="316"/>
      <c r="H421" s="316"/>
      <c r="I421" s="316"/>
      <c r="J421" s="316"/>
      <c r="K421" s="316"/>
      <c r="L421" s="316"/>
      <c r="M421" s="316"/>
      <c r="N421" s="316"/>
      <c r="O421" s="316"/>
      <c r="P421" s="316"/>
      <c r="Q421" s="316"/>
      <c r="R421" s="316"/>
      <c r="S421" s="316"/>
      <c r="T421" s="317"/>
      <c r="U421" s="317"/>
      <c r="V421" s="316"/>
      <c r="W421" s="316"/>
      <c r="X421" s="316"/>
      <c r="Y421" s="316"/>
      <c r="Z421" s="316"/>
    </row>
    <row r="422" spans="1:26" ht="15.75" customHeight="1">
      <c r="A422" s="316"/>
      <c r="B422" s="316"/>
      <c r="C422" s="316"/>
      <c r="D422" s="316"/>
      <c r="E422" s="316"/>
      <c r="F422" s="316"/>
      <c r="G422" s="316"/>
      <c r="H422" s="316"/>
      <c r="I422" s="316"/>
      <c r="J422" s="316"/>
      <c r="K422" s="316"/>
      <c r="L422" s="316"/>
      <c r="M422" s="316"/>
      <c r="N422" s="316"/>
      <c r="O422" s="316"/>
      <c r="P422" s="316"/>
      <c r="Q422" s="316"/>
      <c r="R422" s="316"/>
      <c r="S422" s="316"/>
      <c r="T422" s="317"/>
      <c r="U422" s="317"/>
      <c r="V422" s="316"/>
      <c r="W422" s="316"/>
      <c r="X422" s="316"/>
      <c r="Y422" s="316"/>
      <c r="Z422" s="316"/>
    </row>
    <row r="423" spans="1:26" ht="15.75" customHeight="1">
      <c r="A423" s="316"/>
      <c r="B423" s="316"/>
      <c r="C423" s="316"/>
      <c r="D423" s="316"/>
      <c r="E423" s="316"/>
      <c r="F423" s="316"/>
      <c r="G423" s="316"/>
      <c r="H423" s="316"/>
      <c r="I423" s="316"/>
      <c r="J423" s="316"/>
      <c r="K423" s="316"/>
      <c r="L423" s="316"/>
      <c r="M423" s="316"/>
      <c r="N423" s="316"/>
      <c r="O423" s="316"/>
      <c r="P423" s="316"/>
      <c r="Q423" s="316"/>
      <c r="R423" s="316"/>
      <c r="S423" s="316"/>
      <c r="T423" s="317"/>
      <c r="U423" s="317"/>
      <c r="V423" s="316"/>
      <c r="W423" s="316"/>
      <c r="X423" s="316"/>
      <c r="Y423" s="316"/>
      <c r="Z423" s="316"/>
    </row>
    <row r="424" spans="1:26" ht="15.75" customHeight="1">
      <c r="A424" s="316"/>
      <c r="B424" s="316"/>
      <c r="C424" s="316"/>
      <c r="D424" s="316"/>
      <c r="E424" s="316"/>
      <c r="F424" s="316"/>
      <c r="G424" s="316"/>
      <c r="H424" s="316"/>
      <c r="I424" s="316"/>
      <c r="J424" s="316"/>
      <c r="K424" s="316"/>
      <c r="L424" s="316"/>
      <c r="M424" s="316"/>
      <c r="N424" s="316"/>
      <c r="O424" s="316"/>
      <c r="P424" s="316"/>
      <c r="Q424" s="316"/>
      <c r="R424" s="316"/>
      <c r="S424" s="316"/>
      <c r="T424" s="317"/>
      <c r="U424" s="317"/>
      <c r="V424" s="316"/>
      <c r="W424" s="316"/>
      <c r="X424" s="316"/>
      <c r="Y424" s="316"/>
      <c r="Z424" s="316"/>
    </row>
    <row r="425" spans="1:26" ht="15.75" customHeight="1">
      <c r="A425" s="316"/>
      <c r="B425" s="316"/>
      <c r="C425" s="316"/>
      <c r="D425" s="316"/>
      <c r="E425" s="316"/>
      <c r="F425" s="316"/>
      <c r="G425" s="316"/>
      <c r="H425" s="316"/>
      <c r="I425" s="316"/>
      <c r="J425" s="316"/>
      <c r="K425" s="316"/>
      <c r="L425" s="316"/>
      <c r="M425" s="316"/>
      <c r="N425" s="316"/>
      <c r="O425" s="316"/>
      <c r="P425" s="316"/>
      <c r="Q425" s="316"/>
      <c r="R425" s="316"/>
      <c r="S425" s="316"/>
      <c r="T425" s="317"/>
      <c r="U425" s="317"/>
      <c r="V425" s="316"/>
      <c r="W425" s="316"/>
      <c r="X425" s="316"/>
      <c r="Y425" s="316"/>
      <c r="Z425" s="316"/>
    </row>
    <row r="426" spans="1:26" ht="15.75" customHeight="1">
      <c r="A426" s="316"/>
      <c r="B426" s="316"/>
      <c r="C426" s="316"/>
      <c r="D426" s="316"/>
      <c r="E426" s="316"/>
      <c r="F426" s="316"/>
      <c r="G426" s="316"/>
      <c r="H426" s="316"/>
      <c r="I426" s="316"/>
      <c r="J426" s="316"/>
      <c r="K426" s="316"/>
      <c r="L426" s="316"/>
      <c r="M426" s="316"/>
      <c r="N426" s="316"/>
      <c r="O426" s="316"/>
      <c r="P426" s="316"/>
      <c r="Q426" s="316"/>
      <c r="R426" s="316"/>
      <c r="S426" s="316"/>
      <c r="T426" s="317"/>
      <c r="U426" s="317"/>
      <c r="V426" s="316"/>
      <c r="W426" s="316"/>
      <c r="X426" s="316"/>
      <c r="Y426" s="316"/>
      <c r="Z426" s="316"/>
    </row>
    <row r="427" spans="1:26" ht="15.75" customHeight="1">
      <c r="A427" s="316"/>
      <c r="B427" s="316"/>
      <c r="C427" s="316"/>
      <c r="D427" s="316"/>
      <c r="E427" s="316"/>
      <c r="F427" s="316"/>
      <c r="G427" s="316"/>
      <c r="H427" s="316"/>
      <c r="I427" s="316"/>
      <c r="J427" s="316"/>
      <c r="K427" s="316"/>
      <c r="L427" s="316"/>
      <c r="M427" s="316"/>
      <c r="N427" s="316"/>
      <c r="O427" s="316"/>
      <c r="P427" s="316"/>
      <c r="Q427" s="316"/>
      <c r="R427" s="316"/>
      <c r="S427" s="316"/>
      <c r="T427" s="317"/>
      <c r="U427" s="317"/>
      <c r="V427" s="316"/>
      <c r="W427" s="316"/>
      <c r="X427" s="316"/>
      <c r="Y427" s="316"/>
      <c r="Z427" s="316"/>
    </row>
    <row r="428" spans="1:26" ht="15.75" customHeight="1">
      <c r="A428" s="316"/>
      <c r="B428" s="316"/>
      <c r="C428" s="316"/>
      <c r="D428" s="316"/>
      <c r="E428" s="316"/>
      <c r="F428" s="316"/>
      <c r="G428" s="316"/>
      <c r="H428" s="316"/>
      <c r="I428" s="316"/>
      <c r="J428" s="316"/>
      <c r="K428" s="316"/>
      <c r="L428" s="316"/>
      <c r="M428" s="316"/>
      <c r="N428" s="316"/>
      <c r="O428" s="316"/>
      <c r="P428" s="316"/>
      <c r="Q428" s="316"/>
      <c r="R428" s="316"/>
      <c r="S428" s="316"/>
      <c r="T428" s="317"/>
      <c r="U428" s="317"/>
      <c r="V428" s="316"/>
      <c r="W428" s="316"/>
      <c r="X428" s="316"/>
      <c r="Y428" s="316"/>
      <c r="Z428" s="316"/>
    </row>
    <row r="429" spans="1:26" ht="15.75" customHeight="1">
      <c r="A429" s="316"/>
      <c r="B429" s="316"/>
      <c r="C429" s="316"/>
      <c r="D429" s="316"/>
      <c r="E429" s="316"/>
      <c r="F429" s="316"/>
      <c r="G429" s="316"/>
      <c r="H429" s="316"/>
      <c r="I429" s="316"/>
      <c r="J429" s="316"/>
      <c r="K429" s="316"/>
      <c r="L429" s="316"/>
      <c r="M429" s="316"/>
      <c r="N429" s="316"/>
      <c r="O429" s="316"/>
      <c r="P429" s="316"/>
      <c r="Q429" s="316"/>
      <c r="R429" s="316"/>
      <c r="S429" s="316"/>
      <c r="T429" s="317"/>
      <c r="U429" s="317"/>
      <c r="V429" s="316"/>
      <c r="W429" s="316"/>
      <c r="X429" s="316"/>
      <c r="Y429" s="316"/>
      <c r="Z429" s="316"/>
    </row>
    <row r="430" spans="1:26" ht="15.75" customHeight="1">
      <c r="A430" s="316"/>
      <c r="B430" s="316"/>
      <c r="C430" s="316"/>
      <c r="D430" s="316"/>
      <c r="E430" s="316"/>
      <c r="F430" s="316"/>
      <c r="G430" s="316"/>
      <c r="H430" s="316"/>
      <c r="I430" s="316"/>
      <c r="J430" s="316"/>
      <c r="K430" s="316"/>
      <c r="L430" s="316"/>
      <c r="M430" s="316"/>
      <c r="N430" s="316"/>
      <c r="O430" s="316"/>
      <c r="P430" s="316"/>
      <c r="Q430" s="316"/>
      <c r="R430" s="316"/>
      <c r="S430" s="316"/>
      <c r="T430" s="317"/>
      <c r="U430" s="317"/>
      <c r="V430" s="316"/>
      <c r="W430" s="316"/>
      <c r="X430" s="316"/>
      <c r="Y430" s="316"/>
      <c r="Z430" s="316"/>
    </row>
    <row r="431" spans="1:26" ht="15.75" customHeight="1">
      <c r="A431" s="316"/>
      <c r="B431" s="316"/>
      <c r="C431" s="316"/>
      <c r="D431" s="316"/>
      <c r="E431" s="316"/>
      <c r="F431" s="316"/>
      <c r="G431" s="316"/>
      <c r="H431" s="316"/>
      <c r="I431" s="316"/>
      <c r="J431" s="316"/>
      <c r="K431" s="316"/>
      <c r="L431" s="316"/>
      <c r="M431" s="316"/>
      <c r="N431" s="316"/>
      <c r="O431" s="316"/>
      <c r="P431" s="316"/>
      <c r="Q431" s="316"/>
      <c r="R431" s="316"/>
      <c r="S431" s="316"/>
      <c r="T431" s="317"/>
      <c r="U431" s="317"/>
      <c r="V431" s="316"/>
      <c r="W431" s="316"/>
      <c r="X431" s="316"/>
      <c r="Y431" s="316"/>
      <c r="Z431" s="316"/>
    </row>
    <row r="432" spans="1:26" ht="15.75" customHeight="1">
      <c r="A432" s="316"/>
      <c r="B432" s="316"/>
      <c r="C432" s="316"/>
      <c r="D432" s="316"/>
      <c r="E432" s="316"/>
      <c r="F432" s="316"/>
      <c r="G432" s="316"/>
      <c r="H432" s="316"/>
      <c r="I432" s="316"/>
      <c r="J432" s="316"/>
      <c r="K432" s="316"/>
      <c r="L432" s="316"/>
      <c r="M432" s="316"/>
      <c r="N432" s="316"/>
      <c r="O432" s="316"/>
      <c r="P432" s="316"/>
      <c r="Q432" s="316"/>
      <c r="R432" s="316"/>
      <c r="S432" s="316"/>
      <c r="T432" s="317"/>
      <c r="U432" s="317"/>
      <c r="V432" s="316"/>
      <c r="W432" s="316"/>
      <c r="X432" s="316"/>
      <c r="Y432" s="316"/>
      <c r="Z432" s="316"/>
    </row>
    <row r="433" spans="1:26" ht="15.75" customHeight="1">
      <c r="A433" s="316"/>
      <c r="B433" s="316"/>
      <c r="C433" s="316"/>
      <c r="D433" s="316"/>
      <c r="E433" s="316"/>
      <c r="F433" s="316"/>
      <c r="G433" s="316"/>
      <c r="H433" s="316"/>
      <c r="I433" s="316"/>
      <c r="J433" s="316"/>
      <c r="K433" s="316"/>
      <c r="L433" s="316"/>
      <c r="M433" s="316"/>
      <c r="N433" s="316"/>
      <c r="O433" s="316"/>
      <c r="P433" s="316"/>
      <c r="Q433" s="316"/>
      <c r="R433" s="316"/>
      <c r="S433" s="316"/>
      <c r="T433" s="317"/>
      <c r="U433" s="317"/>
      <c r="V433" s="316"/>
      <c r="W433" s="316"/>
      <c r="X433" s="316"/>
      <c r="Y433" s="316"/>
      <c r="Z433" s="316"/>
    </row>
    <row r="434" spans="1:26" ht="15.75" customHeight="1">
      <c r="A434" s="316"/>
      <c r="B434" s="316"/>
      <c r="C434" s="316"/>
      <c r="D434" s="316"/>
      <c r="E434" s="316"/>
      <c r="F434" s="316"/>
      <c r="G434" s="316"/>
      <c r="H434" s="316"/>
      <c r="I434" s="316"/>
      <c r="J434" s="316"/>
      <c r="K434" s="316"/>
      <c r="L434" s="316"/>
      <c r="M434" s="316"/>
      <c r="N434" s="316"/>
      <c r="O434" s="316"/>
      <c r="P434" s="316"/>
      <c r="Q434" s="316"/>
      <c r="R434" s="316"/>
      <c r="S434" s="316"/>
      <c r="T434" s="317"/>
      <c r="U434" s="317"/>
      <c r="V434" s="316"/>
      <c r="W434" s="316"/>
      <c r="X434" s="316"/>
      <c r="Y434" s="316"/>
      <c r="Z434" s="316"/>
    </row>
    <row r="435" spans="1:26" ht="15.75" customHeight="1">
      <c r="A435" s="316"/>
      <c r="B435" s="316"/>
      <c r="C435" s="316"/>
      <c r="D435" s="316"/>
      <c r="E435" s="316"/>
      <c r="F435" s="316"/>
      <c r="G435" s="316"/>
      <c r="H435" s="316"/>
      <c r="I435" s="316"/>
      <c r="J435" s="316"/>
      <c r="K435" s="316"/>
      <c r="L435" s="316"/>
      <c r="M435" s="316"/>
      <c r="N435" s="316"/>
      <c r="O435" s="316"/>
      <c r="P435" s="316"/>
      <c r="Q435" s="316"/>
      <c r="R435" s="316"/>
      <c r="S435" s="316"/>
      <c r="T435" s="317"/>
      <c r="U435" s="317"/>
      <c r="V435" s="316"/>
      <c r="W435" s="316"/>
      <c r="X435" s="316"/>
      <c r="Y435" s="316"/>
      <c r="Z435" s="316"/>
    </row>
    <row r="436" spans="1:26" ht="15.75" customHeight="1">
      <c r="A436" s="316"/>
      <c r="B436" s="316"/>
      <c r="C436" s="316"/>
      <c r="D436" s="316"/>
      <c r="E436" s="316"/>
      <c r="F436" s="316"/>
      <c r="G436" s="316"/>
      <c r="H436" s="316"/>
      <c r="I436" s="316"/>
      <c r="J436" s="316"/>
      <c r="K436" s="316"/>
      <c r="L436" s="316"/>
      <c r="M436" s="316"/>
      <c r="N436" s="316"/>
      <c r="O436" s="316"/>
      <c r="P436" s="316"/>
      <c r="Q436" s="316"/>
      <c r="R436" s="316"/>
      <c r="S436" s="316"/>
      <c r="T436" s="317"/>
      <c r="U436" s="317"/>
      <c r="V436" s="316"/>
      <c r="W436" s="316"/>
      <c r="X436" s="316"/>
      <c r="Y436" s="316"/>
      <c r="Z436" s="316"/>
    </row>
    <row r="437" spans="1:26" ht="15.75" customHeight="1">
      <c r="A437" s="316"/>
      <c r="B437" s="316"/>
      <c r="C437" s="316"/>
      <c r="D437" s="316"/>
      <c r="E437" s="316"/>
      <c r="F437" s="316"/>
      <c r="G437" s="316"/>
      <c r="H437" s="316"/>
      <c r="I437" s="316"/>
      <c r="J437" s="316"/>
      <c r="K437" s="316"/>
      <c r="L437" s="316"/>
      <c r="M437" s="316"/>
      <c r="N437" s="316"/>
      <c r="O437" s="316"/>
      <c r="P437" s="316"/>
      <c r="Q437" s="316"/>
      <c r="R437" s="316"/>
      <c r="S437" s="316"/>
      <c r="T437" s="317"/>
      <c r="U437" s="317"/>
      <c r="V437" s="316"/>
      <c r="W437" s="316"/>
      <c r="X437" s="316"/>
      <c r="Y437" s="316"/>
      <c r="Z437" s="316"/>
    </row>
    <row r="438" spans="1:26" ht="15.75" customHeight="1">
      <c r="A438" s="316"/>
      <c r="B438" s="316"/>
      <c r="C438" s="316"/>
      <c r="D438" s="316"/>
      <c r="E438" s="316"/>
      <c r="F438" s="316"/>
      <c r="G438" s="316"/>
      <c r="H438" s="316"/>
      <c r="I438" s="316"/>
      <c r="J438" s="316"/>
      <c r="K438" s="316"/>
      <c r="L438" s="316"/>
      <c r="M438" s="316"/>
      <c r="N438" s="316"/>
      <c r="O438" s="316"/>
      <c r="P438" s="316"/>
      <c r="Q438" s="316"/>
      <c r="R438" s="316"/>
      <c r="S438" s="316"/>
      <c r="T438" s="317"/>
      <c r="U438" s="317"/>
      <c r="V438" s="316"/>
      <c r="W438" s="316"/>
      <c r="X438" s="316"/>
      <c r="Y438" s="316"/>
      <c r="Z438" s="316"/>
    </row>
    <row r="439" spans="1:26" ht="15.75" customHeight="1">
      <c r="A439" s="316"/>
      <c r="B439" s="316"/>
      <c r="C439" s="316"/>
      <c r="D439" s="316"/>
      <c r="E439" s="316"/>
      <c r="F439" s="316"/>
      <c r="G439" s="316"/>
      <c r="H439" s="316"/>
      <c r="I439" s="316"/>
      <c r="J439" s="316"/>
      <c r="K439" s="316"/>
      <c r="L439" s="316"/>
      <c r="M439" s="316"/>
      <c r="N439" s="316"/>
      <c r="O439" s="316"/>
      <c r="P439" s="316"/>
      <c r="Q439" s="316"/>
      <c r="R439" s="316"/>
      <c r="S439" s="316"/>
      <c r="T439" s="317"/>
      <c r="U439" s="317"/>
      <c r="V439" s="316"/>
      <c r="W439" s="316"/>
      <c r="X439" s="316"/>
      <c r="Y439" s="316"/>
      <c r="Z439" s="316"/>
    </row>
    <row r="440" spans="1:26" ht="15.75" customHeight="1">
      <c r="A440" s="316"/>
      <c r="B440" s="316"/>
      <c r="C440" s="316"/>
      <c r="D440" s="316"/>
      <c r="E440" s="316"/>
      <c r="F440" s="316"/>
      <c r="G440" s="316"/>
      <c r="H440" s="316"/>
      <c r="I440" s="316"/>
      <c r="J440" s="316"/>
      <c r="K440" s="316"/>
      <c r="L440" s="316"/>
      <c r="M440" s="316"/>
      <c r="N440" s="316"/>
      <c r="O440" s="316"/>
      <c r="P440" s="316"/>
      <c r="Q440" s="316"/>
      <c r="R440" s="316"/>
      <c r="S440" s="316"/>
      <c r="T440" s="317"/>
      <c r="U440" s="317"/>
      <c r="V440" s="316"/>
      <c r="W440" s="316"/>
      <c r="X440" s="316"/>
      <c r="Y440" s="316"/>
      <c r="Z440" s="316"/>
    </row>
    <row r="441" spans="1:26" ht="15.75" customHeight="1">
      <c r="A441" s="316"/>
      <c r="B441" s="316"/>
      <c r="C441" s="316"/>
      <c r="D441" s="316"/>
      <c r="E441" s="316"/>
      <c r="F441" s="316"/>
      <c r="G441" s="316"/>
      <c r="H441" s="316"/>
      <c r="I441" s="316"/>
      <c r="J441" s="316"/>
      <c r="K441" s="316"/>
      <c r="L441" s="316"/>
      <c r="M441" s="316"/>
      <c r="N441" s="316"/>
      <c r="O441" s="316"/>
      <c r="P441" s="316"/>
      <c r="Q441" s="316"/>
      <c r="R441" s="316"/>
      <c r="S441" s="316"/>
      <c r="T441" s="317"/>
      <c r="U441" s="317"/>
      <c r="V441" s="316"/>
      <c r="W441" s="316"/>
      <c r="X441" s="316"/>
      <c r="Y441" s="316"/>
      <c r="Z441" s="316"/>
    </row>
    <row r="442" spans="1:26" ht="15.75" customHeight="1">
      <c r="A442" s="316"/>
      <c r="B442" s="316"/>
      <c r="C442" s="316"/>
      <c r="D442" s="316"/>
      <c r="E442" s="316"/>
      <c r="F442" s="316"/>
      <c r="G442" s="316"/>
      <c r="H442" s="316"/>
      <c r="I442" s="316"/>
      <c r="J442" s="316"/>
      <c r="K442" s="316"/>
      <c r="L442" s="316"/>
      <c r="M442" s="316"/>
      <c r="N442" s="316"/>
      <c r="O442" s="316"/>
      <c r="P442" s="316"/>
      <c r="Q442" s="316"/>
      <c r="R442" s="316"/>
      <c r="S442" s="316"/>
      <c r="T442" s="317"/>
      <c r="U442" s="317"/>
      <c r="V442" s="316"/>
      <c r="W442" s="316"/>
      <c r="X442" s="316"/>
      <c r="Y442" s="316"/>
      <c r="Z442" s="316"/>
    </row>
    <row r="443" spans="1:26" ht="15.75" customHeight="1">
      <c r="A443" s="316"/>
      <c r="B443" s="316"/>
      <c r="C443" s="316"/>
      <c r="D443" s="316"/>
      <c r="E443" s="316"/>
      <c r="F443" s="316"/>
      <c r="G443" s="316"/>
      <c r="H443" s="316"/>
      <c r="I443" s="316"/>
      <c r="J443" s="316"/>
      <c r="K443" s="316"/>
      <c r="L443" s="316"/>
      <c r="M443" s="316"/>
      <c r="N443" s="316"/>
      <c r="O443" s="316"/>
      <c r="P443" s="316"/>
      <c r="Q443" s="316"/>
      <c r="R443" s="316"/>
      <c r="S443" s="316"/>
      <c r="T443" s="317"/>
      <c r="U443" s="317"/>
      <c r="V443" s="316"/>
      <c r="W443" s="316"/>
      <c r="X443" s="316"/>
      <c r="Y443" s="316"/>
      <c r="Z443" s="316"/>
    </row>
    <row r="444" spans="1:26" ht="15.75" customHeight="1">
      <c r="A444" s="316"/>
      <c r="B444" s="316"/>
      <c r="C444" s="316"/>
      <c r="D444" s="316"/>
      <c r="E444" s="316"/>
      <c r="F444" s="316"/>
      <c r="G444" s="316"/>
      <c r="H444" s="316"/>
      <c r="I444" s="316"/>
      <c r="J444" s="316"/>
      <c r="K444" s="316"/>
      <c r="L444" s="316"/>
      <c r="M444" s="316"/>
      <c r="N444" s="316"/>
      <c r="O444" s="316"/>
      <c r="P444" s="316"/>
      <c r="Q444" s="316"/>
      <c r="R444" s="316"/>
      <c r="S444" s="316"/>
      <c r="T444" s="317"/>
      <c r="U444" s="317"/>
      <c r="V444" s="316"/>
      <c r="W444" s="316"/>
      <c r="X444" s="316"/>
      <c r="Y444" s="316"/>
      <c r="Z444" s="316"/>
    </row>
    <row r="445" spans="1:26" ht="15.75" customHeight="1">
      <c r="A445" s="316"/>
      <c r="B445" s="316"/>
      <c r="C445" s="316"/>
      <c r="D445" s="316"/>
      <c r="E445" s="316"/>
      <c r="F445" s="316"/>
      <c r="G445" s="316"/>
      <c r="H445" s="316"/>
      <c r="I445" s="316"/>
      <c r="J445" s="316"/>
      <c r="K445" s="316"/>
      <c r="L445" s="316"/>
      <c r="M445" s="316"/>
      <c r="N445" s="316"/>
      <c r="O445" s="316"/>
      <c r="P445" s="316"/>
      <c r="Q445" s="316"/>
      <c r="R445" s="316"/>
      <c r="S445" s="316"/>
      <c r="T445" s="317"/>
      <c r="U445" s="317"/>
      <c r="V445" s="316"/>
      <c r="W445" s="316"/>
      <c r="X445" s="316"/>
      <c r="Y445" s="316"/>
      <c r="Z445" s="316"/>
    </row>
    <row r="446" spans="1:26" ht="15.75" customHeight="1">
      <c r="A446" s="316"/>
      <c r="B446" s="316"/>
      <c r="C446" s="316"/>
      <c r="D446" s="316"/>
      <c r="E446" s="316"/>
      <c r="F446" s="316"/>
      <c r="G446" s="316"/>
      <c r="H446" s="316"/>
      <c r="I446" s="316"/>
      <c r="J446" s="316"/>
      <c r="K446" s="316"/>
      <c r="L446" s="316"/>
      <c r="M446" s="316"/>
      <c r="N446" s="316"/>
      <c r="O446" s="316"/>
      <c r="P446" s="316"/>
      <c r="Q446" s="316"/>
      <c r="R446" s="316"/>
      <c r="S446" s="316"/>
      <c r="T446" s="317"/>
      <c r="U446" s="317"/>
      <c r="V446" s="316"/>
      <c r="W446" s="316"/>
      <c r="X446" s="316"/>
      <c r="Y446" s="316"/>
      <c r="Z446" s="316"/>
    </row>
    <row r="447" spans="1:26" ht="15.75" customHeight="1">
      <c r="A447" s="316"/>
      <c r="B447" s="316"/>
      <c r="C447" s="316"/>
      <c r="D447" s="316"/>
      <c r="E447" s="316"/>
      <c r="F447" s="316"/>
      <c r="G447" s="316"/>
      <c r="H447" s="316"/>
      <c r="I447" s="316"/>
      <c r="J447" s="316"/>
      <c r="K447" s="316"/>
      <c r="L447" s="316"/>
      <c r="M447" s="316"/>
      <c r="N447" s="316"/>
      <c r="O447" s="316"/>
      <c r="P447" s="316"/>
      <c r="Q447" s="316"/>
      <c r="R447" s="316"/>
      <c r="S447" s="316"/>
      <c r="T447" s="317"/>
      <c r="U447" s="317"/>
      <c r="V447" s="316"/>
      <c r="W447" s="316"/>
      <c r="X447" s="316"/>
      <c r="Y447" s="316"/>
      <c r="Z447" s="316"/>
    </row>
    <row r="448" spans="1:26" ht="15.75" customHeight="1">
      <c r="A448" s="316"/>
      <c r="B448" s="316"/>
      <c r="C448" s="316"/>
      <c r="D448" s="316"/>
      <c r="E448" s="316"/>
      <c r="F448" s="316"/>
      <c r="G448" s="316"/>
      <c r="H448" s="316"/>
      <c r="I448" s="316"/>
      <c r="J448" s="316"/>
      <c r="K448" s="316"/>
      <c r="L448" s="316"/>
      <c r="M448" s="316"/>
      <c r="N448" s="316"/>
      <c r="O448" s="316"/>
      <c r="P448" s="316"/>
      <c r="Q448" s="316"/>
      <c r="R448" s="316"/>
      <c r="S448" s="316"/>
      <c r="T448" s="317"/>
      <c r="U448" s="317"/>
      <c r="V448" s="316"/>
      <c r="W448" s="316"/>
      <c r="X448" s="316"/>
      <c r="Y448" s="316"/>
      <c r="Z448" s="316"/>
    </row>
    <row r="449" spans="1:26" ht="15.75" customHeight="1">
      <c r="A449" s="316"/>
      <c r="B449" s="316"/>
      <c r="C449" s="316"/>
      <c r="D449" s="316"/>
      <c r="E449" s="316"/>
      <c r="F449" s="316"/>
      <c r="G449" s="316"/>
      <c r="H449" s="316"/>
      <c r="I449" s="316"/>
      <c r="J449" s="316"/>
      <c r="K449" s="316"/>
      <c r="L449" s="316"/>
      <c r="M449" s="316"/>
      <c r="N449" s="316"/>
      <c r="O449" s="316"/>
      <c r="P449" s="316"/>
      <c r="Q449" s="316"/>
      <c r="R449" s="316"/>
      <c r="S449" s="316"/>
      <c r="T449" s="317"/>
      <c r="U449" s="317"/>
      <c r="V449" s="316"/>
      <c r="W449" s="316"/>
      <c r="X449" s="316"/>
      <c r="Y449" s="316"/>
      <c r="Z449" s="316"/>
    </row>
    <row r="450" spans="1:26" ht="15.75" customHeight="1">
      <c r="A450" s="316"/>
      <c r="B450" s="316"/>
      <c r="C450" s="316"/>
      <c r="D450" s="316"/>
      <c r="E450" s="316"/>
      <c r="F450" s="316"/>
      <c r="G450" s="316"/>
      <c r="H450" s="316"/>
      <c r="I450" s="316"/>
      <c r="J450" s="316"/>
      <c r="K450" s="316"/>
      <c r="L450" s="316"/>
      <c r="M450" s="316"/>
      <c r="N450" s="316"/>
      <c r="O450" s="316"/>
      <c r="P450" s="316"/>
      <c r="Q450" s="316"/>
      <c r="R450" s="316"/>
      <c r="S450" s="316"/>
      <c r="T450" s="317"/>
      <c r="U450" s="317"/>
      <c r="V450" s="316"/>
      <c r="W450" s="316"/>
      <c r="X450" s="316"/>
      <c r="Y450" s="316"/>
      <c r="Z450" s="316"/>
    </row>
    <row r="451" spans="1:26" ht="15.75" customHeight="1">
      <c r="A451" s="316"/>
      <c r="B451" s="316"/>
      <c r="C451" s="316"/>
      <c r="D451" s="316"/>
      <c r="E451" s="316"/>
      <c r="F451" s="316"/>
      <c r="G451" s="316"/>
      <c r="H451" s="316"/>
      <c r="I451" s="316"/>
      <c r="J451" s="316"/>
      <c r="K451" s="316"/>
      <c r="L451" s="316"/>
      <c r="M451" s="316"/>
      <c r="N451" s="316"/>
      <c r="O451" s="316"/>
      <c r="P451" s="316"/>
      <c r="Q451" s="316"/>
      <c r="R451" s="316"/>
      <c r="S451" s="316"/>
      <c r="T451" s="317"/>
      <c r="U451" s="317"/>
      <c r="V451" s="316"/>
      <c r="W451" s="316"/>
      <c r="X451" s="316"/>
      <c r="Y451" s="316"/>
      <c r="Z451" s="316"/>
    </row>
    <row r="452" spans="1:26" ht="15.75" customHeight="1">
      <c r="A452" s="316"/>
      <c r="B452" s="316"/>
      <c r="C452" s="316"/>
      <c r="D452" s="316"/>
      <c r="E452" s="316"/>
      <c r="F452" s="316"/>
      <c r="G452" s="316"/>
      <c r="H452" s="316"/>
      <c r="I452" s="316"/>
      <c r="J452" s="316"/>
      <c r="K452" s="316"/>
      <c r="L452" s="316"/>
      <c r="M452" s="316"/>
      <c r="N452" s="316"/>
      <c r="O452" s="316"/>
      <c r="P452" s="316"/>
      <c r="Q452" s="316"/>
      <c r="R452" s="316"/>
      <c r="S452" s="316"/>
      <c r="T452" s="317"/>
      <c r="U452" s="317"/>
      <c r="V452" s="316"/>
      <c r="W452" s="316"/>
      <c r="X452" s="316"/>
      <c r="Y452" s="316"/>
      <c r="Z452" s="316"/>
    </row>
    <row r="453" spans="1:26" ht="15.75" customHeight="1">
      <c r="A453" s="316"/>
      <c r="B453" s="316"/>
      <c r="C453" s="316"/>
      <c r="D453" s="316"/>
      <c r="E453" s="316"/>
      <c r="F453" s="316"/>
      <c r="G453" s="316"/>
      <c r="H453" s="316"/>
      <c r="I453" s="316"/>
      <c r="J453" s="316"/>
      <c r="K453" s="316"/>
      <c r="L453" s="316"/>
      <c r="M453" s="316"/>
      <c r="N453" s="316"/>
      <c r="O453" s="316"/>
      <c r="P453" s="316"/>
      <c r="Q453" s="316"/>
      <c r="R453" s="316"/>
      <c r="S453" s="316"/>
      <c r="T453" s="317"/>
      <c r="U453" s="317"/>
      <c r="V453" s="316"/>
      <c r="W453" s="316"/>
      <c r="X453" s="316"/>
      <c r="Y453" s="316"/>
      <c r="Z453" s="316"/>
    </row>
    <row r="454" spans="1:26" ht="15.75" customHeight="1">
      <c r="A454" s="316"/>
      <c r="B454" s="316"/>
      <c r="C454" s="316"/>
      <c r="D454" s="316"/>
      <c r="E454" s="316"/>
      <c r="F454" s="316"/>
      <c r="G454" s="316"/>
      <c r="H454" s="316"/>
      <c r="I454" s="316"/>
      <c r="J454" s="316"/>
      <c r="K454" s="316"/>
      <c r="L454" s="316"/>
      <c r="M454" s="316"/>
      <c r="N454" s="316"/>
      <c r="O454" s="316"/>
      <c r="P454" s="316"/>
      <c r="Q454" s="316"/>
      <c r="R454" s="316"/>
      <c r="S454" s="316"/>
      <c r="T454" s="317"/>
      <c r="U454" s="317"/>
      <c r="V454" s="316"/>
      <c r="W454" s="316"/>
      <c r="X454" s="316"/>
      <c r="Y454" s="316"/>
      <c r="Z454" s="316"/>
    </row>
    <row r="455" spans="1:26" ht="15.75" customHeight="1">
      <c r="A455" s="316"/>
      <c r="B455" s="316"/>
      <c r="C455" s="316"/>
      <c r="D455" s="316"/>
      <c r="E455" s="316"/>
      <c r="F455" s="316"/>
      <c r="G455" s="316"/>
      <c r="H455" s="316"/>
      <c r="I455" s="316"/>
      <c r="J455" s="316"/>
      <c r="K455" s="316"/>
      <c r="L455" s="316"/>
      <c r="M455" s="316"/>
      <c r="N455" s="316"/>
      <c r="O455" s="316"/>
      <c r="P455" s="316"/>
      <c r="Q455" s="316"/>
      <c r="R455" s="316"/>
      <c r="S455" s="316"/>
      <c r="T455" s="317"/>
      <c r="U455" s="317"/>
      <c r="V455" s="316"/>
      <c r="W455" s="316"/>
      <c r="X455" s="316"/>
      <c r="Y455" s="316"/>
      <c r="Z455" s="316"/>
    </row>
    <row r="456" spans="1:26" ht="15.75" customHeight="1">
      <c r="A456" s="316"/>
      <c r="B456" s="316"/>
      <c r="C456" s="316"/>
      <c r="D456" s="316"/>
      <c r="E456" s="316"/>
      <c r="F456" s="316"/>
      <c r="G456" s="316"/>
      <c r="H456" s="316"/>
      <c r="I456" s="316"/>
      <c r="J456" s="316"/>
      <c r="K456" s="316"/>
      <c r="L456" s="316"/>
      <c r="M456" s="316"/>
      <c r="N456" s="316"/>
      <c r="O456" s="316"/>
      <c r="P456" s="316"/>
      <c r="Q456" s="316"/>
      <c r="R456" s="316"/>
      <c r="S456" s="316"/>
      <c r="T456" s="317"/>
      <c r="U456" s="317"/>
      <c r="V456" s="316"/>
      <c r="W456" s="316"/>
      <c r="X456" s="316"/>
      <c r="Y456" s="316"/>
      <c r="Z456" s="316"/>
    </row>
    <row r="457" spans="1:26" ht="15.75" customHeight="1">
      <c r="A457" s="316"/>
      <c r="B457" s="316"/>
      <c r="C457" s="316"/>
      <c r="D457" s="316"/>
      <c r="E457" s="316"/>
      <c r="F457" s="316"/>
      <c r="G457" s="316"/>
      <c r="H457" s="316"/>
      <c r="I457" s="316"/>
      <c r="J457" s="316"/>
      <c r="K457" s="316"/>
      <c r="L457" s="316"/>
      <c r="M457" s="316"/>
      <c r="N457" s="316"/>
      <c r="O457" s="316"/>
      <c r="P457" s="316"/>
      <c r="Q457" s="316"/>
      <c r="R457" s="316"/>
      <c r="S457" s="316"/>
      <c r="T457" s="317"/>
      <c r="U457" s="317"/>
      <c r="V457" s="316"/>
      <c r="W457" s="316"/>
      <c r="X457" s="316"/>
      <c r="Y457" s="316"/>
      <c r="Z457" s="316"/>
    </row>
    <row r="458" spans="1:26" ht="15.75" customHeight="1">
      <c r="A458" s="316"/>
      <c r="B458" s="316"/>
      <c r="C458" s="316"/>
      <c r="D458" s="316"/>
      <c r="E458" s="316"/>
      <c r="F458" s="316"/>
      <c r="G458" s="316"/>
      <c r="H458" s="316"/>
      <c r="I458" s="316"/>
      <c r="J458" s="316"/>
      <c r="K458" s="316"/>
      <c r="L458" s="316"/>
      <c r="M458" s="316"/>
      <c r="N458" s="316"/>
      <c r="O458" s="316"/>
      <c r="P458" s="316"/>
      <c r="Q458" s="316"/>
      <c r="R458" s="316"/>
      <c r="S458" s="316"/>
      <c r="T458" s="317"/>
      <c r="U458" s="317"/>
      <c r="V458" s="316"/>
      <c r="W458" s="316"/>
      <c r="X458" s="316"/>
      <c r="Y458" s="316"/>
      <c r="Z458" s="316"/>
    </row>
    <row r="459" spans="1:26" ht="15.75" customHeight="1">
      <c r="A459" s="316"/>
      <c r="B459" s="316"/>
      <c r="C459" s="316"/>
      <c r="D459" s="316"/>
      <c r="E459" s="316"/>
      <c r="F459" s="316"/>
      <c r="G459" s="316"/>
      <c r="H459" s="316"/>
      <c r="I459" s="316"/>
      <c r="J459" s="316"/>
      <c r="K459" s="316"/>
      <c r="L459" s="316"/>
      <c r="M459" s="316"/>
      <c r="N459" s="316"/>
      <c r="O459" s="316"/>
      <c r="P459" s="316"/>
      <c r="Q459" s="316"/>
      <c r="R459" s="316"/>
      <c r="S459" s="316"/>
      <c r="T459" s="317"/>
      <c r="U459" s="317"/>
      <c r="V459" s="316"/>
      <c r="W459" s="316"/>
      <c r="X459" s="316"/>
      <c r="Y459" s="316"/>
      <c r="Z459" s="316"/>
    </row>
    <row r="460" spans="1:26" ht="15.75" customHeight="1">
      <c r="A460" s="316"/>
      <c r="B460" s="316"/>
      <c r="C460" s="316"/>
      <c r="D460" s="316"/>
      <c r="E460" s="316"/>
      <c r="F460" s="316"/>
      <c r="G460" s="316"/>
      <c r="H460" s="316"/>
      <c r="I460" s="316"/>
      <c r="J460" s="316"/>
      <c r="K460" s="316"/>
      <c r="L460" s="316"/>
      <c r="M460" s="316"/>
      <c r="N460" s="316"/>
      <c r="O460" s="316"/>
      <c r="P460" s="316"/>
      <c r="Q460" s="316"/>
      <c r="R460" s="316"/>
      <c r="S460" s="316"/>
      <c r="T460" s="317"/>
      <c r="U460" s="317"/>
      <c r="V460" s="316"/>
      <c r="W460" s="316"/>
      <c r="X460" s="316"/>
      <c r="Y460" s="316"/>
      <c r="Z460" s="316"/>
    </row>
    <row r="461" spans="1:26" ht="15.75" customHeight="1">
      <c r="A461" s="316"/>
      <c r="B461" s="316"/>
      <c r="C461" s="316"/>
      <c r="D461" s="316"/>
      <c r="E461" s="316"/>
      <c r="F461" s="316"/>
      <c r="G461" s="316"/>
      <c r="H461" s="316"/>
      <c r="I461" s="316"/>
      <c r="J461" s="316"/>
      <c r="K461" s="316"/>
      <c r="L461" s="316"/>
      <c r="M461" s="316"/>
      <c r="N461" s="316"/>
      <c r="O461" s="316"/>
      <c r="P461" s="316"/>
      <c r="Q461" s="316"/>
      <c r="R461" s="316"/>
      <c r="S461" s="316"/>
      <c r="T461" s="317"/>
      <c r="U461" s="317"/>
      <c r="V461" s="316"/>
      <c r="W461" s="316"/>
      <c r="X461" s="316"/>
      <c r="Y461" s="316"/>
      <c r="Z461" s="316"/>
    </row>
    <row r="462" spans="1:26" ht="15.75" customHeight="1">
      <c r="A462" s="316"/>
      <c r="B462" s="316"/>
      <c r="C462" s="316"/>
      <c r="D462" s="316"/>
      <c r="E462" s="316"/>
      <c r="F462" s="316"/>
      <c r="G462" s="316"/>
      <c r="H462" s="316"/>
      <c r="I462" s="316"/>
      <c r="J462" s="316"/>
      <c r="K462" s="316"/>
      <c r="L462" s="316"/>
      <c r="M462" s="316"/>
      <c r="N462" s="316"/>
      <c r="O462" s="316"/>
      <c r="P462" s="316"/>
      <c r="Q462" s="316"/>
      <c r="R462" s="316"/>
      <c r="S462" s="316"/>
      <c r="T462" s="317"/>
      <c r="U462" s="317"/>
      <c r="V462" s="316"/>
      <c r="W462" s="316"/>
      <c r="X462" s="316"/>
      <c r="Y462" s="316"/>
      <c r="Z462" s="316"/>
    </row>
    <row r="463" spans="1:26" ht="15.75" customHeight="1">
      <c r="A463" s="316"/>
      <c r="B463" s="316"/>
      <c r="C463" s="316"/>
      <c r="D463" s="316"/>
      <c r="E463" s="316"/>
      <c r="F463" s="316"/>
      <c r="G463" s="316"/>
      <c r="H463" s="316"/>
      <c r="I463" s="316"/>
      <c r="J463" s="316"/>
      <c r="K463" s="316"/>
      <c r="L463" s="316"/>
      <c r="M463" s="316"/>
      <c r="N463" s="316"/>
      <c r="O463" s="316"/>
      <c r="P463" s="316"/>
      <c r="Q463" s="316"/>
      <c r="R463" s="316"/>
      <c r="S463" s="316"/>
      <c r="T463" s="317"/>
      <c r="U463" s="317"/>
      <c r="V463" s="316"/>
      <c r="W463" s="316"/>
      <c r="X463" s="316"/>
      <c r="Y463" s="316"/>
      <c r="Z463" s="316"/>
    </row>
    <row r="464" spans="1:26" ht="15.75" customHeight="1">
      <c r="A464" s="316"/>
      <c r="B464" s="316"/>
      <c r="C464" s="316"/>
      <c r="D464" s="316"/>
      <c r="E464" s="316"/>
      <c r="F464" s="316"/>
      <c r="G464" s="316"/>
      <c r="H464" s="316"/>
      <c r="I464" s="316"/>
      <c r="J464" s="316"/>
      <c r="K464" s="316"/>
      <c r="L464" s="316"/>
      <c r="M464" s="316"/>
      <c r="N464" s="316"/>
      <c r="O464" s="316"/>
      <c r="P464" s="316"/>
      <c r="Q464" s="316"/>
      <c r="R464" s="316"/>
      <c r="S464" s="316"/>
      <c r="T464" s="317"/>
      <c r="U464" s="317"/>
      <c r="V464" s="316"/>
      <c r="W464" s="316"/>
      <c r="X464" s="316"/>
      <c r="Y464" s="316"/>
      <c r="Z464" s="316"/>
    </row>
    <row r="465" spans="1:26" ht="15.75" customHeight="1">
      <c r="A465" s="316"/>
      <c r="B465" s="316"/>
      <c r="C465" s="316"/>
      <c r="D465" s="316"/>
      <c r="E465" s="316"/>
      <c r="F465" s="316"/>
      <c r="G465" s="316"/>
      <c r="H465" s="316"/>
      <c r="I465" s="316"/>
      <c r="J465" s="316"/>
      <c r="K465" s="316"/>
      <c r="L465" s="316"/>
      <c r="M465" s="316"/>
      <c r="N465" s="316"/>
      <c r="O465" s="316"/>
      <c r="P465" s="316"/>
      <c r="Q465" s="316"/>
      <c r="R465" s="316"/>
      <c r="S465" s="316"/>
      <c r="T465" s="317"/>
      <c r="U465" s="317"/>
      <c r="V465" s="316"/>
      <c r="W465" s="316"/>
      <c r="X465" s="316"/>
      <c r="Y465" s="316"/>
      <c r="Z465" s="316"/>
    </row>
    <row r="466" spans="1:26" ht="15.75" customHeight="1">
      <c r="A466" s="316"/>
      <c r="B466" s="316"/>
      <c r="C466" s="316"/>
      <c r="D466" s="316"/>
      <c r="E466" s="316"/>
      <c r="F466" s="316"/>
      <c r="G466" s="316"/>
      <c r="H466" s="316"/>
      <c r="I466" s="316"/>
      <c r="J466" s="316"/>
      <c r="K466" s="316"/>
      <c r="L466" s="316"/>
      <c r="M466" s="316"/>
      <c r="N466" s="316"/>
      <c r="O466" s="316"/>
      <c r="P466" s="316"/>
      <c r="Q466" s="316"/>
      <c r="R466" s="316"/>
      <c r="S466" s="316"/>
      <c r="T466" s="317"/>
      <c r="U466" s="317"/>
      <c r="V466" s="316"/>
      <c r="W466" s="316"/>
      <c r="X466" s="316"/>
      <c r="Y466" s="316"/>
      <c r="Z466" s="316"/>
    </row>
    <row r="467" spans="1:26" ht="15.75" customHeight="1">
      <c r="A467" s="316"/>
      <c r="B467" s="316"/>
      <c r="C467" s="316"/>
      <c r="D467" s="316"/>
      <c r="E467" s="316"/>
      <c r="F467" s="316"/>
      <c r="G467" s="316"/>
      <c r="H467" s="316"/>
      <c r="I467" s="316"/>
      <c r="J467" s="316"/>
      <c r="K467" s="316"/>
      <c r="L467" s="316"/>
      <c r="M467" s="316"/>
      <c r="N467" s="316"/>
      <c r="O467" s="316"/>
      <c r="P467" s="316"/>
      <c r="Q467" s="316"/>
      <c r="R467" s="316"/>
      <c r="S467" s="316"/>
      <c r="T467" s="317"/>
      <c r="U467" s="317"/>
      <c r="V467" s="316"/>
      <c r="W467" s="316"/>
      <c r="X467" s="316"/>
      <c r="Y467" s="316"/>
      <c r="Z467" s="316"/>
    </row>
    <row r="468" spans="1:26" ht="15.75" customHeight="1">
      <c r="A468" s="316"/>
      <c r="B468" s="316"/>
      <c r="C468" s="316"/>
      <c r="D468" s="316"/>
      <c r="E468" s="316"/>
      <c r="F468" s="316"/>
      <c r="G468" s="316"/>
      <c r="H468" s="316"/>
      <c r="I468" s="316"/>
      <c r="J468" s="316"/>
      <c r="K468" s="316"/>
      <c r="L468" s="316"/>
      <c r="M468" s="316"/>
      <c r="N468" s="316"/>
      <c r="O468" s="316"/>
      <c r="P468" s="316"/>
      <c r="Q468" s="316"/>
      <c r="R468" s="316"/>
      <c r="S468" s="316"/>
      <c r="T468" s="317"/>
      <c r="U468" s="317"/>
      <c r="V468" s="316"/>
      <c r="W468" s="316"/>
      <c r="X468" s="316"/>
      <c r="Y468" s="316"/>
      <c r="Z468" s="316"/>
    </row>
    <row r="469" spans="1:26" ht="15.75" customHeight="1">
      <c r="A469" s="316"/>
      <c r="B469" s="316"/>
      <c r="C469" s="316"/>
      <c r="D469" s="316"/>
      <c r="E469" s="316"/>
      <c r="F469" s="316"/>
      <c r="G469" s="316"/>
      <c r="H469" s="316"/>
      <c r="I469" s="316"/>
      <c r="J469" s="316"/>
      <c r="K469" s="316"/>
      <c r="L469" s="316"/>
      <c r="M469" s="316"/>
      <c r="N469" s="316"/>
      <c r="O469" s="316"/>
      <c r="P469" s="316"/>
      <c r="Q469" s="316"/>
      <c r="R469" s="316"/>
      <c r="S469" s="316"/>
      <c r="T469" s="317"/>
      <c r="U469" s="317"/>
      <c r="V469" s="316"/>
      <c r="W469" s="316"/>
      <c r="X469" s="316"/>
      <c r="Y469" s="316"/>
      <c r="Z469" s="316"/>
    </row>
    <row r="470" spans="1:26" ht="15.75" customHeight="1">
      <c r="A470" s="316"/>
      <c r="B470" s="316"/>
      <c r="C470" s="316"/>
      <c r="D470" s="316"/>
      <c r="E470" s="316"/>
      <c r="F470" s="316"/>
      <c r="G470" s="316"/>
      <c r="H470" s="316"/>
      <c r="I470" s="316"/>
      <c r="J470" s="316"/>
      <c r="K470" s="316"/>
      <c r="L470" s="316"/>
      <c r="M470" s="316"/>
      <c r="N470" s="316"/>
      <c r="O470" s="316"/>
      <c r="P470" s="316"/>
      <c r="Q470" s="316"/>
      <c r="R470" s="316"/>
      <c r="S470" s="316"/>
      <c r="T470" s="317"/>
      <c r="U470" s="317"/>
      <c r="V470" s="316"/>
      <c r="W470" s="316"/>
      <c r="X470" s="316"/>
      <c r="Y470" s="316"/>
      <c r="Z470" s="316"/>
    </row>
    <row r="471" spans="1:26" ht="15.75" customHeight="1">
      <c r="A471" s="316"/>
      <c r="B471" s="316"/>
      <c r="C471" s="316"/>
      <c r="D471" s="316"/>
      <c r="E471" s="316"/>
      <c r="F471" s="316"/>
      <c r="G471" s="316"/>
      <c r="H471" s="316"/>
      <c r="I471" s="316"/>
      <c r="J471" s="316"/>
      <c r="K471" s="316"/>
      <c r="L471" s="316"/>
      <c r="M471" s="316"/>
      <c r="N471" s="316"/>
      <c r="O471" s="316"/>
      <c r="P471" s="316"/>
      <c r="Q471" s="316"/>
      <c r="R471" s="316"/>
      <c r="S471" s="316"/>
      <c r="T471" s="317"/>
      <c r="U471" s="317"/>
      <c r="V471" s="316"/>
      <c r="W471" s="316"/>
      <c r="X471" s="316"/>
      <c r="Y471" s="316"/>
      <c r="Z471" s="316"/>
    </row>
    <row r="472" spans="1:26" ht="15.75" customHeight="1">
      <c r="A472" s="316"/>
      <c r="B472" s="316"/>
      <c r="C472" s="316"/>
      <c r="D472" s="316"/>
      <c r="E472" s="316"/>
      <c r="F472" s="316"/>
      <c r="G472" s="316"/>
      <c r="H472" s="316"/>
      <c r="I472" s="316"/>
      <c r="J472" s="316"/>
      <c r="K472" s="316"/>
      <c r="L472" s="316"/>
      <c r="M472" s="316"/>
      <c r="N472" s="316"/>
      <c r="O472" s="316"/>
      <c r="P472" s="316"/>
      <c r="Q472" s="316"/>
      <c r="R472" s="316"/>
      <c r="S472" s="316"/>
      <c r="T472" s="317"/>
      <c r="U472" s="317"/>
      <c r="V472" s="316"/>
      <c r="W472" s="316"/>
      <c r="X472" s="316"/>
      <c r="Y472" s="316"/>
      <c r="Z472" s="316"/>
    </row>
    <row r="473" spans="1:26" ht="15.75" customHeight="1">
      <c r="A473" s="316"/>
      <c r="B473" s="316"/>
      <c r="C473" s="316"/>
      <c r="D473" s="316"/>
      <c r="E473" s="316"/>
      <c r="F473" s="316"/>
      <c r="G473" s="316"/>
      <c r="H473" s="316"/>
      <c r="I473" s="316"/>
      <c r="J473" s="316"/>
      <c r="K473" s="316"/>
      <c r="L473" s="316"/>
      <c r="M473" s="316"/>
      <c r="N473" s="316"/>
      <c r="O473" s="316"/>
      <c r="P473" s="316"/>
      <c r="Q473" s="316"/>
      <c r="R473" s="316"/>
      <c r="S473" s="316"/>
      <c r="T473" s="317"/>
      <c r="U473" s="317"/>
      <c r="V473" s="316"/>
      <c r="W473" s="316"/>
      <c r="X473" s="316"/>
      <c r="Y473" s="316"/>
      <c r="Z473" s="316"/>
    </row>
    <row r="474" spans="1:26" ht="15.75" customHeight="1">
      <c r="A474" s="316"/>
      <c r="B474" s="316"/>
      <c r="C474" s="316"/>
      <c r="D474" s="316"/>
      <c r="E474" s="316"/>
      <c r="F474" s="316"/>
      <c r="G474" s="316"/>
      <c r="H474" s="316"/>
      <c r="I474" s="316"/>
      <c r="J474" s="316"/>
      <c r="K474" s="316"/>
      <c r="L474" s="316"/>
      <c r="M474" s="316"/>
      <c r="N474" s="316"/>
      <c r="O474" s="316"/>
      <c r="P474" s="316"/>
      <c r="Q474" s="316"/>
      <c r="R474" s="316"/>
      <c r="S474" s="316"/>
      <c r="T474" s="317"/>
      <c r="U474" s="317"/>
      <c r="V474" s="316"/>
      <c r="W474" s="316"/>
      <c r="X474" s="316"/>
      <c r="Y474" s="316"/>
      <c r="Z474" s="316"/>
    </row>
    <row r="475" spans="1:26" ht="15.75" customHeight="1">
      <c r="A475" s="316"/>
      <c r="B475" s="316"/>
      <c r="C475" s="316"/>
      <c r="D475" s="316"/>
      <c r="E475" s="316"/>
      <c r="F475" s="316"/>
      <c r="G475" s="316"/>
      <c r="H475" s="316"/>
      <c r="I475" s="316"/>
      <c r="J475" s="316"/>
      <c r="K475" s="316"/>
      <c r="L475" s="316"/>
      <c r="M475" s="316"/>
      <c r="N475" s="316"/>
      <c r="O475" s="316"/>
      <c r="P475" s="316"/>
      <c r="Q475" s="316"/>
      <c r="R475" s="316"/>
      <c r="S475" s="316"/>
      <c r="T475" s="317"/>
      <c r="U475" s="317"/>
      <c r="V475" s="316"/>
      <c r="W475" s="316"/>
      <c r="X475" s="316"/>
      <c r="Y475" s="316"/>
      <c r="Z475" s="316"/>
    </row>
    <row r="476" spans="1:26" ht="15.75" customHeight="1">
      <c r="A476" s="316"/>
      <c r="B476" s="316"/>
      <c r="C476" s="316"/>
      <c r="D476" s="316"/>
      <c r="E476" s="316"/>
      <c r="F476" s="316"/>
      <c r="G476" s="316"/>
      <c r="H476" s="316"/>
      <c r="I476" s="316"/>
      <c r="J476" s="316"/>
      <c r="K476" s="316"/>
      <c r="L476" s="316"/>
      <c r="M476" s="316"/>
      <c r="N476" s="316"/>
      <c r="O476" s="316"/>
      <c r="P476" s="316"/>
      <c r="Q476" s="316"/>
      <c r="R476" s="316"/>
      <c r="S476" s="316"/>
      <c r="T476" s="317"/>
      <c r="U476" s="317"/>
      <c r="V476" s="316"/>
      <c r="W476" s="316"/>
      <c r="X476" s="316"/>
      <c r="Y476" s="316"/>
      <c r="Z476" s="316"/>
    </row>
    <row r="477" spans="1:26" ht="15.75" customHeight="1">
      <c r="A477" s="316"/>
      <c r="B477" s="316"/>
      <c r="C477" s="316"/>
      <c r="D477" s="316"/>
      <c r="E477" s="316"/>
      <c r="F477" s="316"/>
      <c r="G477" s="316"/>
      <c r="H477" s="316"/>
      <c r="I477" s="316"/>
      <c r="J477" s="316"/>
      <c r="K477" s="316"/>
      <c r="L477" s="316"/>
      <c r="M477" s="316"/>
      <c r="N477" s="316"/>
      <c r="O477" s="316"/>
      <c r="P477" s="316"/>
      <c r="Q477" s="316"/>
      <c r="R477" s="316"/>
      <c r="S477" s="316"/>
      <c r="T477" s="317"/>
      <c r="U477" s="317"/>
      <c r="V477" s="316"/>
      <c r="W477" s="316"/>
      <c r="X477" s="316"/>
      <c r="Y477" s="316"/>
      <c r="Z477" s="316"/>
    </row>
    <row r="478" spans="1:26" ht="15.75" customHeight="1">
      <c r="A478" s="316"/>
      <c r="B478" s="316"/>
      <c r="C478" s="316"/>
      <c r="D478" s="316"/>
      <c r="E478" s="316"/>
      <c r="F478" s="316"/>
      <c r="G478" s="316"/>
      <c r="H478" s="316"/>
      <c r="I478" s="316"/>
      <c r="J478" s="316"/>
      <c r="K478" s="316"/>
      <c r="L478" s="316"/>
      <c r="M478" s="316"/>
      <c r="N478" s="316"/>
      <c r="O478" s="316"/>
      <c r="P478" s="316"/>
      <c r="Q478" s="316"/>
      <c r="R478" s="316"/>
      <c r="S478" s="316"/>
      <c r="T478" s="317"/>
      <c r="U478" s="317"/>
      <c r="V478" s="316"/>
      <c r="W478" s="316"/>
      <c r="X478" s="316"/>
      <c r="Y478" s="316"/>
      <c r="Z478" s="316"/>
    </row>
    <row r="479" spans="1:26" ht="15.75" customHeight="1">
      <c r="A479" s="316"/>
      <c r="B479" s="316"/>
      <c r="C479" s="316"/>
      <c r="D479" s="316"/>
      <c r="E479" s="316"/>
      <c r="F479" s="316"/>
      <c r="G479" s="316"/>
      <c r="H479" s="316"/>
      <c r="I479" s="316"/>
      <c r="J479" s="316"/>
      <c r="K479" s="316"/>
      <c r="L479" s="316"/>
      <c r="M479" s="316"/>
      <c r="N479" s="316"/>
      <c r="O479" s="316"/>
      <c r="P479" s="316"/>
      <c r="Q479" s="316"/>
      <c r="R479" s="316"/>
      <c r="S479" s="316"/>
      <c r="T479" s="317"/>
      <c r="U479" s="317"/>
      <c r="V479" s="316"/>
      <c r="W479" s="316"/>
      <c r="X479" s="316"/>
      <c r="Y479" s="316"/>
      <c r="Z479" s="316"/>
    </row>
    <row r="480" spans="1:26" ht="15.75" customHeight="1">
      <c r="A480" s="316"/>
      <c r="B480" s="316"/>
      <c r="C480" s="316"/>
      <c r="D480" s="316"/>
      <c r="E480" s="316"/>
      <c r="F480" s="316"/>
      <c r="G480" s="316"/>
      <c r="H480" s="316"/>
      <c r="I480" s="316"/>
      <c r="J480" s="316"/>
      <c r="K480" s="316"/>
      <c r="L480" s="316"/>
      <c r="M480" s="316"/>
      <c r="N480" s="316"/>
      <c r="O480" s="316"/>
      <c r="P480" s="316"/>
      <c r="Q480" s="316"/>
      <c r="R480" s="316"/>
      <c r="S480" s="316"/>
      <c r="T480" s="317"/>
      <c r="U480" s="317"/>
      <c r="V480" s="316"/>
      <c r="W480" s="316"/>
      <c r="X480" s="316"/>
      <c r="Y480" s="316"/>
      <c r="Z480" s="316"/>
    </row>
    <row r="481" spans="1:26" ht="15.75" customHeight="1">
      <c r="A481" s="316"/>
      <c r="B481" s="316"/>
      <c r="C481" s="316"/>
      <c r="D481" s="316"/>
      <c r="E481" s="316"/>
      <c r="F481" s="316"/>
      <c r="G481" s="316"/>
      <c r="H481" s="316"/>
      <c r="I481" s="316"/>
      <c r="J481" s="316"/>
      <c r="K481" s="316"/>
      <c r="L481" s="316"/>
      <c r="M481" s="316"/>
      <c r="N481" s="316"/>
      <c r="O481" s="316"/>
      <c r="P481" s="316"/>
      <c r="Q481" s="316"/>
      <c r="R481" s="316"/>
      <c r="S481" s="316"/>
      <c r="T481" s="317"/>
      <c r="U481" s="317"/>
      <c r="V481" s="316"/>
      <c r="W481" s="316"/>
      <c r="X481" s="316"/>
      <c r="Y481" s="316"/>
      <c r="Z481" s="316"/>
    </row>
    <row r="482" spans="1:26" ht="15.75" customHeight="1">
      <c r="A482" s="316"/>
      <c r="B482" s="316"/>
      <c r="C482" s="316"/>
      <c r="D482" s="316"/>
      <c r="E482" s="316"/>
      <c r="F482" s="316"/>
      <c r="G482" s="316"/>
      <c r="H482" s="316"/>
      <c r="I482" s="316"/>
      <c r="J482" s="316"/>
      <c r="K482" s="316"/>
      <c r="L482" s="316"/>
      <c r="M482" s="316"/>
      <c r="N482" s="316"/>
      <c r="O482" s="316"/>
      <c r="P482" s="316"/>
      <c r="Q482" s="316"/>
      <c r="R482" s="316"/>
      <c r="S482" s="316"/>
      <c r="T482" s="317"/>
      <c r="U482" s="317"/>
      <c r="V482" s="316"/>
      <c r="W482" s="316"/>
      <c r="X482" s="316"/>
      <c r="Y482" s="316"/>
      <c r="Z482" s="316"/>
    </row>
    <row r="483" spans="1:26" ht="15.75" customHeight="1">
      <c r="A483" s="316"/>
      <c r="B483" s="316"/>
      <c r="C483" s="316"/>
      <c r="D483" s="316"/>
      <c r="E483" s="316"/>
      <c r="F483" s="316"/>
      <c r="G483" s="316"/>
      <c r="H483" s="316"/>
      <c r="I483" s="316"/>
      <c r="J483" s="316"/>
      <c r="K483" s="316"/>
      <c r="L483" s="316"/>
      <c r="M483" s="316"/>
      <c r="N483" s="316"/>
      <c r="O483" s="316"/>
      <c r="P483" s="316"/>
      <c r="Q483" s="316"/>
      <c r="R483" s="316"/>
      <c r="S483" s="316"/>
      <c r="T483" s="317"/>
      <c r="U483" s="317"/>
      <c r="V483" s="316"/>
      <c r="W483" s="316"/>
      <c r="X483" s="316"/>
      <c r="Y483" s="316"/>
      <c r="Z483" s="316"/>
    </row>
    <row r="484" spans="1:26" ht="15.75" customHeight="1">
      <c r="A484" s="316"/>
      <c r="B484" s="316"/>
      <c r="C484" s="316"/>
      <c r="D484" s="316"/>
      <c r="E484" s="316"/>
      <c r="F484" s="316"/>
      <c r="G484" s="316"/>
      <c r="H484" s="316"/>
      <c r="I484" s="316"/>
      <c r="J484" s="316"/>
      <c r="K484" s="316"/>
      <c r="L484" s="316"/>
      <c r="M484" s="316"/>
      <c r="N484" s="316"/>
      <c r="O484" s="316"/>
      <c r="P484" s="316"/>
      <c r="Q484" s="316"/>
      <c r="R484" s="316"/>
      <c r="S484" s="316"/>
      <c r="T484" s="317"/>
      <c r="U484" s="317"/>
      <c r="V484" s="316"/>
      <c r="W484" s="316"/>
      <c r="X484" s="316"/>
      <c r="Y484" s="316"/>
      <c r="Z484" s="316"/>
    </row>
    <row r="485" spans="1:26" ht="15.75" customHeight="1">
      <c r="A485" s="316"/>
      <c r="B485" s="316"/>
      <c r="C485" s="316"/>
      <c r="D485" s="316"/>
      <c r="E485" s="316"/>
      <c r="F485" s="316"/>
      <c r="G485" s="316"/>
      <c r="H485" s="316"/>
      <c r="I485" s="316"/>
      <c r="J485" s="316"/>
      <c r="K485" s="316"/>
      <c r="L485" s="316"/>
      <c r="M485" s="316"/>
      <c r="N485" s="316"/>
      <c r="O485" s="316"/>
      <c r="P485" s="316"/>
      <c r="Q485" s="316"/>
      <c r="R485" s="316"/>
      <c r="S485" s="316"/>
      <c r="T485" s="317"/>
      <c r="U485" s="317"/>
      <c r="V485" s="316"/>
      <c r="W485" s="316"/>
      <c r="X485" s="316"/>
      <c r="Y485" s="316"/>
      <c r="Z485" s="316"/>
    </row>
    <row r="486" spans="1:26" ht="15.75" customHeight="1">
      <c r="A486" s="316"/>
      <c r="B486" s="316"/>
      <c r="C486" s="316"/>
      <c r="D486" s="316"/>
      <c r="E486" s="316"/>
      <c r="F486" s="316"/>
      <c r="G486" s="316"/>
      <c r="H486" s="316"/>
      <c r="I486" s="316"/>
      <c r="J486" s="316"/>
      <c r="K486" s="316"/>
      <c r="L486" s="316"/>
      <c r="M486" s="316"/>
      <c r="N486" s="316"/>
      <c r="O486" s="316"/>
      <c r="P486" s="316"/>
      <c r="Q486" s="316"/>
      <c r="R486" s="316"/>
      <c r="S486" s="316"/>
      <c r="T486" s="317"/>
      <c r="U486" s="317"/>
      <c r="V486" s="316"/>
      <c r="W486" s="316"/>
      <c r="X486" s="316"/>
      <c r="Y486" s="316"/>
      <c r="Z486" s="316"/>
    </row>
    <row r="487" spans="1:26" ht="15.75" customHeight="1">
      <c r="A487" s="316"/>
      <c r="B487" s="316"/>
      <c r="C487" s="316"/>
      <c r="D487" s="316"/>
      <c r="E487" s="316"/>
      <c r="F487" s="316"/>
      <c r="G487" s="316"/>
      <c r="H487" s="316"/>
      <c r="I487" s="316"/>
      <c r="J487" s="316"/>
      <c r="K487" s="316"/>
      <c r="L487" s="316"/>
      <c r="M487" s="316"/>
      <c r="N487" s="316"/>
      <c r="O487" s="316"/>
      <c r="P487" s="316"/>
      <c r="Q487" s="316"/>
      <c r="R487" s="316"/>
      <c r="S487" s="316"/>
      <c r="T487" s="317"/>
      <c r="U487" s="317"/>
      <c r="V487" s="316"/>
      <c r="W487" s="316"/>
      <c r="X487" s="316"/>
      <c r="Y487" s="316"/>
      <c r="Z487" s="316"/>
    </row>
    <row r="488" spans="1:26" ht="15.75" customHeight="1">
      <c r="A488" s="316"/>
      <c r="B488" s="316"/>
      <c r="C488" s="316"/>
      <c r="D488" s="316"/>
      <c r="E488" s="316"/>
      <c r="F488" s="316"/>
      <c r="G488" s="316"/>
      <c r="H488" s="316"/>
      <c r="I488" s="316"/>
      <c r="J488" s="316"/>
      <c r="K488" s="316"/>
      <c r="L488" s="316"/>
      <c r="M488" s="316"/>
      <c r="N488" s="316"/>
      <c r="O488" s="316"/>
      <c r="P488" s="316"/>
      <c r="Q488" s="316"/>
      <c r="R488" s="316"/>
      <c r="S488" s="316"/>
      <c r="T488" s="317"/>
      <c r="U488" s="317"/>
      <c r="V488" s="316"/>
      <c r="W488" s="316"/>
      <c r="X488" s="316"/>
      <c r="Y488" s="316"/>
      <c r="Z488" s="316"/>
    </row>
    <row r="489" spans="1:26" ht="15.75" customHeight="1">
      <c r="A489" s="316"/>
      <c r="B489" s="316"/>
      <c r="C489" s="316"/>
      <c r="D489" s="316"/>
      <c r="E489" s="316"/>
      <c r="F489" s="316"/>
      <c r="G489" s="316"/>
      <c r="H489" s="316"/>
      <c r="I489" s="316"/>
      <c r="J489" s="316"/>
      <c r="K489" s="316"/>
      <c r="L489" s="316"/>
      <c r="M489" s="316"/>
      <c r="N489" s="316"/>
      <c r="O489" s="316"/>
      <c r="P489" s="316"/>
      <c r="Q489" s="316"/>
      <c r="R489" s="316"/>
      <c r="S489" s="316"/>
      <c r="T489" s="317"/>
      <c r="U489" s="317"/>
      <c r="V489" s="316"/>
      <c r="W489" s="316"/>
      <c r="X489" s="316"/>
      <c r="Y489" s="316"/>
      <c r="Z489" s="316"/>
    </row>
    <row r="490" spans="1:26" ht="15.75" customHeight="1">
      <c r="A490" s="316"/>
      <c r="B490" s="316"/>
      <c r="C490" s="316"/>
      <c r="D490" s="316"/>
      <c r="E490" s="316"/>
      <c r="F490" s="316"/>
      <c r="G490" s="316"/>
      <c r="H490" s="316"/>
      <c r="I490" s="316"/>
      <c r="J490" s="316"/>
      <c r="K490" s="316"/>
      <c r="L490" s="316"/>
      <c r="M490" s="316"/>
      <c r="N490" s="316"/>
      <c r="O490" s="316"/>
      <c r="P490" s="316"/>
      <c r="Q490" s="316"/>
      <c r="R490" s="316"/>
      <c r="S490" s="316"/>
      <c r="T490" s="317"/>
      <c r="U490" s="317"/>
      <c r="V490" s="316"/>
      <c r="W490" s="316"/>
      <c r="X490" s="316"/>
      <c r="Y490" s="316"/>
      <c r="Z490" s="316"/>
    </row>
    <row r="491" spans="1:26" ht="15.75" customHeight="1">
      <c r="A491" s="316"/>
      <c r="B491" s="316"/>
      <c r="C491" s="316"/>
      <c r="D491" s="316"/>
      <c r="E491" s="316"/>
      <c r="F491" s="316"/>
      <c r="G491" s="316"/>
      <c r="H491" s="316"/>
      <c r="I491" s="316"/>
      <c r="J491" s="316"/>
      <c r="K491" s="316"/>
      <c r="L491" s="316"/>
      <c r="M491" s="316"/>
      <c r="N491" s="316"/>
      <c r="O491" s="316"/>
      <c r="P491" s="316"/>
      <c r="Q491" s="316"/>
      <c r="R491" s="316"/>
      <c r="S491" s="316"/>
      <c r="T491" s="317"/>
      <c r="U491" s="317"/>
      <c r="V491" s="316"/>
      <c r="W491" s="316"/>
      <c r="X491" s="316"/>
      <c r="Y491" s="316"/>
      <c r="Z491" s="316"/>
    </row>
    <row r="492" spans="1:26" ht="15.75" customHeight="1">
      <c r="A492" s="316"/>
      <c r="B492" s="316"/>
      <c r="C492" s="316"/>
      <c r="D492" s="316"/>
      <c r="E492" s="316"/>
      <c r="F492" s="316"/>
      <c r="G492" s="316"/>
      <c r="H492" s="316"/>
      <c r="I492" s="316"/>
      <c r="J492" s="316"/>
      <c r="K492" s="316"/>
      <c r="L492" s="316"/>
      <c r="M492" s="316"/>
      <c r="N492" s="316"/>
      <c r="O492" s="316"/>
      <c r="P492" s="316"/>
      <c r="Q492" s="316"/>
      <c r="R492" s="316"/>
      <c r="S492" s="316"/>
      <c r="T492" s="317"/>
      <c r="U492" s="317"/>
      <c r="V492" s="316"/>
      <c r="W492" s="316"/>
      <c r="X492" s="316"/>
      <c r="Y492" s="316"/>
      <c r="Z492" s="316"/>
    </row>
    <row r="493" spans="1:26" ht="15.75" customHeight="1">
      <c r="A493" s="316"/>
      <c r="B493" s="316"/>
      <c r="C493" s="316"/>
      <c r="D493" s="316"/>
      <c r="E493" s="316"/>
      <c r="F493" s="316"/>
      <c r="G493" s="316"/>
      <c r="H493" s="316"/>
      <c r="I493" s="316"/>
      <c r="J493" s="316"/>
      <c r="K493" s="316"/>
      <c r="L493" s="316"/>
      <c r="M493" s="316"/>
      <c r="N493" s="316"/>
      <c r="O493" s="316"/>
      <c r="P493" s="316"/>
      <c r="Q493" s="316"/>
      <c r="R493" s="316"/>
      <c r="S493" s="316"/>
      <c r="T493" s="317"/>
      <c r="U493" s="317"/>
      <c r="V493" s="316"/>
      <c r="W493" s="316"/>
      <c r="X493" s="316"/>
      <c r="Y493" s="316"/>
      <c r="Z493" s="316"/>
    </row>
    <row r="494" spans="1:26" ht="15.75" customHeight="1">
      <c r="A494" s="316"/>
      <c r="B494" s="316"/>
      <c r="C494" s="316"/>
      <c r="D494" s="316"/>
      <c r="E494" s="316"/>
      <c r="F494" s="316"/>
      <c r="G494" s="316"/>
      <c r="H494" s="316"/>
      <c r="I494" s="316"/>
      <c r="J494" s="316"/>
      <c r="K494" s="316"/>
      <c r="L494" s="316"/>
      <c r="M494" s="316"/>
      <c r="N494" s="316"/>
      <c r="O494" s="316"/>
      <c r="P494" s="316"/>
      <c r="Q494" s="316"/>
      <c r="R494" s="316"/>
      <c r="S494" s="316"/>
      <c r="T494" s="317"/>
      <c r="U494" s="317"/>
      <c r="V494" s="316"/>
      <c r="W494" s="316"/>
      <c r="X494" s="316"/>
      <c r="Y494" s="316"/>
      <c r="Z494" s="316"/>
    </row>
    <row r="495" spans="1:26" ht="15.75" customHeight="1">
      <c r="A495" s="316"/>
      <c r="B495" s="316"/>
      <c r="C495" s="316"/>
      <c r="D495" s="316"/>
      <c r="E495" s="316"/>
      <c r="F495" s="316"/>
      <c r="G495" s="316"/>
      <c r="H495" s="316"/>
      <c r="I495" s="316"/>
      <c r="J495" s="316"/>
      <c r="K495" s="316"/>
      <c r="L495" s="316"/>
      <c r="M495" s="316"/>
      <c r="N495" s="316"/>
      <c r="O495" s="316"/>
      <c r="P495" s="316"/>
      <c r="Q495" s="316"/>
      <c r="R495" s="316"/>
      <c r="S495" s="316"/>
      <c r="T495" s="317"/>
      <c r="U495" s="317"/>
      <c r="V495" s="316"/>
      <c r="W495" s="316"/>
      <c r="X495" s="316"/>
      <c r="Y495" s="316"/>
      <c r="Z495" s="316"/>
    </row>
    <row r="496" spans="1:26" ht="15.75" customHeight="1">
      <c r="A496" s="316"/>
      <c r="B496" s="316"/>
      <c r="C496" s="316"/>
      <c r="D496" s="316"/>
      <c r="E496" s="316"/>
      <c r="F496" s="316"/>
      <c r="G496" s="316"/>
      <c r="H496" s="316"/>
      <c r="I496" s="316"/>
      <c r="J496" s="316"/>
      <c r="K496" s="316"/>
      <c r="L496" s="316"/>
      <c r="M496" s="316"/>
      <c r="N496" s="316"/>
      <c r="O496" s="316"/>
      <c r="P496" s="316"/>
      <c r="Q496" s="316"/>
      <c r="R496" s="316"/>
      <c r="S496" s="316"/>
      <c r="T496" s="317"/>
      <c r="U496" s="317"/>
      <c r="V496" s="316"/>
      <c r="W496" s="316"/>
      <c r="X496" s="316"/>
      <c r="Y496" s="316"/>
      <c r="Z496" s="316"/>
    </row>
    <row r="497" spans="1:26" ht="15.75" customHeight="1">
      <c r="A497" s="316"/>
      <c r="B497" s="316"/>
      <c r="C497" s="316"/>
      <c r="D497" s="316"/>
      <c r="E497" s="316"/>
      <c r="F497" s="316"/>
      <c r="G497" s="316"/>
      <c r="H497" s="316"/>
      <c r="I497" s="316"/>
      <c r="J497" s="316"/>
      <c r="K497" s="316"/>
      <c r="L497" s="316"/>
      <c r="M497" s="316"/>
      <c r="N497" s="316"/>
      <c r="O497" s="316"/>
      <c r="P497" s="316"/>
      <c r="Q497" s="316"/>
      <c r="R497" s="316"/>
      <c r="S497" s="316"/>
      <c r="T497" s="317"/>
      <c r="U497" s="317"/>
      <c r="V497" s="316"/>
      <c r="W497" s="316"/>
      <c r="X497" s="316"/>
      <c r="Y497" s="316"/>
      <c r="Z497" s="316"/>
    </row>
    <row r="498" spans="1:26" ht="15.75" customHeight="1">
      <c r="A498" s="316"/>
      <c r="B498" s="316"/>
      <c r="C498" s="316"/>
      <c r="D498" s="316"/>
      <c r="E498" s="316"/>
      <c r="F498" s="316"/>
      <c r="G498" s="316"/>
      <c r="H498" s="316"/>
      <c r="I498" s="316"/>
      <c r="J498" s="316"/>
      <c r="K498" s="316"/>
      <c r="L498" s="316"/>
      <c r="M498" s="316"/>
      <c r="N498" s="316"/>
      <c r="O498" s="316"/>
      <c r="P498" s="316"/>
      <c r="Q498" s="316"/>
      <c r="R498" s="316"/>
      <c r="S498" s="316"/>
      <c r="T498" s="317"/>
      <c r="U498" s="317"/>
      <c r="V498" s="316"/>
      <c r="W498" s="316"/>
      <c r="X498" s="316"/>
      <c r="Y498" s="316"/>
      <c r="Z498" s="316"/>
    </row>
    <row r="499" spans="1:26" ht="15.75" customHeight="1">
      <c r="A499" s="316"/>
      <c r="B499" s="316"/>
      <c r="C499" s="316"/>
      <c r="D499" s="316"/>
      <c r="E499" s="316"/>
      <c r="F499" s="316"/>
      <c r="G499" s="316"/>
      <c r="H499" s="316"/>
      <c r="I499" s="316"/>
      <c r="J499" s="316"/>
      <c r="K499" s="316"/>
      <c r="L499" s="316"/>
      <c r="M499" s="316"/>
      <c r="N499" s="316"/>
      <c r="O499" s="316"/>
      <c r="P499" s="316"/>
      <c r="Q499" s="316"/>
      <c r="R499" s="316"/>
      <c r="S499" s="316"/>
      <c r="T499" s="317"/>
      <c r="U499" s="317"/>
      <c r="V499" s="316"/>
      <c r="W499" s="316"/>
      <c r="X499" s="316"/>
      <c r="Y499" s="316"/>
      <c r="Z499" s="316"/>
    </row>
    <row r="500" spans="1:26" ht="15.75" customHeight="1">
      <c r="A500" s="316"/>
      <c r="B500" s="316"/>
      <c r="C500" s="316"/>
      <c r="D500" s="316"/>
      <c r="E500" s="316"/>
      <c r="F500" s="316"/>
      <c r="G500" s="316"/>
      <c r="H500" s="316"/>
      <c r="I500" s="316"/>
      <c r="J500" s="316"/>
      <c r="K500" s="316"/>
      <c r="L500" s="316"/>
      <c r="M500" s="316"/>
      <c r="N500" s="316"/>
      <c r="O500" s="316"/>
      <c r="P500" s="316"/>
      <c r="Q500" s="316"/>
      <c r="R500" s="316"/>
      <c r="S500" s="316"/>
      <c r="T500" s="317"/>
      <c r="U500" s="317"/>
      <c r="V500" s="316"/>
      <c r="W500" s="316"/>
      <c r="X500" s="316"/>
      <c r="Y500" s="316"/>
      <c r="Z500" s="316"/>
    </row>
    <row r="501" spans="1:26" ht="15.75" customHeight="1">
      <c r="A501" s="316"/>
      <c r="B501" s="316"/>
      <c r="C501" s="316"/>
      <c r="D501" s="316"/>
      <c r="E501" s="316"/>
      <c r="F501" s="316"/>
      <c r="G501" s="316"/>
      <c r="H501" s="316"/>
      <c r="I501" s="316"/>
      <c r="J501" s="316"/>
      <c r="K501" s="316"/>
      <c r="L501" s="316"/>
      <c r="M501" s="316"/>
      <c r="N501" s="316"/>
      <c r="O501" s="316"/>
      <c r="P501" s="316"/>
      <c r="Q501" s="316"/>
      <c r="R501" s="316"/>
      <c r="S501" s="316"/>
      <c r="T501" s="317"/>
      <c r="U501" s="317"/>
      <c r="V501" s="316"/>
      <c r="W501" s="316"/>
      <c r="X501" s="316"/>
      <c r="Y501" s="316"/>
      <c r="Z501" s="316"/>
    </row>
    <row r="502" spans="1:26" ht="15.75" customHeight="1">
      <c r="A502" s="316"/>
      <c r="B502" s="316"/>
      <c r="C502" s="316"/>
      <c r="D502" s="316"/>
      <c r="E502" s="316"/>
      <c r="F502" s="316"/>
      <c r="G502" s="316"/>
      <c r="H502" s="316"/>
      <c r="I502" s="316"/>
      <c r="J502" s="316"/>
      <c r="K502" s="316"/>
      <c r="L502" s="316"/>
      <c r="M502" s="316"/>
      <c r="N502" s="316"/>
      <c r="O502" s="316"/>
      <c r="P502" s="316"/>
      <c r="Q502" s="316"/>
      <c r="R502" s="316"/>
      <c r="S502" s="316"/>
      <c r="T502" s="317"/>
      <c r="U502" s="317"/>
      <c r="V502" s="316"/>
      <c r="W502" s="316"/>
      <c r="X502" s="316"/>
      <c r="Y502" s="316"/>
      <c r="Z502" s="316"/>
    </row>
    <row r="503" spans="1:26" ht="15.75" customHeight="1">
      <c r="A503" s="316"/>
      <c r="B503" s="316"/>
      <c r="C503" s="316"/>
      <c r="D503" s="316"/>
      <c r="E503" s="316"/>
      <c r="F503" s="316"/>
      <c r="G503" s="316"/>
      <c r="H503" s="316"/>
      <c r="I503" s="316"/>
      <c r="J503" s="316"/>
      <c r="K503" s="316"/>
      <c r="L503" s="316"/>
      <c r="M503" s="316"/>
      <c r="N503" s="316"/>
      <c r="O503" s="316"/>
      <c r="P503" s="316"/>
      <c r="Q503" s="316"/>
      <c r="R503" s="316"/>
      <c r="S503" s="316"/>
      <c r="T503" s="317"/>
      <c r="U503" s="317"/>
      <c r="V503" s="316"/>
      <c r="W503" s="316"/>
      <c r="X503" s="316"/>
      <c r="Y503" s="316"/>
      <c r="Z503" s="316"/>
    </row>
    <row r="504" spans="1:26" ht="15.75" customHeight="1">
      <c r="A504" s="316"/>
      <c r="B504" s="316"/>
      <c r="C504" s="316"/>
      <c r="D504" s="316"/>
      <c r="E504" s="316"/>
      <c r="F504" s="316"/>
      <c r="G504" s="316"/>
      <c r="H504" s="316"/>
      <c r="I504" s="316"/>
      <c r="J504" s="316"/>
      <c r="K504" s="316"/>
      <c r="L504" s="316"/>
      <c r="M504" s="316"/>
      <c r="N504" s="316"/>
      <c r="O504" s="316"/>
      <c r="P504" s="316"/>
      <c r="Q504" s="316"/>
      <c r="R504" s="316"/>
      <c r="S504" s="316"/>
      <c r="T504" s="317"/>
      <c r="U504" s="317"/>
      <c r="V504" s="316"/>
      <c r="W504" s="316"/>
      <c r="X504" s="316"/>
      <c r="Y504" s="316"/>
      <c r="Z504" s="316"/>
    </row>
    <row r="505" spans="1:26" ht="15.75" customHeight="1">
      <c r="A505" s="316"/>
      <c r="B505" s="316"/>
      <c r="C505" s="316"/>
      <c r="D505" s="316"/>
      <c r="E505" s="316"/>
      <c r="F505" s="316"/>
      <c r="G505" s="316"/>
      <c r="H505" s="316"/>
      <c r="I505" s="316"/>
      <c r="J505" s="316"/>
      <c r="K505" s="316"/>
      <c r="L505" s="316"/>
      <c r="M505" s="316"/>
      <c r="N505" s="316"/>
      <c r="O505" s="316"/>
      <c r="P505" s="316"/>
      <c r="Q505" s="316"/>
      <c r="R505" s="316"/>
      <c r="S505" s="316"/>
      <c r="T505" s="317"/>
      <c r="U505" s="317"/>
      <c r="V505" s="316"/>
      <c r="W505" s="316"/>
      <c r="X505" s="316"/>
      <c r="Y505" s="316"/>
      <c r="Z505" s="316"/>
    </row>
    <row r="506" spans="1:26" ht="15.75" customHeight="1">
      <c r="A506" s="316"/>
      <c r="B506" s="316"/>
      <c r="C506" s="316"/>
      <c r="D506" s="316"/>
      <c r="E506" s="316"/>
      <c r="F506" s="316"/>
      <c r="G506" s="316"/>
      <c r="H506" s="316"/>
      <c r="I506" s="316"/>
      <c r="J506" s="316"/>
      <c r="K506" s="316"/>
      <c r="L506" s="316"/>
      <c r="M506" s="316"/>
      <c r="N506" s="316"/>
      <c r="O506" s="316"/>
      <c r="P506" s="316"/>
      <c r="Q506" s="316"/>
      <c r="R506" s="316"/>
      <c r="S506" s="316"/>
      <c r="T506" s="317"/>
      <c r="U506" s="317"/>
      <c r="V506" s="316"/>
      <c r="W506" s="316"/>
      <c r="X506" s="316"/>
      <c r="Y506" s="316"/>
      <c r="Z506" s="316"/>
    </row>
    <row r="507" spans="1:26" ht="15.75" customHeight="1">
      <c r="A507" s="316"/>
      <c r="B507" s="316"/>
      <c r="C507" s="316"/>
      <c r="D507" s="316"/>
      <c r="E507" s="316"/>
      <c r="F507" s="316"/>
      <c r="G507" s="316"/>
      <c r="H507" s="316"/>
      <c r="I507" s="316"/>
      <c r="J507" s="316"/>
      <c r="K507" s="316"/>
      <c r="L507" s="316"/>
      <c r="M507" s="316"/>
      <c r="N507" s="316"/>
      <c r="O507" s="316"/>
      <c r="P507" s="316"/>
      <c r="Q507" s="316"/>
      <c r="R507" s="316"/>
      <c r="S507" s="316"/>
      <c r="T507" s="317"/>
      <c r="U507" s="317"/>
      <c r="V507" s="316"/>
      <c r="W507" s="316"/>
      <c r="X507" s="316"/>
      <c r="Y507" s="316"/>
      <c r="Z507" s="316"/>
    </row>
    <row r="508" spans="1:26" ht="15.75" customHeight="1">
      <c r="A508" s="316"/>
      <c r="B508" s="316"/>
      <c r="C508" s="316"/>
      <c r="D508" s="316"/>
      <c r="E508" s="316"/>
      <c r="F508" s="316"/>
      <c r="G508" s="316"/>
      <c r="H508" s="316"/>
      <c r="I508" s="316"/>
      <c r="J508" s="316"/>
      <c r="K508" s="316"/>
      <c r="L508" s="316"/>
      <c r="M508" s="316"/>
      <c r="N508" s="316"/>
      <c r="O508" s="316"/>
      <c r="P508" s="316"/>
      <c r="Q508" s="316"/>
      <c r="R508" s="316"/>
      <c r="S508" s="316"/>
      <c r="T508" s="317"/>
      <c r="U508" s="317"/>
      <c r="V508" s="316"/>
      <c r="W508" s="316"/>
      <c r="X508" s="316"/>
      <c r="Y508" s="316"/>
      <c r="Z508" s="316"/>
    </row>
    <row r="509" spans="1:26" ht="15.75" customHeight="1">
      <c r="A509" s="316"/>
      <c r="B509" s="316"/>
      <c r="C509" s="316"/>
      <c r="D509" s="316"/>
      <c r="E509" s="316"/>
      <c r="F509" s="316"/>
      <c r="G509" s="316"/>
      <c r="H509" s="316"/>
      <c r="I509" s="316"/>
      <c r="J509" s="316"/>
      <c r="K509" s="316"/>
      <c r="L509" s="316"/>
      <c r="M509" s="316"/>
      <c r="N509" s="316"/>
      <c r="O509" s="316"/>
      <c r="P509" s="316"/>
      <c r="Q509" s="316"/>
      <c r="R509" s="316"/>
      <c r="S509" s="316"/>
      <c r="T509" s="317"/>
      <c r="U509" s="317"/>
      <c r="V509" s="316"/>
      <c r="W509" s="316"/>
      <c r="X509" s="316"/>
      <c r="Y509" s="316"/>
      <c r="Z509" s="316"/>
    </row>
    <row r="510" spans="1:26" ht="15.75" customHeight="1">
      <c r="A510" s="316"/>
      <c r="B510" s="316"/>
      <c r="C510" s="316"/>
      <c r="D510" s="316"/>
      <c r="E510" s="316"/>
      <c r="F510" s="316"/>
      <c r="G510" s="316"/>
      <c r="H510" s="316"/>
      <c r="I510" s="316"/>
      <c r="J510" s="316"/>
      <c r="K510" s="316"/>
      <c r="L510" s="316"/>
      <c r="M510" s="316"/>
      <c r="N510" s="316"/>
      <c r="O510" s="316"/>
      <c r="P510" s="316"/>
      <c r="Q510" s="316"/>
      <c r="R510" s="316"/>
      <c r="S510" s="316"/>
      <c r="T510" s="317"/>
      <c r="U510" s="317"/>
      <c r="V510" s="316"/>
      <c r="W510" s="316"/>
      <c r="X510" s="316"/>
      <c r="Y510" s="316"/>
      <c r="Z510" s="316"/>
    </row>
    <row r="511" spans="1:26" ht="15.75" customHeight="1">
      <c r="A511" s="316"/>
      <c r="B511" s="316"/>
      <c r="C511" s="316"/>
      <c r="D511" s="316"/>
      <c r="E511" s="316"/>
      <c r="F511" s="316"/>
      <c r="G511" s="316"/>
      <c r="H511" s="316"/>
      <c r="I511" s="316"/>
      <c r="J511" s="316"/>
      <c r="K511" s="316"/>
      <c r="L511" s="316"/>
      <c r="M511" s="316"/>
      <c r="N511" s="316"/>
      <c r="O511" s="316"/>
      <c r="P511" s="316"/>
      <c r="Q511" s="316"/>
      <c r="R511" s="316"/>
      <c r="S511" s="316"/>
      <c r="T511" s="317"/>
      <c r="U511" s="317"/>
      <c r="V511" s="316"/>
      <c r="W511" s="316"/>
      <c r="X511" s="316"/>
      <c r="Y511" s="316"/>
      <c r="Z511" s="316"/>
    </row>
    <row r="512" spans="1:26" ht="15.75" customHeight="1">
      <c r="A512" s="316"/>
      <c r="B512" s="316"/>
      <c r="C512" s="316"/>
      <c r="D512" s="316"/>
      <c r="E512" s="316"/>
      <c r="F512" s="316"/>
      <c r="G512" s="316"/>
      <c r="H512" s="316"/>
      <c r="I512" s="316"/>
      <c r="J512" s="316"/>
      <c r="K512" s="316"/>
      <c r="L512" s="316"/>
      <c r="M512" s="316"/>
      <c r="N512" s="316"/>
      <c r="O512" s="316"/>
      <c r="P512" s="316"/>
      <c r="Q512" s="316"/>
      <c r="R512" s="316"/>
      <c r="S512" s="316"/>
      <c r="T512" s="317"/>
      <c r="U512" s="317"/>
      <c r="V512" s="316"/>
      <c r="W512" s="316"/>
      <c r="X512" s="316"/>
      <c r="Y512" s="316"/>
      <c r="Z512" s="316"/>
    </row>
    <row r="513" spans="1:26" ht="15.75" customHeight="1">
      <c r="A513" s="316"/>
      <c r="B513" s="316"/>
      <c r="C513" s="316"/>
      <c r="D513" s="316"/>
      <c r="E513" s="316"/>
      <c r="F513" s="316"/>
      <c r="G513" s="316"/>
      <c r="H513" s="316"/>
      <c r="I513" s="316"/>
      <c r="J513" s="316"/>
      <c r="K513" s="316"/>
      <c r="L513" s="316"/>
      <c r="M513" s="316"/>
      <c r="N513" s="316"/>
      <c r="O513" s="316"/>
      <c r="P513" s="316"/>
      <c r="Q513" s="316"/>
      <c r="R513" s="316"/>
      <c r="S513" s="316"/>
      <c r="T513" s="317"/>
      <c r="U513" s="317"/>
      <c r="V513" s="316"/>
      <c r="W513" s="316"/>
      <c r="X513" s="316"/>
      <c r="Y513" s="316"/>
      <c r="Z513" s="316"/>
    </row>
    <row r="514" spans="1:26" ht="15.75" customHeight="1">
      <c r="A514" s="316"/>
      <c r="B514" s="316"/>
      <c r="C514" s="316"/>
      <c r="D514" s="316"/>
      <c r="E514" s="316"/>
      <c r="F514" s="316"/>
      <c r="G514" s="316"/>
      <c r="H514" s="316"/>
      <c r="I514" s="316"/>
      <c r="J514" s="316"/>
      <c r="K514" s="316"/>
      <c r="L514" s="316"/>
      <c r="M514" s="316"/>
      <c r="N514" s="316"/>
      <c r="O514" s="316"/>
      <c r="P514" s="316"/>
      <c r="Q514" s="316"/>
      <c r="R514" s="316"/>
      <c r="S514" s="316"/>
      <c r="T514" s="317"/>
      <c r="U514" s="317"/>
      <c r="V514" s="316"/>
      <c r="W514" s="316"/>
      <c r="X514" s="316"/>
      <c r="Y514" s="316"/>
      <c r="Z514" s="316"/>
    </row>
    <row r="515" spans="1:26" ht="15.75" customHeight="1">
      <c r="A515" s="316"/>
      <c r="B515" s="316"/>
      <c r="C515" s="316"/>
      <c r="D515" s="316"/>
      <c r="E515" s="316"/>
      <c r="F515" s="316"/>
      <c r="G515" s="316"/>
      <c r="H515" s="316"/>
      <c r="I515" s="316"/>
      <c r="J515" s="316"/>
      <c r="K515" s="316"/>
      <c r="L515" s="316"/>
      <c r="M515" s="316"/>
      <c r="N515" s="316"/>
      <c r="O515" s="316"/>
      <c r="P515" s="316"/>
      <c r="Q515" s="316"/>
      <c r="R515" s="316"/>
      <c r="S515" s="316"/>
      <c r="T515" s="317"/>
      <c r="U515" s="317"/>
      <c r="V515" s="316"/>
      <c r="W515" s="316"/>
      <c r="X515" s="316"/>
      <c r="Y515" s="316"/>
      <c r="Z515" s="316"/>
    </row>
    <row r="516" spans="1:26" ht="15.75" customHeight="1">
      <c r="A516" s="316"/>
      <c r="B516" s="316"/>
      <c r="C516" s="316"/>
      <c r="D516" s="316"/>
      <c r="E516" s="316"/>
      <c r="F516" s="316"/>
      <c r="G516" s="316"/>
      <c r="H516" s="316"/>
      <c r="I516" s="316"/>
      <c r="J516" s="316"/>
      <c r="K516" s="316"/>
      <c r="L516" s="316"/>
      <c r="M516" s="316"/>
      <c r="N516" s="316"/>
      <c r="O516" s="316"/>
      <c r="P516" s="316"/>
      <c r="Q516" s="316"/>
      <c r="R516" s="316"/>
      <c r="S516" s="316"/>
      <c r="T516" s="317"/>
      <c r="U516" s="317"/>
      <c r="V516" s="316"/>
      <c r="W516" s="316"/>
      <c r="X516" s="316"/>
      <c r="Y516" s="316"/>
      <c r="Z516" s="316"/>
    </row>
    <row r="517" spans="1:26" ht="15.75" customHeight="1">
      <c r="A517" s="316"/>
      <c r="B517" s="316"/>
      <c r="C517" s="316"/>
      <c r="D517" s="316"/>
      <c r="E517" s="316"/>
      <c r="F517" s="316"/>
      <c r="G517" s="316"/>
      <c r="H517" s="316"/>
      <c r="I517" s="316"/>
      <c r="J517" s="316"/>
      <c r="K517" s="316"/>
      <c r="L517" s="316"/>
      <c r="M517" s="316"/>
      <c r="N517" s="316"/>
      <c r="O517" s="316"/>
      <c r="P517" s="316"/>
      <c r="Q517" s="316"/>
      <c r="R517" s="316"/>
      <c r="S517" s="316"/>
      <c r="T517" s="317"/>
      <c r="U517" s="317"/>
      <c r="V517" s="316"/>
      <c r="W517" s="316"/>
      <c r="X517" s="316"/>
      <c r="Y517" s="316"/>
      <c r="Z517" s="316"/>
    </row>
    <row r="518" spans="1:26" ht="15.75" customHeight="1">
      <c r="A518" s="316"/>
      <c r="B518" s="316"/>
      <c r="C518" s="316"/>
      <c r="D518" s="316"/>
      <c r="E518" s="316"/>
      <c r="F518" s="316"/>
      <c r="G518" s="316"/>
      <c r="H518" s="316"/>
      <c r="I518" s="316"/>
      <c r="J518" s="316"/>
      <c r="K518" s="316"/>
      <c r="L518" s="316"/>
      <c r="M518" s="316"/>
      <c r="N518" s="316"/>
      <c r="O518" s="316"/>
      <c r="P518" s="316"/>
      <c r="Q518" s="316"/>
      <c r="R518" s="316"/>
      <c r="S518" s="316"/>
      <c r="T518" s="317"/>
      <c r="U518" s="317"/>
      <c r="V518" s="316"/>
      <c r="W518" s="316"/>
      <c r="X518" s="316"/>
      <c r="Y518" s="316"/>
      <c r="Z518" s="316"/>
    </row>
    <row r="519" spans="1:26" ht="15.75" customHeight="1">
      <c r="A519" s="316"/>
      <c r="B519" s="316"/>
      <c r="C519" s="316"/>
      <c r="D519" s="316"/>
      <c r="E519" s="316"/>
      <c r="F519" s="316"/>
      <c r="G519" s="316"/>
      <c r="H519" s="316"/>
      <c r="I519" s="316"/>
      <c r="J519" s="316"/>
      <c r="K519" s="316"/>
      <c r="L519" s="316"/>
      <c r="M519" s="316"/>
      <c r="N519" s="316"/>
      <c r="O519" s="316"/>
      <c r="P519" s="316"/>
      <c r="Q519" s="316"/>
      <c r="R519" s="316"/>
      <c r="S519" s="316"/>
      <c r="T519" s="317"/>
      <c r="U519" s="317"/>
      <c r="V519" s="316"/>
      <c r="W519" s="316"/>
      <c r="X519" s="316"/>
      <c r="Y519" s="316"/>
      <c r="Z519" s="316"/>
    </row>
    <row r="520" spans="1:26" ht="15.75" customHeight="1">
      <c r="A520" s="316"/>
      <c r="B520" s="316"/>
      <c r="C520" s="316"/>
      <c r="D520" s="316"/>
      <c r="E520" s="316"/>
      <c r="F520" s="316"/>
      <c r="G520" s="316"/>
      <c r="H520" s="316"/>
      <c r="I520" s="316"/>
      <c r="J520" s="316"/>
      <c r="K520" s="316"/>
      <c r="L520" s="316"/>
      <c r="M520" s="316"/>
      <c r="N520" s="316"/>
      <c r="O520" s="316"/>
      <c r="P520" s="316"/>
      <c r="Q520" s="316"/>
      <c r="R520" s="316"/>
      <c r="S520" s="316"/>
      <c r="T520" s="317"/>
      <c r="U520" s="317"/>
      <c r="V520" s="316"/>
      <c r="W520" s="316"/>
      <c r="X520" s="316"/>
      <c r="Y520" s="316"/>
      <c r="Z520" s="316"/>
    </row>
    <row r="521" spans="1:26" ht="15.75" customHeight="1">
      <c r="A521" s="316"/>
      <c r="B521" s="316"/>
      <c r="C521" s="316"/>
      <c r="D521" s="316"/>
      <c r="E521" s="316"/>
      <c r="F521" s="316"/>
      <c r="G521" s="316"/>
      <c r="H521" s="316"/>
      <c r="I521" s="316"/>
      <c r="J521" s="316"/>
      <c r="K521" s="316"/>
      <c r="L521" s="316"/>
      <c r="M521" s="316"/>
      <c r="N521" s="316"/>
      <c r="O521" s="316"/>
      <c r="P521" s="316"/>
      <c r="Q521" s="316"/>
      <c r="R521" s="316"/>
      <c r="S521" s="316"/>
      <c r="T521" s="317"/>
      <c r="U521" s="317"/>
      <c r="V521" s="316"/>
      <c r="W521" s="316"/>
      <c r="X521" s="316"/>
      <c r="Y521" s="316"/>
      <c r="Z521" s="316"/>
    </row>
    <row r="522" spans="1:26" ht="15.75" customHeight="1">
      <c r="A522" s="316"/>
      <c r="B522" s="316"/>
      <c r="C522" s="316"/>
      <c r="D522" s="316"/>
      <c r="E522" s="316"/>
      <c r="F522" s="316"/>
      <c r="G522" s="316"/>
      <c r="H522" s="316"/>
      <c r="I522" s="316"/>
      <c r="J522" s="316"/>
      <c r="K522" s="316"/>
      <c r="L522" s="316"/>
      <c r="M522" s="316"/>
      <c r="N522" s="316"/>
      <c r="O522" s="316"/>
      <c r="P522" s="316"/>
      <c r="Q522" s="316"/>
      <c r="R522" s="316"/>
      <c r="S522" s="316"/>
      <c r="T522" s="317"/>
      <c r="U522" s="317"/>
      <c r="V522" s="316"/>
      <c r="W522" s="316"/>
      <c r="X522" s="316"/>
      <c r="Y522" s="316"/>
      <c r="Z522" s="316"/>
    </row>
    <row r="523" spans="1:26" ht="15.75" customHeight="1">
      <c r="A523" s="316"/>
      <c r="B523" s="316"/>
      <c r="C523" s="316"/>
      <c r="D523" s="316"/>
      <c r="E523" s="316"/>
      <c r="F523" s="316"/>
      <c r="G523" s="316"/>
      <c r="H523" s="316"/>
      <c r="I523" s="316"/>
      <c r="J523" s="316"/>
      <c r="K523" s="316"/>
      <c r="L523" s="316"/>
      <c r="M523" s="316"/>
      <c r="N523" s="316"/>
      <c r="O523" s="316"/>
      <c r="P523" s="316"/>
      <c r="Q523" s="316"/>
      <c r="R523" s="316"/>
      <c r="S523" s="316"/>
      <c r="T523" s="317"/>
      <c r="U523" s="317"/>
      <c r="V523" s="316"/>
      <c r="W523" s="316"/>
      <c r="X523" s="316"/>
      <c r="Y523" s="316"/>
      <c r="Z523" s="316"/>
    </row>
    <row r="524" spans="1:26" ht="15.75" customHeight="1">
      <c r="A524" s="316"/>
      <c r="B524" s="316"/>
      <c r="C524" s="316"/>
      <c r="D524" s="316"/>
      <c r="E524" s="316"/>
      <c r="F524" s="316"/>
      <c r="G524" s="316"/>
      <c r="H524" s="316"/>
      <c r="I524" s="316"/>
      <c r="J524" s="316"/>
      <c r="K524" s="316"/>
      <c r="L524" s="316"/>
      <c r="M524" s="316"/>
      <c r="N524" s="316"/>
      <c r="O524" s="316"/>
      <c r="P524" s="316"/>
      <c r="Q524" s="316"/>
      <c r="R524" s="316"/>
      <c r="S524" s="316"/>
      <c r="T524" s="317"/>
      <c r="U524" s="317"/>
      <c r="V524" s="316"/>
      <c r="W524" s="316"/>
      <c r="X524" s="316"/>
      <c r="Y524" s="316"/>
      <c r="Z524" s="316"/>
    </row>
    <row r="525" spans="1:26" ht="15.75" customHeight="1">
      <c r="A525" s="316"/>
      <c r="B525" s="316"/>
      <c r="C525" s="316"/>
      <c r="D525" s="316"/>
      <c r="E525" s="316"/>
      <c r="F525" s="316"/>
      <c r="G525" s="316"/>
      <c r="H525" s="316"/>
      <c r="I525" s="316"/>
      <c r="J525" s="316"/>
      <c r="K525" s="316"/>
      <c r="L525" s="316"/>
      <c r="M525" s="316"/>
      <c r="N525" s="316"/>
      <c r="O525" s="316"/>
      <c r="P525" s="316"/>
      <c r="Q525" s="316"/>
      <c r="R525" s="316"/>
      <c r="S525" s="316"/>
      <c r="T525" s="317"/>
      <c r="U525" s="317"/>
      <c r="V525" s="316"/>
      <c r="W525" s="316"/>
      <c r="X525" s="316"/>
      <c r="Y525" s="316"/>
      <c r="Z525" s="316"/>
    </row>
    <row r="526" spans="1:26" ht="15.75" customHeight="1">
      <c r="A526" s="316"/>
      <c r="B526" s="316"/>
      <c r="C526" s="316"/>
      <c r="D526" s="316"/>
      <c r="E526" s="316"/>
      <c r="F526" s="316"/>
      <c r="G526" s="316"/>
      <c r="H526" s="316"/>
      <c r="I526" s="316"/>
      <c r="J526" s="316"/>
      <c r="K526" s="316"/>
      <c r="L526" s="316"/>
      <c r="M526" s="316"/>
      <c r="N526" s="316"/>
      <c r="O526" s="316"/>
      <c r="P526" s="316"/>
      <c r="Q526" s="316"/>
      <c r="R526" s="316"/>
      <c r="S526" s="316"/>
      <c r="T526" s="317"/>
      <c r="U526" s="317"/>
      <c r="V526" s="316"/>
      <c r="W526" s="316"/>
      <c r="X526" s="316"/>
      <c r="Y526" s="316"/>
      <c r="Z526" s="316"/>
    </row>
    <row r="527" spans="1:26" ht="15.75" customHeight="1">
      <c r="A527" s="316"/>
      <c r="B527" s="316"/>
      <c r="C527" s="316"/>
      <c r="D527" s="316"/>
      <c r="E527" s="316"/>
      <c r="F527" s="316"/>
      <c r="G527" s="316"/>
      <c r="H527" s="316"/>
      <c r="I527" s="316"/>
      <c r="J527" s="316"/>
      <c r="K527" s="316"/>
      <c r="L527" s="316"/>
      <c r="M527" s="316"/>
      <c r="N527" s="316"/>
      <c r="O527" s="316"/>
      <c r="P527" s="316"/>
      <c r="Q527" s="316"/>
      <c r="R527" s="316"/>
      <c r="S527" s="316"/>
      <c r="T527" s="317"/>
      <c r="U527" s="317"/>
      <c r="V527" s="316"/>
      <c r="W527" s="316"/>
      <c r="X527" s="316"/>
      <c r="Y527" s="316"/>
      <c r="Z527" s="316"/>
    </row>
    <row r="528" spans="1:26" ht="15.75" customHeight="1">
      <c r="A528" s="316"/>
      <c r="B528" s="316"/>
      <c r="C528" s="316"/>
      <c r="D528" s="316"/>
      <c r="E528" s="316"/>
      <c r="F528" s="316"/>
      <c r="G528" s="316"/>
      <c r="H528" s="316"/>
      <c r="I528" s="316"/>
      <c r="J528" s="316"/>
      <c r="K528" s="316"/>
      <c r="L528" s="316"/>
      <c r="M528" s="316"/>
      <c r="N528" s="316"/>
      <c r="O528" s="316"/>
      <c r="P528" s="316"/>
      <c r="Q528" s="316"/>
      <c r="R528" s="316"/>
      <c r="S528" s="316"/>
      <c r="T528" s="317"/>
      <c r="U528" s="317"/>
      <c r="V528" s="316"/>
      <c r="W528" s="316"/>
      <c r="X528" s="316"/>
      <c r="Y528" s="316"/>
      <c r="Z528" s="316"/>
    </row>
    <row r="529" spans="1:26" ht="15.75" customHeight="1">
      <c r="A529" s="316"/>
      <c r="B529" s="316"/>
      <c r="C529" s="316"/>
      <c r="D529" s="316"/>
      <c r="E529" s="316"/>
      <c r="F529" s="316"/>
      <c r="G529" s="316"/>
      <c r="H529" s="316"/>
      <c r="I529" s="316"/>
      <c r="J529" s="316"/>
      <c r="K529" s="316"/>
      <c r="L529" s="316"/>
      <c r="M529" s="316"/>
      <c r="N529" s="316"/>
      <c r="O529" s="316"/>
      <c r="P529" s="316"/>
      <c r="Q529" s="316"/>
      <c r="R529" s="316"/>
      <c r="S529" s="316"/>
      <c r="T529" s="317"/>
      <c r="U529" s="317"/>
      <c r="V529" s="316"/>
      <c r="W529" s="316"/>
      <c r="X529" s="316"/>
      <c r="Y529" s="316"/>
      <c r="Z529" s="316"/>
    </row>
    <row r="530" spans="1:26" ht="15.75" customHeight="1">
      <c r="A530" s="316"/>
      <c r="B530" s="316"/>
      <c r="C530" s="316"/>
      <c r="D530" s="316"/>
      <c r="E530" s="316"/>
      <c r="F530" s="316"/>
      <c r="G530" s="316"/>
      <c r="H530" s="316"/>
      <c r="I530" s="316"/>
      <c r="J530" s="316"/>
      <c r="K530" s="316"/>
      <c r="L530" s="316"/>
      <c r="M530" s="316"/>
      <c r="N530" s="316"/>
      <c r="O530" s="316"/>
      <c r="P530" s="316"/>
      <c r="Q530" s="316"/>
      <c r="R530" s="316"/>
      <c r="S530" s="316"/>
      <c r="T530" s="317"/>
      <c r="U530" s="317"/>
      <c r="V530" s="316"/>
      <c r="W530" s="316"/>
      <c r="X530" s="316"/>
      <c r="Y530" s="316"/>
      <c r="Z530" s="316"/>
    </row>
    <row r="531" spans="1:26" ht="15.75" customHeight="1">
      <c r="A531" s="316"/>
      <c r="B531" s="316"/>
      <c r="C531" s="316"/>
      <c r="D531" s="316"/>
      <c r="E531" s="316"/>
      <c r="F531" s="316"/>
      <c r="G531" s="316"/>
      <c r="H531" s="316"/>
      <c r="I531" s="316"/>
      <c r="J531" s="316"/>
      <c r="K531" s="316"/>
      <c r="L531" s="316"/>
      <c r="M531" s="316"/>
      <c r="N531" s="316"/>
      <c r="O531" s="316"/>
      <c r="P531" s="316"/>
      <c r="Q531" s="316"/>
      <c r="R531" s="316"/>
      <c r="S531" s="316"/>
      <c r="T531" s="317"/>
      <c r="U531" s="317"/>
      <c r="V531" s="316"/>
      <c r="W531" s="316"/>
      <c r="X531" s="316"/>
      <c r="Y531" s="316"/>
      <c r="Z531" s="316"/>
    </row>
    <row r="532" spans="1:26" ht="15.75" customHeight="1">
      <c r="A532" s="316"/>
      <c r="B532" s="316"/>
      <c r="C532" s="316"/>
      <c r="D532" s="316"/>
      <c r="E532" s="316"/>
      <c r="F532" s="316"/>
      <c r="G532" s="316"/>
      <c r="H532" s="316"/>
      <c r="I532" s="316"/>
      <c r="J532" s="316"/>
      <c r="K532" s="316"/>
      <c r="L532" s="316"/>
      <c r="M532" s="316"/>
      <c r="N532" s="316"/>
      <c r="O532" s="316"/>
      <c r="P532" s="316"/>
      <c r="Q532" s="316"/>
      <c r="R532" s="316"/>
      <c r="S532" s="316"/>
      <c r="T532" s="317"/>
      <c r="U532" s="317"/>
      <c r="V532" s="316"/>
      <c r="W532" s="316"/>
      <c r="X532" s="316"/>
      <c r="Y532" s="316"/>
      <c r="Z532" s="316"/>
    </row>
    <row r="533" spans="1:26" ht="15.75" customHeight="1">
      <c r="A533" s="316"/>
      <c r="B533" s="316"/>
      <c r="C533" s="316"/>
      <c r="D533" s="316"/>
      <c r="E533" s="316"/>
      <c r="F533" s="316"/>
      <c r="G533" s="316"/>
      <c r="H533" s="316"/>
      <c r="I533" s="316"/>
      <c r="J533" s="316"/>
      <c r="K533" s="316"/>
      <c r="L533" s="316"/>
      <c r="M533" s="316"/>
      <c r="N533" s="316"/>
      <c r="O533" s="316"/>
      <c r="P533" s="316"/>
      <c r="Q533" s="316"/>
      <c r="R533" s="316"/>
      <c r="S533" s="316"/>
      <c r="T533" s="317"/>
      <c r="U533" s="317"/>
      <c r="V533" s="316"/>
      <c r="W533" s="316"/>
      <c r="X533" s="316"/>
      <c r="Y533" s="316"/>
      <c r="Z533" s="316"/>
    </row>
    <row r="534" spans="1:26" ht="15.75" customHeight="1">
      <c r="A534" s="316"/>
      <c r="B534" s="316"/>
      <c r="C534" s="316"/>
      <c r="D534" s="316"/>
      <c r="E534" s="316"/>
      <c r="F534" s="316"/>
      <c r="G534" s="316"/>
      <c r="H534" s="316"/>
      <c r="I534" s="316"/>
      <c r="J534" s="316"/>
      <c r="K534" s="316"/>
      <c r="L534" s="316"/>
      <c r="M534" s="316"/>
      <c r="N534" s="316"/>
      <c r="O534" s="316"/>
      <c r="P534" s="316"/>
      <c r="Q534" s="316"/>
      <c r="R534" s="316"/>
      <c r="S534" s="316"/>
      <c r="T534" s="317"/>
      <c r="U534" s="317"/>
      <c r="V534" s="316"/>
      <c r="W534" s="316"/>
      <c r="X534" s="316"/>
      <c r="Y534" s="316"/>
      <c r="Z534" s="316"/>
    </row>
    <row r="535" spans="1:26" ht="15.75" customHeight="1">
      <c r="A535" s="316"/>
      <c r="B535" s="316"/>
      <c r="C535" s="316"/>
      <c r="D535" s="316"/>
      <c r="E535" s="316"/>
      <c r="F535" s="316"/>
      <c r="G535" s="316"/>
      <c r="H535" s="316"/>
      <c r="I535" s="316"/>
      <c r="J535" s="316"/>
      <c r="K535" s="316"/>
      <c r="L535" s="316"/>
      <c r="M535" s="316"/>
      <c r="N535" s="316"/>
      <c r="O535" s="316"/>
      <c r="P535" s="316"/>
      <c r="Q535" s="316"/>
      <c r="R535" s="316"/>
      <c r="S535" s="316"/>
      <c r="T535" s="317"/>
      <c r="U535" s="317"/>
      <c r="V535" s="316"/>
      <c r="W535" s="316"/>
      <c r="X535" s="316"/>
      <c r="Y535" s="316"/>
      <c r="Z535" s="316"/>
    </row>
    <row r="536" spans="1:26" ht="15.75" customHeight="1">
      <c r="A536" s="316"/>
      <c r="B536" s="316"/>
      <c r="C536" s="316"/>
      <c r="D536" s="316"/>
      <c r="E536" s="316"/>
      <c r="F536" s="316"/>
      <c r="G536" s="316"/>
      <c r="H536" s="316"/>
      <c r="I536" s="316"/>
      <c r="J536" s="316"/>
      <c r="K536" s="316"/>
      <c r="L536" s="316"/>
      <c r="M536" s="316"/>
      <c r="N536" s="316"/>
      <c r="O536" s="316"/>
      <c r="P536" s="316"/>
      <c r="Q536" s="316"/>
      <c r="R536" s="316"/>
      <c r="S536" s="316"/>
      <c r="T536" s="317"/>
      <c r="U536" s="317"/>
      <c r="V536" s="316"/>
      <c r="W536" s="316"/>
      <c r="X536" s="316"/>
      <c r="Y536" s="316"/>
      <c r="Z536" s="316"/>
    </row>
    <row r="537" spans="1:26" ht="15.75" customHeight="1">
      <c r="A537" s="316"/>
      <c r="B537" s="316"/>
      <c r="C537" s="316"/>
      <c r="D537" s="316"/>
      <c r="E537" s="316"/>
      <c r="F537" s="316"/>
      <c r="G537" s="316"/>
      <c r="H537" s="316"/>
      <c r="I537" s="316"/>
      <c r="J537" s="316"/>
      <c r="K537" s="316"/>
      <c r="L537" s="316"/>
      <c r="M537" s="316"/>
      <c r="N537" s="316"/>
      <c r="O537" s="316"/>
      <c r="P537" s="316"/>
      <c r="Q537" s="316"/>
      <c r="R537" s="316"/>
      <c r="S537" s="316"/>
      <c r="T537" s="317"/>
      <c r="U537" s="317"/>
      <c r="V537" s="316"/>
      <c r="W537" s="316"/>
      <c r="X537" s="316"/>
      <c r="Y537" s="316"/>
      <c r="Z537" s="316"/>
    </row>
    <row r="538" spans="1:26" ht="15.75" customHeight="1">
      <c r="A538" s="316"/>
      <c r="B538" s="316"/>
      <c r="C538" s="316"/>
      <c r="D538" s="316"/>
      <c r="E538" s="316"/>
      <c r="F538" s="316"/>
      <c r="G538" s="316"/>
      <c r="H538" s="316"/>
      <c r="I538" s="316"/>
      <c r="J538" s="316"/>
      <c r="K538" s="316"/>
      <c r="L538" s="316"/>
      <c r="M538" s="316"/>
      <c r="N538" s="316"/>
      <c r="O538" s="316"/>
      <c r="P538" s="316"/>
      <c r="Q538" s="316"/>
      <c r="R538" s="316"/>
      <c r="S538" s="316"/>
      <c r="T538" s="317"/>
      <c r="U538" s="317"/>
      <c r="V538" s="316"/>
      <c r="W538" s="316"/>
      <c r="X538" s="316"/>
      <c r="Y538" s="316"/>
      <c r="Z538" s="316"/>
    </row>
    <row r="539" spans="1:26" ht="15.75" customHeight="1">
      <c r="A539" s="316"/>
      <c r="B539" s="316"/>
      <c r="C539" s="316"/>
      <c r="D539" s="316"/>
      <c r="E539" s="316"/>
      <c r="F539" s="316"/>
      <c r="G539" s="316"/>
      <c r="H539" s="316"/>
      <c r="I539" s="316"/>
      <c r="J539" s="316"/>
      <c r="K539" s="316"/>
      <c r="L539" s="316"/>
      <c r="M539" s="316"/>
      <c r="N539" s="316"/>
      <c r="O539" s="316"/>
      <c r="P539" s="316"/>
      <c r="Q539" s="316"/>
      <c r="R539" s="316"/>
      <c r="S539" s="316"/>
      <c r="T539" s="317"/>
      <c r="U539" s="317"/>
      <c r="V539" s="316"/>
      <c r="W539" s="316"/>
      <c r="X539" s="316"/>
      <c r="Y539" s="316"/>
      <c r="Z539" s="316"/>
    </row>
    <row r="540" spans="1:26" ht="15.75" customHeight="1">
      <c r="A540" s="316"/>
      <c r="B540" s="316"/>
      <c r="C540" s="316"/>
      <c r="D540" s="316"/>
      <c r="E540" s="316"/>
      <c r="F540" s="316"/>
      <c r="G540" s="316"/>
      <c r="H540" s="316"/>
      <c r="I540" s="316"/>
      <c r="J540" s="316"/>
      <c r="K540" s="316"/>
      <c r="L540" s="316"/>
      <c r="M540" s="316"/>
      <c r="N540" s="316"/>
      <c r="O540" s="316"/>
      <c r="P540" s="316"/>
      <c r="Q540" s="316"/>
      <c r="R540" s="316"/>
      <c r="S540" s="316"/>
      <c r="T540" s="317"/>
      <c r="U540" s="317"/>
      <c r="V540" s="316"/>
      <c r="W540" s="316"/>
      <c r="X540" s="316"/>
      <c r="Y540" s="316"/>
      <c r="Z540" s="316"/>
    </row>
    <row r="541" spans="1:26" ht="15.75" customHeight="1">
      <c r="A541" s="316"/>
      <c r="B541" s="316"/>
      <c r="C541" s="316"/>
      <c r="D541" s="316"/>
      <c r="E541" s="316"/>
      <c r="F541" s="316"/>
      <c r="G541" s="316"/>
      <c r="H541" s="316"/>
      <c r="I541" s="316"/>
      <c r="J541" s="316"/>
      <c r="K541" s="316"/>
      <c r="L541" s="316"/>
      <c r="M541" s="316"/>
      <c r="N541" s="316"/>
      <c r="O541" s="316"/>
      <c r="P541" s="316"/>
      <c r="Q541" s="316"/>
      <c r="R541" s="316"/>
      <c r="S541" s="316"/>
      <c r="T541" s="317"/>
      <c r="U541" s="317"/>
      <c r="V541" s="316"/>
      <c r="W541" s="316"/>
      <c r="X541" s="316"/>
      <c r="Y541" s="316"/>
      <c r="Z541" s="316"/>
    </row>
    <row r="542" spans="1:26" ht="15.75" customHeight="1">
      <c r="A542" s="316"/>
      <c r="B542" s="316"/>
      <c r="C542" s="316"/>
      <c r="D542" s="316"/>
      <c r="E542" s="316"/>
      <c r="F542" s="316"/>
      <c r="G542" s="316"/>
      <c r="H542" s="316"/>
      <c r="I542" s="316"/>
      <c r="J542" s="316"/>
      <c r="K542" s="316"/>
      <c r="L542" s="316"/>
      <c r="M542" s="316"/>
      <c r="N542" s="316"/>
      <c r="O542" s="316"/>
      <c r="P542" s="316"/>
      <c r="Q542" s="316"/>
      <c r="R542" s="316"/>
      <c r="S542" s="316"/>
      <c r="T542" s="317"/>
      <c r="U542" s="317"/>
      <c r="V542" s="316"/>
      <c r="W542" s="316"/>
      <c r="X542" s="316"/>
      <c r="Y542" s="316"/>
      <c r="Z542" s="316"/>
    </row>
    <row r="543" spans="1:26" ht="15.75" customHeight="1">
      <c r="A543" s="316"/>
      <c r="B543" s="316"/>
      <c r="C543" s="316"/>
      <c r="D543" s="316"/>
      <c r="E543" s="316"/>
      <c r="F543" s="316"/>
      <c r="G543" s="316"/>
      <c r="H543" s="316"/>
      <c r="I543" s="316"/>
      <c r="J543" s="316"/>
      <c r="K543" s="316"/>
      <c r="L543" s="316"/>
      <c r="M543" s="316"/>
      <c r="N543" s="316"/>
      <c r="O543" s="316"/>
      <c r="P543" s="316"/>
      <c r="Q543" s="316"/>
      <c r="R543" s="316"/>
      <c r="S543" s="316"/>
      <c r="T543" s="317"/>
      <c r="U543" s="317"/>
      <c r="V543" s="316"/>
      <c r="W543" s="316"/>
      <c r="X543" s="316"/>
      <c r="Y543" s="316"/>
      <c r="Z543" s="316"/>
    </row>
    <row r="544" spans="1:26" ht="15.75" customHeight="1">
      <c r="A544" s="316"/>
      <c r="B544" s="316"/>
      <c r="C544" s="316"/>
      <c r="D544" s="316"/>
      <c r="E544" s="316"/>
      <c r="F544" s="316"/>
      <c r="G544" s="316"/>
      <c r="H544" s="316"/>
      <c r="I544" s="316"/>
      <c r="J544" s="316"/>
      <c r="K544" s="316"/>
      <c r="L544" s="316"/>
      <c r="M544" s="316"/>
      <c r="N544" s="316"/>
      <c r="O544" s="316"/>
      <c r="P544" s="316"/>
      <c r="Q544" s="316"/>
      <c r="R544" s="316"/>
      <c r="S544" s="316"/>
      <c r="T544" s="317"/>
      <c r="U544" s="317"/>
      <c r="V544" s="316"/>
      <c r="W544" s="316"/>
      <c r="X544" s="316"/>
      <c r="Y544" s="316"/>
      <c r="Z544" s="316"/>
    </row>
    <row r="545" spans="1:26" ht="15.75" customHeight="1">
      <c r="A545" s="316"/>
      <c r="B545" s="316"/>
      <c r="C545" s="316"/>
      <c r="D545" s="316"/>
      <c r="E545" s="316"/>
      <c r="F545" s="316"/>
      <c r="G545" s="316"/>
      <c r="H545" s="316"/>
      <c r="I545" s="316"/>
      <c r="J545" s="316"/>
      <c r="K545" s="316"/>
      <c r="L545" s="316"/>
      <c r="M545" s="316"/>
      <c r="N545" s="316"/>
      <c r="O545" s="316"/>
      <c r="P545" s="316"/>
      <c r="Q545" s="316"/>
      <c r="R545" s="316"/>
      <c r="S545" s="316"/>
      <c r="T545" s="317"/>
      <c r="U545" s="317"/>
      <c r="V545" s="316"/>
      <c r="W545" s="316"/>
      <c r="X545" s="316"/>
      <c r="Y545" s="316"/>
      <c r="Z545" s="316"/>
    </row>
    <row r="546" spans="1:26" ht="15.75" customHeight="1">
      <c r="A546" s="316"/>
      <c r="B546" s="316"/>
      <c r="C546" s="316"/>
      <c r="D546" s="316"/>
      <c r="E546" s="316"/>
      <c r="F546" s="316"/>
      <c r="G546" s="316"/>
      <c r="H546" s="316"/>
      <c r="I546" s="316"/>
      <c r="J546" s="316"/>
      <c r="K546" s="316"/>
      <c r="L546" s="316"/>
      <c r="M546" s="316"/>
      <c r="N546" s="316"/>
      <c r="O546" s="316"/>
      <c r="P546" s="316"/>
      <c r="Q546" s="316"/>
      <c r="R546" s="316"/>
      <c r="S546" s="316"/>
      <c r="T546" s="317"/>
      <c r="U546" s="317"/>
      <c r="V546" s="316"/>
      <c r="W546" s="316"/>
      <c r="X546" s="316"/>
      <c r="Y546" s="316"/>
      <c r="Z546" s="316"/>
    </row>
    <row r="547" spans="1:26" ht="15.75" customHeight="1">
      <c r="A547" s="316"/>
      <c r="B547" s="316"/>
      <c r="C547" s="316"/>
      <c r="D547" s="316"/>
      <c r="E547" s="316"/>
      <c r="F547" s="316"/>
      <c r="G547" s="316"/>
      <c r="H547" s="316"/>
      <c r="I547" s="316"/>
      <c r="J547" s="316"/>
      <c r="K547" s="316"/>
      <c r="L547" s="316"/>
      <c r="M547" s="316"/>
      <c r="N547" s="316"/>
      <c r="O547" s="316"/>
      <c r="P547" s="316"/>
      <c r="Q547" s="316"/>
      <c r="R547" s="316"/>
      <c r="S547" s="316"/>
      <c r="T547" s="317"/>
      <c r="U547" s="317"/>
      <c r="V547" s="316"/>
      <c r="W547" s="316"/>
      <c r="X547" s="316"/>
      <c r="Y547" s="316"/>
      <c r="Z547" s="316"/>
    </row>
    <row r="548" spans="1:26" ht="15.75" customHeight="1">
      <c r="A548" s="316"/>
      <c r="B548" s="316"/>
      <c r="C548" s="316"/>
      <c r="D548" s="316"/>
      <c r="E548" s="316"/>
      <c r="F548" s="316"/>
      <c r="G548" s="316"/>
      <c r="H548" s="316"/>
      <c r="I548" s="316"/>
      <c r="J548" s="316"/>
      <c r="K548" s="316"/>
      <c r="L548" s="316"/>
      <c r="M548" s="316"/>
      <c r="N548" s="316"/>
      <c r="O548" s="316"/>
      <c r="P548" s="316"/>
      <c r="Q548" s="316"/>
      <c r="R548" s="316"/>
      <c r="S548" s="316"/>
      <c r="T548" s="317"/>
      <c r="U548" s="317"/>
      <c r="V548" s="316"/>
      <c r="W548" s="316"/>
      <c r="X548" s="316"/>
      <c r="Y548" s="316"/>
      <c r="Z548" s="316"/>
    </row>
    <row r="549" spans="1:26" ht="15.75" customHeight="1">
      <c r="A549" s="316"/>
      <c r="B549" s="316"/>
      <c r="C549" s="316"/>
      <c r="D549" s="316"/>
      <c r="E549" s="316"/>
      <c r="F549" s="316"/>
      <c r="G549" s="316"/>
      <c r="H549" s="316"/>
      <c r="I549" s="316"/>
      <c r="J549" s="316"/>
      <c r="K549" s="316"/>
      <c r="L549" s="316"/>
      <c r="M549" s="316"/>
      <c r="N549" s="316"/>
      <c r="O549" s="316"/>
      <c r="P549" s="316"/>
      <c r="Q549" s="316"/>
      <c r="R549" s="316"/>
      <c r="S549" s="316"/>
      <c r="T549" s="317"/>
      <c r="U549" s="317"/>
      <c r="V549" s="316"/>
      <c r="W549" s="316"/>
      <c r="X549" s="316"/>
      <c r="Y549" s="316"/>
      <c r="Z549" s="316"/>
    </row>
    <row r="550" spans="1:26" ht="15.75" customHeight="1">
      <c r="A550" s="316"/>
      <c r="B550" s="316"/>
      <c r="C550" s="316"/>
      <c r="D550" s="316"/>
      <c r="E550" s="316"/>
      <c r="F550" s="316"/>
      <c r="G550" s="316"/>
      <c r="H550" s="316"/>
      <c r="I550" s="316"/>
      <c r="J550" s="316"/>
      <c r="K550" s="316"/>
      <c r="L550" s="316"/>
      <c r="M550" s="316"/>
      <c r="N550" s="316"/>
      <c r="O550" s="316"/>
      <c r="P550" s="316"/>
      <c r="Q550" s="316"/>
      <c r="R550" s="316"/>
      <c r="S550" s="316"/>
      <c r="T550" s="317"/>
      <c r="U550" s="317"/>
      <c r="V550" s="316"/>
      <c r="W550" s="316"/>
      <c r="X550" s="316"/>
      <c r="Y550" s="316"/>
      <c r="Z550" s="316"/>
    </row>
    <row r="551" spans="1:26" ht="15.75" customHeight="1">
      <c r="A551" s="316"/>
      <c r="B551" s="316"/>
      <c r="C551" s="316"/>
      <c r="D551" s="316"/>
      <c r="E551" s="316"/>
      <c r="F551" s="316"/>
      <c r="G551" s="316"/>
      <c r="H551" s="316"/>
      <c r="I551" s="316"/>
      <c r="J551" s="316"/>
      <c r="K551" s="316"/>
      <c r="L551" s="316"/>
      <c r="M551" s="316"/>
      <c r="N551" s="316"/>
      <c r="O551" s="316"/>
      <c r="P551" s="316"/>
      <c r="Q551" s="316"/>
      <c r="R551" s="316"/>
      <c r="S551" s="316"/>
      <c r="T551" s="317"/>
      <c r="U551" s="317"/>
      <c r="V551" s="316"/>
      <c r="W551" s="316"/>
      <c r="X551" s="316"/>
      <c r="Y551" s="316"/>
      <c r="Z551" s="316"/>
    </row>
    <row r="552" spans="1:26" ht="15.75" customHeight="1">
      <c r="A552" s="316"/>
      <c r="B552" s="316"/>
      <c r="C552" s="316"/>
      <c r="D552" s="316"/>
      <c r="E552" s="316"/>
      <c r="F552" s="316"/>
      <c r="G552" s="316"/>
      <c r="H552" s="316"/>
      <c r="I552" s="316"/>
      <c r="J552" s="316"/>
      <c r="K552" s="316"/>
      <c r="L552" s="316"/>
      <c r="M552" s="316"/>
      <c r="N552" s="316"/>
      <c r="O552" s="316"/>
      <c r="P552" s="316"/>
      <c r="Q552" s="316"/>
      <c r="R552" s="316"/>
      <c r="S552" s="316"/>
      <c r="T552" s="317"/>
      <c r="U552" s="317"/>
      <c r="V552" s="316"/>
      <c r="W552" s="316"/>
      <c r="X552" s="316"/>
      <c r="Y552" s="316"/>
      <c r="Z552" s="316"/>
    </row>
    <row r="553" spans="1:26" ht="15.75" customHeight="1">
      <c r="A553" s="316"/>
      <c r="B553" s="316"/>
      <c r="C553" s="316"/>
      <c r="D553" s="316"/>
      <c r="E553" s="316"/>
      <c r="F553" s="316"/>
      <c r="G553" s="316"/>
      <c r="H553" s="316"/>
      <c r="I553" s="316"/>
      <c r="J553" s="316"/>
      <c r="K553" s="316"/>
      <c r="L553" s="316"/>
      <c r="M553" s="316"/>
      <c r="N553" s="316"/>
      <c r="O553" s="316"/>
      <c r="P553" s="316"/>
      <c r="Q553" s="316"/>
      <c r="R553" s="316"/>
      <c r="S553" s="316"/>
      <c r="T553" s="317"/>
      <c r="U553" s="317"/>
      <c r="V553" s="316"/>
      <c r="W553" s="316"/>
      <c r="X553" s="316"/>
      <c r="Y553" s="316"/>
      <c r="Z553" s="316"/>
    </row>
    <row r="554" spans="1:26" ht="15.75" customHeight="1">
      <c r="A554" s="316"/>
      <c r="B554" s="316"/>
      <c r="C554" s="316"/>
      <c r="D554" s="316"/>
      <c r="E554" s="316"/>
      <c r="F554" s="316"/>
      <c r="G554" s="316"/>
      <c r="H554" s="316"/>
      <c r="I554" s="316"/>
      <c r="J554" s="316"/>
      <c r="K554" s="316"/>
      <c r="L554" s="316"/>
      <c r="M554" s="316"/>
      <c r="N554" s="316"/>
      <c r="O554" s="316"/>
      <c r="P554" s="316"/>
      <c r="Q554" s="316"/>
      <c r="R554" s="316"/>
      <c r="S554" s="316"/>
      <c r="T554" s="317"/>
      <c r="U554" s="317"/>
      <c r="V554" s="316"/>
      <c r="W554" s="316"/>
      <c r="X554" s="316"/>
      <c r="Y554" s="316"/>
      <c r="Z554" s="316"/>
    </row>
    <row r="555" spans="1:26" ht="15.75" customHeight="1">
      <c r="A555" s="316"/>
      <c r="B555" s="316"/>
      <c r="C555" s="316"/>
      <c r="D555" s="316"/>
      <c r="E555" s="316"/>
      <c r="F555" s="316"/>
      <c r="G555" s="316"/>
      <c r="H555" s="316"/>
      <c r="I555" s="316"/>
      <c r="J555" s="316"/>
      <c r="K555" s="316"/>
      <c r="L555" s="316"/>
      <c r="M555" s="316"/>
      <c r="N555" s="316"/>
      <c r="O555" s="316"/>
      <c r="P555" s="316"/>
      <c r="Q555" s="316"/>
      <c r="R555" s="316"/>
      <c r="S555" s="316"/>
      <c r="T555" s="317"/>
      <c r="U555" s="317"/>
      <c r="V555" s="316"/>
      <c r="W555" s="316"/>
      <c r="X555" s="316"/>
      <c r="Y555" s="316"/>
      <c r="Z555" s="316"/>
    </row>
    <row r="556" spans="1:26" ht="15.75" customHeight="1">
      <c r="A556" s="316"/>
      <c r="B556" s="316"/>
      <c r="C556" s="316"/>
      <c r="D556" s="316"/>
      <c r="E556" s="316"/>
      <c r="F556" s="316"/>
      <c r="G556" s="316"/>
      <c r="H556" s="316"/>
      <c r="I556" s="316"/>
      <c r="J556" s="316"/>
      <c r="K556" s="316"/>
      <c r="L556" s="316"/>
      <c r="M556" s="316"/>
      <c r="N556" s="316"/>
      <c r="O556" s="316"/>
      <c r="P556" s="316"/>
      <c r="Q556" s="316"/>
      <c r="R556" s="316"/>
      <c r="S556" s="316"/>
      <c r="T556" s="317"/>
      <c r="U556" s="317"/>
      <c r="V556" s="316"/>
      <c r="W556" s="316"/>
      <c r="X556" s="316"/>
      <c r="Y556" s="316"/>
      <c r="Z556" s="316"/>
    </row>
    <row r="557" spans="1:26" ht="15.75" customHeight="1">
      <c r="A557" s="316"/>
      <c r="B557" s="316"/>
      <c r="C557" s="316"/>
      <c r="D557" s="316"/>
      <c r="E557" s="316"/>
      <c r="F557" s="316"/>
      <c r="G557" s="316"/>
      <c r="H557" s="316"/>
      <c r="I557" s="316"/>
      <c r="J557" s="316"/>
      <c r="K557" s="316"/>
      <c r="L557" s="316"/>
      <c r="M557" s="316"/>
      <c r="N557" s="316"/>
      <c r="O557" s="316"/>
      <c r="P557" s="316"/>
      <c r="Q557" s="316"/>
      <c r="R557" s="316"/>
      <c r="S557" s="316"/>
      <c r="T557" s="317"/>
      <c r="U557" s="317"/>
      <c r="V557" s="316"/>
      <c r="W557" s="316"/>
      <c r="X557" s="316"/>
      <c r="Y557" s="316"/>
      <c r="Z557" s="316"/>
    </row>
    <row r="558" spans="1:26" ht="15.75" customHeight="1">
      <c r="A558" s="316"/>
      <c r="B558" s="316"/>
      <c r="C558" s="316"/>
      <c r="D558" s="316"/>
      <c r="E558" s="316"/>
      <c r="F558" s="316"/>
      <c r="G558" s="316"/>
      <c r="H558" s="316"/>
      <c r="I558" s="316"/>
      <c r="J558" s="316"/>
      <c r="K558" s="316"/>
      <c r="L558" s="316"/>
      <c r="M558" s="316"/>
      <c r="N558" s="316"/>
      <c r="O558" s="316"/>
      <c r="P558" s="316"/>
      <c r="Q558" s="316"/>
      <c r="R558" s="316"/>
      <c r="S558" s="316"/>
      <c r="T558" s="317"/>
      <c r="U558" s="317"/>
      <c r="V558" s="316"/>
      <c r="W558" s="316"/>
      <c r="X558" s="316"/>
      <c r="Y558" s="316"/>
      <c r="Z558" s="316"/>
    </row>
    <row r="559" spans="1:26" ht="15.75" customHeight="1">
      <c r="A559" s="316"/>
      <c r="B559" s="316"/>
      <c r="C559" s="316"/>
      <c r="D559" s="316"/>
      <c r="E559" s="316"/>
      <c r="F559" s="316"/>
      <c r="G559" s="316"/>
      <c r="H559" s="316"/>
      <c r="I559" s="316"/>
      <c r="J559" s="316"/>
      <c r="K559" s="316"/>
      <c r="L559" s="316"/>
      <c r="M559" s="316"/>
      <c r="N559" s="316"/>
      <c r="O559" s="316"/>
      <c r="P559" s="316"/>
      <c r="Q559" s="316"/>
      <c r="R559" s="316"/>
      <c r="S559" s="316"/>
      <c r="T559" s="317"/>
      <c r="U559" s="317"/>
      <c r="V559" s="316"/>
      <c r="W559" s="316"/>
      <c r="X559" s="316"/>
      <c r="Y559" s="316"/>
      <c r="Z559" s="316"/>
    </row>
    <row r="560" spans="1:26" ht="15.75" customHeight="1">
      <c r="A560" s="316"/>
      <c r="B560" s="316"/>
      <c r="C560" s="316"/>
      <c r="D560" s="316"/>
      <c r="E560" s="316"/>
      <c r="F560" s="316"/>
      <c r="G560" s="316"/>
      <c r="H560" s="316"/>
      <c r="I560" s="316"/>
      <c r="J560" s="316"/>
      <c r="K560" s="316"/>
      <c r="L560" s="316"/>
      <c r="M560" s="316"/>
      <c r="N560" s="316"/>
      <c r="O560" s="316"/>
      <c r="P560" s="316"/>
      <c r="Q560" s="316"/>
      <c r="R560" s="316"/>
      <c r="S560" s="316"/>
      <c r="T560" s="317"/>
      <c r="U560" s="317"/>
      <c r="V560" s="316"/>
      <c r="W560" s="316"/>
      <c r="X560" s="316"/>
      <c r="Y560" s="316"/>
      <c r="Z560" s="316"/>
    </row>
    <row r="561" spans="1:26" ht="15.75" customHeight="1">
      <c r="A561" s="316"/>
      <c r="B561" s="316"/>
      <c r="C561" s="316"/>
      <c r="D561" s="316"/>
      <c r="E561" s="316"/>
      <c r="F561" s="316"/>
      <c r="G561" s="316"/>
      <c r="H561" s="316"/>
      <c r="I561" s="316"/>
      <c r="J561" s="316"/>
      <c r="K561" s="316"/>
      <c r="L561" s="316"/>
      <c r="M561" s="316"/>
      <c r="N561" s="316"/>
      <c r="O561" s="316"/>
      <c r="P561" s="316"/>
      <c r="Q561" s="316"/>
      <c r="R561" s="316"/>
      <c r="S561" s="316"/>
      <c r="T561" s="317"/>
      <c r="U561" s="317"/>
      <c r="V561" s="316"/>
      <c r="W561" s="316"/>
      <c r="X561" s="316"/>
      <c r="Y561" s="316"/>
      <c r="Z561" s="316"/>
    </row>
    <row r="562" spans="1:26" ht="15.75" customHeight="1">
      <c r="A562" s="316"/>
      <c r="B562" s="316"/>
      <c r="C562" s="316"/>
      <c r="D562" s="316"/>
      <c r="E562" s="316"/>
      <c r="F562" s="316"/>
      <c r="G562" s="316"/>
      <c r="H562" s="316"/>
      <c r="I562" s="316"/>
      <c r="J562" s="316"/>
      <c r="K562" s="316"/>
      <c r="L562" s="316"/>
      <c r="M562" s="316"/>
      <c r="N562" s="316"/>
      <c r="O562" s="316"/>
      <c r="P562" s="316"/>
      <c r="Q562" s="316"/>
      <c r="R562" s="316"/>
      <c r="S562" s="316"/>
      <c r="T562" s="317"/>
      <c r="U562" s="317"/>
      <c r="V562" s="316"/>
      <c r="W562" s="316"/>
      <c r="X562" s="316"/>
      <c r="Y562" s="316"/>
      <c r="Z562" s="316"/>
    </row>
    <row r="563" spans="1:26" ht="15.75" customHeight="1">
      <c r="A563" s="316"/>
      <c r="B563" s="316"/>
      <c r="C563" s="316"/>
      <c r="D563" s="316"/>
      <c r="E563" s="316"/>
      <c r="F563" s="316"/>
      <c r="G563" s="316"/>
      <c r="H563" s="316"/>
      <c r="I563" s="316"/>
      <c r="J563" s="316"/>
      <c r="K563" s="316"/>
      <c r="L563" s="316"/>
      <c r="M563" s="316"/>
      <c r="N563" s="316"/>
      <c r="O563" s="316"/>
      <c r="P563" s="316"/>
      <c r="Q563" s="316"/>
      <c r="R563" s="316"/>
      <c r="S563" s="316"/>
      <c r="T563" s="317"/>
      <c r="U563" s="317"/>
      <c r="V563" s="316"/>
      <c r="W563" s="316"/>
      <c r="X563" s="316"/>
      <c r="Y563" s="316"/>
      <c r="Z563" s="316"/>
    </row>
    <row r="564" spans="1:26" ht="15.75" customHeight="1">
      <c r="A564" s="316"/>
      <c r="B564" s="316"/>
      <c r="C564" s="316"/>
      <c r="D564" s="316"/>
      <c r="E564" s="316"/>
      <c r="F564" s="316"/>
      <c r="G564" s="316"/>
      <c r="H564" s="316"/>
      <c r="I564" s="316"/>
      <c r="J564" s="316"/>
      <c r="K564" s="316"/>
      <c r="L564" s="316"/>
      <c r="M564" s="316"/>
      <c r="N564" s="316"/>
      <c r="O564" s="316"/>
      <c r="P564" s="316"/>
      <c r="Q564" s="316"/>
      <c r="R564" s="316"/>
      <c r="S564" s="316"/>
      <c r="T564" s="317"/>
      <c r="U564" s="317"/>
      <c r="V564" s="316"/>
      <c r="W564" s="316"/>
      <c r="X564" s="316"/>
      <c r="Y564" s="316"/>
      <c r="Z564" s="316"/>
    </row>
    <row r="565" spans="1:26" ht="15.75" customHeight="1">
      <c r="A565" s="316"/>
      <c r="B565" s="316"/>
      <c r="C565" s="316"/>
      <c r="D565" s="316"/>
      <c r="E565" s="316"/>
      <c r="F565" s="316"/>
      <c r="G565" s="316"/>
      <c r="H565" s="316"/>
      <c r="I565" s="316"/>
      <c r="J565" s="316"/>
      <c r="K565" s="316"/>
      <c r="L565" s="316"/>
      <c r="M565" s="316"/>
      <c r="N565" s="316"/>
      <c r="O565" s="316"/>
      <c r="P565" s="316"/>
      <c r="Q565" s="316"/>
      <c r="R565" s="316"/>
      <c r="S565" s="316"/>
      <c r="T565" s="317"/>
      <c r="U565" s="317"/>
      <c r="V565" s="316"/>
      <c r="W565" s="316"/>
      <c r="X565" s="316"/>
      <c r="Y565" s="316"/>
      <c r="Z565" s="316"/>
    </row>
    <row r="566" spans="1:26" ht="15.75" customHeight="1">
      <c r="A566" s="316"/>
      <c r="B566" s="316"/>
      <c r="C566" s="316"/>
      <c r="D566" s="316"/>
      <c r="E566" s="316"/>
      <c r="F566" s="316"/>
      <c r="G566" s="316"/>
      <c r="H566" s="316"/>
      <c r="I566" s="316"/>
      <c r="J566" s="316"/>
      <c r="K566" s="316"/>
      <c r="L566" s="316"/>
      <c r="M566" s="316"/>
      <c r="N566" s="316"/>
      <c r="O566" s="316"/>
      <c r="P566" s="316"/>
      <c r="Q566" s="316"/>
      <c r="R566" s="316"/>
      <c r="S566" s="316"/>
      <c r="T566" s="317"/>
      <c r="U566" s="317"/>
      <c r="V566" s="316"/>
      <c r="W566" s="316"/>
      <c r="X566" s="316"/>
      <c r="Y566" s="316"/>
      <c r="Z566" s="316"/>
    </row>
    <row r="567" spans="1:26" ht="15.75" customHeight="1">
      <c r="A567" s="316"/>
      <c r="B567" s="316"/>
      <c r="C567" s="316"/>
      <c r="D567" s="316"/>
      <c r="E567" s="316"/>
      <c r="F567" s="316"/>
      <c r="G567" s="316"/>
      <c r="H567" s="316"/>
      <c r="I567" s="316"/>
      <c r="J567" s="316"/>
      <c r="K567" s="316"/>
      <c r="L567" s="316"/>
      <c r="M567" s="316"/>
      <c r="N567" s="316"/>
      <c r="O567" s="316"/>
      <c r="P567" s="316"/>
      <c r="Q567" s="316"/>
      <c r="R567" s="316"/>
      <c r="S567" s="316"/>
      <c r="T567" s="317"/>
      <c r="U567" s="317"/>
      <c r="V567" s="316"/>
      <c r="W567" s="316"/>
      <c r="X567" s="316"/>
      <c r="Y567" s="316"/>
      <c r="Z567" s="316"/>
    </row>
    <row r="568" spans="1:26" ht="15.75" customHeight="1">
      <c r="A568" s="316"/>
      <c r="B568" s="316"/>
      <c r="C568" s="316"/>
      <c r="D568" s="316"/>
      <c r="E568" s="316"/>
      <c r="F568" s="316"/>
      <c r="G568" s="316"/>
      <c r="H568" s="316"/>
      <c r="I568" s="316"/>
      <c r="J568" s="316"/>
      <c r="K568" s="316"/>
      <c r="L568" s="316"/>
      <c r="M568" s="316"/>
      <c r="N568" s="316"/>
      <c r="O568" s="316"/>
      <c r="P568" s="316"/>
      <c r="Q568" s="316"/>
      <c r="R568" s="316"/>
      <c r="S568" s="316"/>
      <c r="T568" s="317"/>
      <c r="U568" s="317"/>
      <c r="V568" s="316"/>
      <c r="W568" s="316"/>
      <c r="X568" s="316"/>
      <c r="Y568" s="316"/>
      <c r="Z568" s="316"/>
    </row>
    <row r="569" spans="1:26" ht="15.75" customHeight="1">
      <c r="A569" s="316"/>
      <c r="B569" s="316"/>
      <c r="C569" s="316"/>
      <c r="D569" s="316"/>
      <c r="E569" s="316"/>
      <c r="F569" s="316"/>
      <c r="G569" s="316"/>
      <c r="H569" s="316"/>
      <c r="I569" s="316"/>
      <c r="J569" s="316"/>
      <c r="K569" s="316"/>
      <c r="L569" s="316"/>
      <c r="M569" s="316"/>
      <c r="N569" s="316"/>
      <c r="O569" s="316"/>
      <c r="P569" s="316"/>
      <c r="Q569" s="316"/>
      <c r="R569" s="316"/>
      <c r="S569" s="316"/>
      <c r="T569" s="317"/>
      <c r="U569" s="317"/>
      <c r="V569" s="316"/>
      <c r="W569" s="316"/>
      <c r="X569" s="316"/>
      <c r="Y569" s="316"/>
      <c r="Z569" s="316"/>
    </row>
    <row r="570" spans="1:26" ht="15.75" customHeight="1">
      <c r="A570" s="316"/>
      <c r="B570" s="316"/>
      <c r="C570" s="316"/>
      <c r="D570" s="316"/>
      <c r="E570" s="316"/>
      <c r="F570" s="316"/>
      <c r="G570" s="316"/>
      <c r="H570" s="316"/>
      <c r="I570" s="316"/>
      <c r="J570" s="316"/>
      <c r="K570" s="316"/>
      <c r="L570" s="316"/>
      <c r="M570" s="316"/>
      <c r="N570" s="316"/>
      <c r="O570" s="316"/>
      <c r="P570" s="316"/>
      <c r="Q570" s="316"/>
      <c r="R570" s="316"/>
      <c r="S570" s="316"/>
      <c r="T570" s="317"/>
      <c r="U570" s="317"/>
      <c r="V570" s="316"/>
      <c r="W570" s="316"/>
      <c r="X570" s="316"/>
      <c r="Y570" s="316"/>
      <c r="Z570" s="316"/>
    </row>
    <row r="571" spans="1:26" ht="15.75" customHeight="1">
      <c r="A571" s="316"/>
      <c r="B571" s="316"/>
      <c r="C571" s="316"/>
      <c r="D571" s="316"/>
      <c r="E571" s="316"/>
      <c r="F571" s="316"/>
      <c r="G571" s="316"/>
      <c r="H571" s="316"/>
      <c r="I571" s="316"/>
      <c r="J571" s="316"/>
      <c r="K571" s="316"/>
      <c r="L571" s="316"/>
      <c r="M571" s="316"/>
      <c r="N571" s="316"/>
      <c r="O571" s="316"/>
      <c r="P571" s="316"/>
      <c r="Q571" s="316"/>
      <c r="R571" s="316"/>
      <c r="S571" s="316"/>
      <c r="T571" s="317"/>
      <c r="U571" s="317"/>
      <c r="V571" s="316"/>
      <c r="W571" s="316"/>
      <c r="X571" s="316"/>
      <c r="Y571" s="316"/>
      <c r="Z571" s="316"/>
    </row>
    <row r="572" spans="1:26" ht="15.75" customHeight="1">
      <c r="A572" s="316"/>
      <c r="B572" s="316"/>
      <c r="C572" s="316"/>
      <c r="D572" s="316"/>
      <c r="E572" s="316"/>
      <c r="F572" s="316"/>
      <c r="G572" s="316"/>
      <c r="H572" s="316"/>
      <c r="I572" s="316"/>
      <c r="J572" s="316"/>
      <c r="K572" s="316"/>
      <c r="L572" s="316"/>
      <c r="M572" s="316"/>
      <c r="N572" s="316"/>
      <c r="O572" s="316"/>
      <c r="P572" s="316"/>
      <c r="Q572" s="316"/>
      <c r="R572" s="316"/>
      <c r="S572" s="316"/>
      <c r="T572" s="317"/>
      <c r="U572" s="317"/>
      <c r="V572" s="316"/>
      <c r="W572" s="316"/>
      <c r="X572" s="316"/>
      <c r="Y572" s="316"/>
      <c r="Z572" s="316"/>
    </row>
    <row r="573" spans="1:26" ht="15.75" customHeight="1">
      <c r="A573" s="316"/>
      <c r="B573" s="316"/>
      <c r="C573" s="316"/>
      <c r="D573" s="316"/>
      <c r="E573" s="316"/>
      <c r="F573" s="316"/>
      <c r="G573" s="316"/>
      <c r="H573" s="316"/>
      <c r="I573" s="316"/>
      <c r="J573" s="316"/>
      <c r="K573" s="316"/>
      <c r="L573" s="316"/>
      <c r="M573" s="316"/>
      <c r="N573" s="316"/>
      <c r="O573" s="316"/>
      <c r="P573" s="316"/>
      <c r="Q573" s="316"/>
      <c r="R573" s="316"/>
      <c r="S573" s="316"/>
      <c r="T573" s="317"/>
      <c r="U573" s="317"/>
      <c r="V573" s="316"/>
      <c r="W573" s="316"/>
      <c r="X573" s="316"/>
      <c r="Y573" s="316"/>
      <c r="Z573" s="316"/>
    </row>
    <row r="574" spans="1:26" ht="15.75" customHeight="1">
      <c r="A574" s="316"/>
      <c r="B574" s="316"/>
      <c r="C574" s="316"/>
      <c r="D574" s="316"/>
      <c r="E574" s="316"/>
      <c r="F574" s="316"/>
      <c r="G574" s="316"/>
      <c r="H574" s="316"/>
      <c r="I574" s="316"/>
      <c r="J574" s="316"/>
      <c r="K574" s="316"/>
      <c r="L574" s="316"/>
      <c r="M574" s="316"/>
      <c r="N574" s="316"/>
      <c r="O574" s="316"/>
      <c r="P574" s="316"/>
      <c r="Q574" s="316"/>
      <c r="R574" s="316"/>
      <c r="S574" s="316"/>
      <c r="T574" s="317"/>
      <c r="U574" s="317"/>
      <c r="V574" s="316"/>
      <c r="W574" s="316"/>
      <c r="X574" s="316"/>
      <c r="Y574" s="316"/>
      <c r="Z574" s="316"/>
    </row>
    <row r="575" spans="1:26" ht="15.75" customHeight="1">
      <c r="A575" s="316"/>
      <c r="B575" s="316"/>
      <c r="C575" s="316"/>
      <c r="D575" s="316"/>
      <c r="E575" s="316"/>
      <c r="F575" s="316"/>
      <c r="G575" s="316"/>
      <c r="H575" s="316"/>
      <c r="I575" s="316"/>
      <c r="J575" s="316"/>
      <c r="K575" s="316"/>
      <c r="L575" s="316"/>
      <c r="M575" s="316"/>
      <c r="N575" s="316"/>
      <c r="O575" s="316"/>
      <c r="P575" s="316"/>
      <c r="Q575" s="316"/>
      <c r="R575" s="316"/>
      <c r="S575" s="316"/>
      <c r="T575" s="317"/>
      <c r="U575" s="317"/>
      <c r="V575" s="316"/>
      <c r="W575" s="316"/>
      <c r="X575" s="316"/>
      <c r="Y575" s="316"/>
      <c r="Z575" s="316"/>
    </row>
    <row r="576" spans="1:26" ht="15.75" customHeight="1">
      <c r="A576" s="316"/>
      <c r="B576" s="316"/>
      <c r="C576" s="316"/>
      <c r="D576" s="316"/>
      <c r="E576" s="316"/>
      <c r="F576" s="316"/>
      <c r="G576" s="316"/>
      <c r="H576" s="316"/>
      <c r="I576" s="316"/>
      <c r="J576" s="316"/>
      <c r="K576" s="316"/>
      <c r="L576" s="316"/>
      <c r="M576" s="316"/>
      <c r="N576" s="316"/>
      <c r="O576" s="316"/>
      <c r="P576" s="316"/>
      <c r="Q576" s="316"/>
      <c r="R576" s="316"/>
      <c r="S576" s="316"/>
      <c r="T576" s="317"/>
      <c r="U576" s="317"/>
      <c r="V576" s="316"/>
      <c r="W576" s="316"/>
      <c r="X576" s="316"/>
      <c r="Y576" s="316"/>
      <c r="Z576" s="316"/>
    </row>
    <row r="577" spans="1:26" ht="15.75" customHeight="1">
      <c r="A577" s="316"/>
      <c r="B577" s="316"/>
      <c r="C577" s="316"/>
      <c r="D577" s="316"/>
      <c r="E577" s="316"/>
      <c r="F577" s="316"/>
      <c r="G577" s="316"/>
      <c r="H577" s="316"/>
      <c r="I577" s="316"/>
      <c r="J577" s="316"/>
      <c r="K577" s="316"/>
      <c r="L577" s="316"/>
      <c r="M577" s="316"/>
      <c r="N577" s="316"/>
      <c r="O577" s="316"/>
      <c r="P577" s="316"/>
      <c r="Q577" s="316"/>
      <c r="R577" s="316"/>
      <c r="S577" s="316"/>
      <c r="T577" s="317"/>
      <c r="U577" s="317"/>
      <c r="V577" s="316"/>
      <c r="W577" s="316"/>
      <c r="X577" s="316"/>
      <c r="Y577" s="316"/>
      <c r="Z577" s="316"/>
    </row>
    <row r="578" spans="1:26" ht="15.75" customHeight="1">
      <c r="A578" s="316"/>
      <c r="B578" s="316"/>
      <c r="C578" s="316"/>
      <c r="D578" s="316"/>
      <c r="E578" s="316"/>
      <c r="F578" s="316"/>
      <c r="G578" s="316"/>
      <c r="H578" s="316"/>
      <c r="I578" s="316"/>
      <c r="J578" s="316"/>
      <c r="K578" s="316"/>
      <c r="L578" s="316"/>
      <c r="M578" s="316"/>
      <c r="N578" s="316"/>
      <c r="O578" s="316"/>
      <c r="P578" s="316"/>
      <c r="Q578" s="316"/>
      <c r="R578" s="316"/>
      <c r="S578" s="316"/>
      <c r="T578" s="317"/>
      <c r="U578" s="317"/>
      <c r="V578" s="316"/>
      <c r="W578" s="316"/>
      <c r="X578" s="316"/>
      <c r="Y578" s="316"/>
      <c r="Z578" s="316"/>
    </row>
    <row r="579" spans="1:26" ht="15.75" customHeight="1">
      <c r="A579" s="316"/>
      <c r="B579" s="316"/>
      <c r="C579" s="316"/>
      <c r="D579" s="316"/>
      <c r="E579" s="316"/>
      <c r="F579" s="316"/>
      <c r="G579" s="316"/>
      <c r="H579" s="316"/>
      <c r="I579" s="316"/>
      <c r="J579" s="316"/>
      <c r="K579" s="316"/>
      <c r="L579" s="316"/>
      <c r="M579" s="316"/>
      <c r="N579" s="316"/>
      <c r="O579" s="316"/>
      <c r="P579" s="316"/>
      <c r="Q579" s="316"/>
      <c r="R579" s="316"/>
      <c r="S579" s="316"/>
      <c r="T579" s="317"/>
      <c r="U579" s="317"/>
      <c r="V579" s="316"/>
      <c r="W579" s="316"/>
      <c r="X579" s="316"/>
      <c r="Y579" s="316"/>
      <c r="Z579" s="316"/>
    </row>
    <row r="580" spans="1:26" ht="15.75" customHeight="1">
      <c r="A580" s="316"/>
      <c r="B580" s="316"/>
      <c r="C580" s="316"/>
      <c r="D580" s="316"/>
      <c r="E580" s="316"/>
      <c r="F580" s="316"/>
      <c r="G580" s="316"/>
      <c r="H580" s="316"/>
      <c r="I580" s="316"/>
      <c r="J580" s="316"/>
      <c r="K580" s="316"/>
      <c r="L580" s="316"/>
      <c r="M580" s="316"/>
      <c r="N580" s="316"/>
      <c r="O580" s="316"/>
      <c r="P580" s="316"/>
      <c r="Q580" s="316"/>
      <c r="R580" s="316"/>
      <c r="S580" s="316"/>
      <c r="T580" s="317"/>
      <c r="U580" s="317"/>
      <c r="V580" s="316"/>
      <c r="W580" s="316"/>
      <c r="X580" s="316"/>
      <c r="Y580" s="316"/>
      <c r="Z580" s="316"/>
    </row>
    <row r="581" spans="1:26" ht="15.75" customHeight="1">
      <c r="A581" s="316"/>
      <c r="B581" s="316"/>
      <c r="C581" s="316"/>
      <c r="D581" s="316"/>
      <c r="E581" s="316"/>
      <c r="F581" s="316"/>
      <c r="G581" s="316"/>
      <c r="H581" s="316"/>
      <c r="I581" s="316"/>
      <c r="J581" s="316"/>
      <c r="K581" s="316"/>
      <c r="L581" s="316"/>
      <c r="M581" s="316"/>
      <c r="N581" s="316"/>
      <c r="O581" s="316"/>
      <c r="P581" s="316"/>
      <c r="Q581" s="316"/>
      <c r="R581" s="316"/>
      <c r="S581" s="316"/>
      <c r="T581" s="317"/>
      <c r="U581" s="317"/>
      <c r="V581" s="316"/>
      <c r="W581" s="316"/>
      <c r="X581" s="316"/>
      <c r="Y581" s="316"/>
      <c r="Z581" s="316"/>
    </row>
    <row r="582" spans="1:26" ht="15.75" customHeight="1">
      <c r="A582" s="316"/>
      <c r="B582" s="316"/>
      <c r="C582" s="316"/>
      <c r="D582" s="316"/>
      <c r="E582" s="316"/>
      <c r="F582" s="316"/>
      <c r="G582" s="316"/>
      <c r="H582" s="316"/>
      <c r="I582" s="316"/>
      <c r="J582" s="316"/>
      <c r="K582" s="316"/>
      <c r="L582" s="316"/>
      <c r="M582" s="316"/>
      <c r="N582" s="316"/>
      <c r="O582" s="316"/>
      <c r="P582" s="316"/>
      <c r="Q582" s="316"/>
      <c r="R582" s="316"/>
      <c r="S582" s="316"/>
      <c r="T582" s="317"/>
      <c r="U582" s="317"/>
      <c r="V582" s="316"/>
      <c r="W582" s="316"/>
      <c r="X582" s="316"/>
      <c r="Y582" s="316"/>
      <c r="Z582" s="316"/>
    </row>
    <row r="583" spans="1:26" ht="15.75" customHeight="1">
      <c r="A583" s="316"/>
      <c r="B583" s="316"/>
      <c r="C583" s="316"/>
      <c r="D583" s="316"/>
      <c r="E583" s="316"/>
      <c r="F583" s="316"/>
      <c r="G583" s="316"/>
      <c r="H583" s="316"/>
      <c r="I583" s="316"/>
      <c r="J583" s="316"/>
      <c r="K583" s="316"/>
      <c r="L583" s="316"/>
      <c r="M583" s="316"/>
      <c r="N583" s="316"/>
      <c r="O583" s="316"/>
      <c r="P583" s="316"/>
      <c r="Q583" s="316"/>
      <c r="R583" s="316"/>
      <c r="S583" s="316"/>
      <c r="T583" s="317"/>
      <c r="U583" s="317"/>
      <c r="V583" s="316"/>
      <c r="W583" s="316"/>
      <c r="X583" s="316"/>
      <c r="Y583" s="316"/>
      <c r="Z583" s="316"/>
    </row>
    <row r="584" spans="1:26" ht="15.75" customHeight="1">
      <c r="A584" s="316"/>
      <c r="B584" s="316"/>
      <c r="C584" s="316"/>
      <c r="D584" s="316"/>
      <c r="E584" s="316"/>
      <c r="F584" s="316"/>
      <c r="G584" s="316"/>
      <c r="H584" s="316"/>
      <c r="I584" s="316"/>
      <c r="J584" s="316"/>
      <c r="K584" s="316"/>
      <c r="L584" s="316"/>
      <c r="M584" s="316"/>
      <c r="N584" s="316"/>
      <c r="O584" s="316"/>
      <c r="P584" s="316"/>
      <c r="Q584" s="316"/>
      <c r="R584" s="316"/>
      <c r="S584" s="316"/>
      <c r="T584" s="317"/>
      <c r="U584" s="317"/>
      <c r="V584" s="316"/>
      <c r="W584" s="316"/>
      <c r="X584" s="316"/>
      <c r="Y584" s="316"/>
      <c r="Z584" s="316"/>
    </row>
    <row r="585" spans="1:26" ht="15.75" customHeight="1">
      <c r="A585" s="316"/>
      <c r="B585" s="316"/>
      <c r="C585" s="316"/>
      <c r="D585" s="316"/>
      <c r="E585" s="316"/>
      <c r="F585" s="316"/>
      <c r="G585" s="316"/>
      <c r="H585" s="316"/>
      <c r="I585" s="316"/>
      <c r="J585" s="316"/>
      <c r="K585" s="316"/>
      <c r="L585" s="316"/>
      <c r="M585" s="316"/>
      <c r="N585" s="316"/>
      <c r="O585" s="316"/>
      <c r="P585" s="316"/>
      <c r="Q585" s="316"/>
      <c r="R585" s="316"/>
      <c r="S585" s="316"/>
      <c r="T585" s="317"/>
      <c r="U585" s="317"/>
      <c r="V585" s="316"/>
      <c r="W585" s="316"/>
      <c r="X585" s="316"/>
      <c r="Y585" s="316"/>
      <c r="Z585" s="316"/>
    </row>
    <row r="586" spans="1:26" ht="15.75" customHeight="1">
      <c r="A586" s="316"/>
      <c r="B586" s="316"/>
      <c r="C586" s="316"/>
      <c r="D586" s="316"/>
      <c r="E586" s="316"/>
      <c r="F586" s="316"/>
      <c r="G586" s="316"/>
      <c r="H586" s="316"/>
      <c r="I586" s="316"/>
      <c r="J586" s="316"/>
      <c r="K586" s="316"/>
      <c r="L586" s="316"/>
      <c r="M586" s="316"/>
      <c r="N586" s="316"/>
      <c r="O586" s="316"/>
      <c r="P586" s="316"/>
      <c r="Q586" s="316"/>
      <c r="R586" s="316"/>
      <c r="S586" s="316"/>
      <c r="T586" s="317"/>
      <c r="U586" s="317"/>
      <c r="V586" s="316"/>
      <c r="W586" s="316"/>
      <c r="X586" s="316"/>
      <c r="Y586" s="316"/>
      <c r="Z586" s="316"/>
    </row>
    <row r="587" spans="1:26" ht="15.75" customHeight="1">
      <c r="A587" s="316"/>
      <c r="B587" s="316"/>
      <c r="C587" s="316"/>
      <c r="D587" s="316"/>
      <c r="E587" s="316"/>
      <c r="F587" s="316"/>
      <c r="G587" s="316"/>
      <c r="H587" s="316"/>
      <c r="I587" s="316"/>
      <c r="J587" s="316"/>
      <c r="K587" s="316"/>
      <c r="L587" s="316"/>
      <c r="M587" s="316"/>
      <c r="N587" s="316"/>
      <c r="O587" s="316"/>
      <c r="P587" s="316"/>
      <c r="Q587" s="316"/>
      <c r="R587" s="316"/>
      <c r="S587" s="316"/>
      <c r="T587" s="317"/>
      <c r="U587" s="317"/>
      <c r="V587" s="316"/>
      <c r="W587" s="316"/>
      <c r="X587" s="316"/>
      <c r="Y587" s="316"/>
      <c r="Z587" s="316"/>
    </row>
    <row r="588" spans="1:26" ht="15.75" customHeight="1">
      <c r="A588" s="316"/>
      <c r="B588" s="316"/>
      <c r="C588" s="316"/>
      <c r="D588" s="316"/>
      <c r="E588" s="316"/>
      <c r="F588" s="316"/>
      <c r="G588" s="316"/>
      <c r="H588" s="316"/>
      <c r="I588" s="316"/>
      <c r="J588" s="316"/>
      <c r="K588" s="316"/>
      <c r="L588" s="316"/>
      <c r="M588" s="316"/>
      <c r="N588" s="316"/>
      <c r="O588" s="316"/>
      <c r="P588" s="316"/>
      <c r="Q588" s="316"/>
      <c r="R588" s="316"/>
      <c r="S588" s="316"/>
      <c r="T588" s="317"/>
      <c r="U588" s="317"/>
      <c r="V588" s="316"/>
      <c r="W588" s="316"/>
      <c r="X588" s="316"/>
      <c r="Y588" s="316"/>
      <c r="Z588" s="316"/>
    </row>
    <row r="589" spans="1:26" ht="15.75" customHeight="1">
      <c r="A589" s="316"/>
      <c r="B589" s="316"/>
      <c r="C589" s="316"/>
      <c r="D589" s="316"/>
      <c r="E589" s="316"/>
      <c r="F589" s="316"/>
      <c r="G589" s="316"/>
      <c r="H589" s="316"/>
      <c r="I589" s="316"/>
      <c r="J589" s="316"/>
      <c r="K589" s="316"/>
      <c r="L589" s="316"/>
      <c r="M589" s="316"/>
      <c r="N589" s="316"/>
      <c r="O589" s="316"/>
      <c r="P589" s="316"/>
      <c r="Q589" s="316"/>
      <c r="R589" s="316"/>
      <c r="S589" s="316"/>
      <c r="T589" s="317"/>
      <c r="U589" s="317"/>
      <c r="V589" s="316"/>
      <c r="W589" s="316"/>
      <c r="X589" s="316"/>
      <c r="Y589" s="316"/>
      <c r="Z589" s="316"/>
    </row>
    <row r="590" spans="1:26" ht="15.75" customHeight="1">
      <c r="A590" s="316"/>
      <c r="B590" s="316"/>
      <c r="C590" s="316"/>
      <c r="D590" s="316"/>
      <c r="E590" s="316"/>
      <c r="F590" s="316"/>
      <c r="G590" s="316"/>
      <c r="H590" s="316"/>
      <c r="I590" s="316"/>
      <c r="J590" s="316"/>
      <c r="K590" s="316"/>
      <c r="L590" s="316"/>
      <c r="M590" s="316"/>
      <c r="N590" s="316"/>
      <c r="O590" s="316"/>
      <c r="P590" s="316"/>
      <c r="Q590" s="316"/>
      <c r="R590" s="316"/>
      <c r="S590" s="316"/>
      <c r="T590" s="317"/>
      <c r="U590" s="317"/>
      <c r="V590" s="316"/>
      <c r="W590" s="316"/>
      <c r="X590" s="316"/>
      <c r="Y590" s="316"/>
      <c r="Z590" s="316"/>
    </row>
    <row r="591" spans="1:26" ht="15.75" customHeight="1">
      <c r="A591" s="316"/>
      <c r="B591" s="316"/>
      <c r="C591" s="316"/>
      <c r="D591" s="316"/>
      <c r="E591" s="316"/>
      <c r="F591" s="316"/>
      <c r="G591" s="316"/>
      <c r="H591" s="316"/>
      <c r="I591" s="316"/>
      <c r="J591" s="316"/>
      <c r="K591" s="316"/>
      <c r="L591" s="316"/>
      <c r="M591" s="316"/>
      <c r="N591" s="316"/>
      <c r="O591" s="316"/>
      <c r="P591" s="316"/>
      <c r="Q591" s="316"/>
      <c r="R591" s="316"/>
      <c r="S591" s="316"/>
      <c r="T591" s="317"/>
      <c r="U591" s="317"/>
      <c r="V591" s="316"/>
      <c r="W591" s="316"/>
      <c r="X591" s="316"/>
      <c r="Y591" s="316"/>
      <c r="Z591" s="316"/>
    </row>
    <row r="592" spans="1:26" ht="15.75" customHeight="1">
      <c r="A592" s="316"/>
      <c r="B592" s="316"/>
      <c r="C592" s="316"/>
      <c r="D592" s="316"/>
      <c r="E592" s="316"/>
      <c r="F592" s="316"/>
      <c r="G592" s="316"/>
      <c r="H592" s="316"/>
      <c r="I592" s="316"/>
      <c r="J592" s="316"/>
      <c r="K592" s="316"/>
      <c r="L592" s="316"/>
      <c r="M592" s="316"/>
      <c r="N592" s="316"/>
      <c r="O592" s="316"/>
      <c r="P592" s="316"/>
      <c r="Q592" s="316"/>
      <c r="R592" s="316"/>
      <c r="S592" s="316"/>
      <c r="T592" s="317"/>
      <c r="U592" s="317"/>
      <c r="V592" s="316"/>
      <c r="W592" s="316"/>
      <c r="X592" s="316"/>
      <c r="Y592" s="316"/>
      <c r="Z592" s="316"/>
    </row>
    <row r="593" spans="1:26" ht="15.75" customHeight="1">
      <c r="A593" s="316"/>
      <c r="B593" s="316"/>
      <c r="C593" s="316"/>
      <c r="D593" s="316"/>
      <c r="E593" s="316"/>
      <c r="F593" s="316"/>
      <c r="G593" s="316"/>
      <c r="H593" s="316"/>
      <c r="I593" s="316"/>
      <c r="J593" s="316"/>
      <c r="K593" s="316"/>
      <c r="L593" s="316"/>
      <c r="M593" s="316"/>
      <c r="N593" s="316"/>
      <c r="O593" s="316"/>
      <c r="P593" s="316"/>
      <c r="Q593" s="316"/>
      <c r="R593" s="316"/>
      <c r="S593" s="316"/>
      <c r="T593" s="317"/>
      <c r="U593" s="317"/>
      <c r="V593" s="316"/>
      <c r="W593" s="316"/>
      <c r="X593" s="316"/>
      <c r="Y593" s="316"/>
      <c r="Z593" s="316"/>
    </row>
    <row r="594" spans="1:26" ht="15.75" customHeight="1">
      <c r="A594" s="316"/>
      <c r="B594" s="316"/>
      <c r="C594" s="316"/>
      <c r="D594" s="316"/>
      <c r="E594" s="316"/>
      <c r="F594" s="316"/>
      <c r="G594" s="316"/>
      <c r="H594" s="316"/>
      <c r="I594" s="316"/>
      <c r="J594" s="316"/>
      <c r="K594" s="316"/>
      <c r="L594" s="316"/>
      <c r="M594" s="316"/>
      <c r="N594" s="316"/>
      <c r="O594" s="316"/>
      <c r="P594" s="316"/>
      <c r="Q594" s="316"/>
      <c r="R594" s="316"/>
      <c r="S594" s="316"/>
      <c r="T594" s="317"/>
      <c r="U594" s="317"/>
      <c r="V594" s="316"/>
      <c r="W594" s="316"/>
      <c r="X594" s="316"/>
      <c r="Y594" s="316"/>
      <c r="Z594" s="316"/>
    </row>
    <row r="595" spans="1:26" ht="15.75" customHeight="1">
      <c r="A595" s="316"/>
      <c r="B595" s="316"/>
      <c r="C595" s="316"/>
      <c r="D595" s="316"/>
      <c r="E595" s="316"/>
      <c r="F595" s="316"/>
      <c r="G595" s="316"/>
      <c r="H595" s="316"/>
      <c r="I595" s="316"/>
      <c r="J595" s="316"/>
      <c r="K595" s="316"/>
      <c r="L595" s="316"/>
      <c r="M595" s="316"/>
      <c r="N595" s="316"/>
      <c r="O595" s="316"/>
      <c r="P595" s="316"/>
      <c r="Q595" s="316"/>
      <c r="R595" s="316"/>
      <c r="S595" s="316"/>
      <c r="T595" s="317"/>
      <c r="U595" s="317"/>
      <c r="V595" s="316"/>
      <c r="W595" s="316"/>
      <c r="X595" s="316"/>
      <c r="Y595" s="316"/>
      <c r="Z595" s="316"/>
    </row>
    <row r="596" spans="1:26" ht="15.75" customHeight="1">
      <c r="A596" s="316"/>
      <c r="B596" s="316"/>
      <c r="C596" s="316"/>
      <c r="D596" s="316"/>
      <c r="E596" s="316"/>
      <c r="F596" s="316"/>
      <c r="G596" s="316"/>
      <c r="H596" s="316"/>
      <c r="I596" s="316"/>
      <c r="J596" s="316"/>
      <c r="K596" s="316"/>
      <c r="L596" s="316"/>
      <c r="M596" s="316"/>
      <c r="N596" s="316"/>
      <c r="O596" s="316"/>
      <c r="P596" s="316"/>
      <c r="Q596" s="316"/>
      <c r="R596" s="316"/>
      <c r="S596" s="316"/>
      <c r="T596" s="317"/>
      <c r="U596" s="317"/>
      <c r="V596" s="316"/>
      <c r="W596" s="316"/>
      <c r="X596" s="316"/>
      <c r="Y596" s="316"/>
      <c r="Z596" s="316"/>
    </row>
    <row r="597" spans="1:26" ht="15.75" customHeight="1">
      <c r="A597" s="316"/>
      <c r="B597" s="316"/>
      <c r="C597" s="316"/>
      <c r="D597" s="316"/>
      <c r="E597" s="316"/>
      <c r="F597" s="316"/>
      <c r="G597" s="316"/>
      <c r="H597" s="316"/>
      <c r="I597" s="316"/>
      <c r="J597" s="316"/>
      <c r="K597" s="316"/>
      <c r="L597" s="316"/>
      <c r="M597" s="316"/>
      <c r="N597" s="316"/>
      <c r="O597" s="316"/>
      <c r="P597" s="316"/>
      <c r="Q597" s="316"/>
      <c r="R597" s="316"/>
      <c r="S597" s="316"/>
      <c r="T597" s="317"/>
      <c r="U597" s="317"/>
      <c r="V597" s="316"/>
      <c r="W597" s="316"/>
      <c r="X597" s="316"/>
      <c r="Y597" s="316"/>
      <c r="Z597" s="316"/>
    </row>
    <row r="598" spans="1:26" ht="15.75" customHeight="1">
      <c r="A598" s="316"/>
      <c r="B598" s="316"/>
      <c r="C598" s="316"/>
      <c r="D598" s="316"/>
      <c r="E598" s="316"/>
      <c r="F598" s="316"/>
      <c r="G598" s="316"/>
      <c r="H598" s="316"/>
      <c r="I598" s="316"/>
      <c r="J598" s="316"/>
      <c r="K598" s="316"/>
      <c r="L598" s="316"/>
      <c r="M598" s="316"/>
      <c r="N598" s="316"/>
      <c r="O598" s="316"/>
      <c r="P598" s="316"/>
      <c r="Q598" s="316"/>
      <c r="R598" s="316"/>
      <c r="S598" s="316"/>
      <c r="T598" s="317"/>
      <c r="U598" s="317"/>
      <c r="V598" s="316"/>
      <c r="W598" s="316"/>
      <c r="X598" s="316"/>
      <c r="Y598" s="316"/>
      <c r="Z598" s="316"/>
    </row>
    <row r="599" spans="1:26" ht="15.75" customHeight="1">
      <c r="A599" s="316"/>
      <c r="B599" s="316"/>
      <c r="C599" s="316"/>
      <c r="D599" s="316"/>
      <c r="E599" s="316"/>
      <c r="F599" s="316"/>
      <c r="G599" s="316"/>
      <c r="H599" s="316"/>
      <c r="I599" s="316"/>
      <c r="J599" s="316"/>
      <c r="K599" s="316"/>
      <c r="L599" s="316"/>
      <c r="M599" s="316"/>
      <c r="N599" s="316"/>
      <c r="O599" s="316"/>
      <c r="P599" s="316"/>
      <c r="Q599" s="316"/>
      <c r="R599" s="316"/>
      <c r="S599" s="316"/>
      <c r="T599" s="317"/>
      <c r="U599" s="317"/>
      <c r="V599" s="316"/>
      <c r="W599" s="316"/>
      <c r="X599" s="316"/>
      <c r="Y599" s="316"/>
      <c r="Z599" s="316"/>
    </row>
    <row r="600" spans="1:26" ht="15.75" customHeight="1">
      <c r="A600" s="316"/>
      <c r="B600" s="316"/>
      <c r="C600" s="316"/>
      <c r="D600" s="316"/>
      <c r="E600" s="316"/>
      <c r="F600" s="316"/>
      <c r="G600" s="316"/>
      <c r="H600" s="316"/>
      <c r="I600" s="316"/>
      <c r="J600" s="316"/>
      <c r="K600" s="316"/>
      <c r="L600" s="316"/>
      <c r="M600" s="316"/>
      <c r="N600" s="316"/>
      <c r="O600" s="316"/>
      <c r="P600" s="316"/>
      <c r="Q600" s="316"/>
      <c r="R600" s="316"/>
      <c r="S600" s="316"/>
      <c r="T600" s="317"/>
      <c r="U600" s="317"/>
      <c r="V600" s="316"/>
      <c r="W600" s="316"/>
      <c r="X600" s="316"/>
      <c r="Y600" s="316"/>
      <c r="Z600" s="316"/>
    </row>
    <row r="601" spans="1:26" ht="15.75" customHeight="1">
      <c r="A601" s="316"/>
      <c r="B601" s="316"/>
      <c r="C601" s="316"/>
      <c r="D601" s="316"/>
      <c r="E601" s="316"/>
      <c r="F601" s="316"/>
      <c r="G601" s="316"/>
      <c r="H601" s="316"/>
      <c r="I601" s="316"/>
      <c r="J601" s="316"/>
      <c r="K601" s="316"/>
      <c r="L601" s="316"/>
      <c r="M601" s="316"/>
      <c r="N601" s="316"/>
      <c r="O601" s="316"/>
      <c r="P601" s="316"/>
      <c r="Q601" s="316"/>
      <c r="R601" s="316"/>
      <c r="S601" s="316"/>
      <c r="T601" s="317"/>
      <c r="U601" s="317"/>
      <c r="V601" s="316"/>
      <c r="W601" s="316"/>
      <c r="X601" s="316"/>
      <c r="Y601" s="316"/>
      <c r="Z601" s="316"/>
    </row>
    <row r="602" spans="1:26" ht="15.75" customHeight="1">
      <c r="A602" s="316"/>
      <c r="B602" s="316"/>
      <c r="C602" s="316"/>
      <c r="D602" s="316"/>
      <c r="E602" s="316"/>
      <c r="F602" s="316"/>
      <c r="G602" s="316"/>
      <c r="H602" s="316"/>
      <c r="I602" s="316"/>
      <c r="J602" s="316"/>
      <c r="K602" s="316"/>
      <c r="L602" s="316"/>
      <c r="M602" s="316"/>
      <c r="N602" s="316"/>
      <c r="O602" s="316"/>
      <c r="P602" s="316"/>
      <c r="Q602" s="316"/>
      <c r="R602" s="316"/>
      <c r="S602" s="316"/>
      <c r="T602" s="317"/>
      <c r="U602" s="317"/>
      <c r="V602" s="316"/>
      <c r="W602" s="316"/>
      <c r="X602" s="316"/>
      <c r="Y602" s="316"/>
      <c r="Z602" s="316"/>
    </row>
    <row r="603" spans="1:26" ht="15.75" customHeight="1">
      <c r="A603" s="316"/>
      <c r="B603" s="316"/>
      <c r="C603" s="316"/>
      <c r="D603" s="316"/>
      <c r="E603" s="316"/>
      <c r="F603" s="316"/>
      <c r="G603" s="316"/>
      <c r="H603" s="316"/>
      <c r="I603" s="316"/>
      <c r="J603" s="316"/>
      <c r="K603" s="316"/>
      <c r="L603" s="316"/>
      <c r="M603" s="316"/>
      <c r="N603" s="316"/>
      <c r="O603" s="316"/>
      <c r="P603" s="316"/>
      <c r="Q603" s="316"/>
      <c r="R603" s="316"/>
      <c r="S603" s="316"/>
      <c r="T603" s="317"/>
      <c r="U603" s="317"/>
      <c r="V603" s="316"/>
      <c r="W603" s="316"/>
      <c r="X603" s="316"/>
      <c r="Y603" s="316"/>
      <c r="Z603" s="316"/>
    </row>
    <row r="604" spans="1:26" ht="15.75" customHeight="1">
      <c r="A604" s="316"/>
      <c r="B604" s="316"/>
      <c r="C604" s="316"/>
      <c r="D604" s="316"/>
      <c r="E604" s="316"/>
      <c r="F604" s="316"/>
      <c r="G604" s="316"/>
      <c r="H604" s="316"/>
      <c r="I604" s="316"/>
      <c r="J604" s="316"/>
      <c r="K604" s="316"/>
      <c r="L604" s="316"/>
      <c r="M604" s="316"/>
      <c r="N604" s="316"/>
      <c r="O604" s="316"/>
      <c r="P604" s="316"/>
      <c r="Q604" s="316"/>
      <c r="R604" s="316"/>
      <c r="S604" s="316"/>
      <c r="T604" s="317"/>
      <c r="U604" s="317"/>
      <c r="V604" s="316"/>
      <c r="W604" s="316"/>
      <c r="X604" s="316"/>
      <c r="Y604" s="316"/>
      <c r="Z604" s="316"/>
    </row>
    <row r="605" spans="1:26" ht="15.75" customHeight="1">
      <c r="A605" s="316"/>
      <c r="B605" s="316"/>
      <c r="C605" s="316"/>
      <c r="D605" s="316"/>
      <c r="E605" s="316"/>
      <c r="F605" s="316"/>
      <c r="G605" s="316"/>
      <c r="H605" s="316"/>
      <c r="I605" s="316"/>
      <c r="J605" s="316"/>
      <c r="K605" s="316"/>
      <c r="L605" s="316"/>
      <c r="M605" s="316"/>
      <c r="N605" s="316"/>
      <c r="O605" s="316"/>
      <c r="P605" s="316"/>
      <c r="Q605" s="316"/>
      <c r="R605" s="316"/>
      <c r="S605" s="316"/>
      <c r="T605" s="317"/>
      <c r="U605" s="317"/>
      <c r="V605" s="316"/>
      <c r="W605" s="316"/>
      <c r="X605" s="316"/>
      <c r="Y605" s="316"/>
      <c r="Z605" s="316"/>
    </row>
    <row r="606" spans="1:26" ht="15.75" customHeight="1">
      <c r="A606" s="316"/>
      <c r="B606" s="316"/>
      <c r="C606" s="316"/>
      <c r="D606" s="316"/>
      <c r="E606" s="316"/>
      <c r="F606" s="316"/>
      <c r="G606" s="316"/>
      <c r="H606" s="316"/>
      <c r="I606" s="316"/>
      <c r="J606" s="316"/>
      <c r="K606" s="316"/>
      <c r="L606" s="316"/>
      <c r="M606" s="316"/>
      <c r="N606" s="316"/>
      <c r="O606" s="316"/>
      <c r="P606" s="316"/>
      <c r="Q606" s="316"/>
      <c r="R606" s="316"/>
      <c r="S606" s="316"/>
      <c r="T606" s="317"/>
      <c r="U606" s="317"/>
      <c r="V606" s="316"/>
      <c r="W606" s="316"/>
      <c r="X606" s="316"/>
      <c r="Y606" s="316"/>
      <c r="Z606" s="316"/>
    </row>
    <row r="607" spans="1:26" ht="15.75" customHeight="1">
      <c r="A607" s="316"/>
      <c r="B607" s="316"/>
      <c r="C607" s="316"/>
      <c r="D607" s="316"/>
      <c r="E607" s="316"/>
      <c r="F607" s="316"/>
      <c r="G607" s="316"/>
      <c r="H607" s="316"/>
      <c r="I607" s="316"/>
      <c r="J607" s="316"/>
      <c r="K607" s="316"/>
      <c r="L607" s="316"/>
      <c r="M607" s="316"/>
      <c r="N607" s="316"/>
      <c r="O607" s="316"/>
      <c r="P607" s="316"/>
      <c r="Q607" s="316"/>
      <c r="R607" s="316"/>
      <c r="S607" s="316"/>
      <c r="T607" s="317"/>
      <c r="U607" s="317"/>
      <c r="V607" s="316"/>
      <c r="W607" s="316"/>
      <c r="X607" s="316"/>
      <c r="Y607" s="316"/>
      <c r="Z607" s="316"/>
    </row>
    <row r="608" spans="1:26" ht="15.75" customHeight="1">
      <c r="A608" s="316"/>
      <c r="B608" s="316"/>
      <c r="C608" s="316"/>
      <c r="D608" s="316"/>
      <c r="E608" s="316"/>
      <c r="F608" s="316"/>
      <c r="G608" s="316"/>
      <c r="H608" s="316"/>
      <c r="I608" s="316"/>
      <c r="J608" s="316"/>
      <c r="K608" s="316"/>
      <c r="L608" s="316"/>
      <c r="M608" s="316"/>
      <c r="N608" s="316"/>
      <c r="O608" s="316"/>
      <c r="P608" s="316"/>
      <c r="Q608" s="316"/>
      <c r="R608" s="316"/>
      <c r="S608" s="316"/>
      <c r="T608" s="317"/>
      <c r="U608" s="317"/>
      <c r="V608" s="316"/>
      <c r="W608" s="316"/>
      <c r="X608" s="316"/>
      <c r="Y608" s="316"/>
      <c r="Z608" s="316"/>
    </row>
    <row r="609" spans="1:26" ht="15.75" customHeight="1">
      <c r="A609" s="316"/>
      <c r="B609" s="316"/>
      <c r="C609" s="316"/>
      <c r="D609" s="316"/>
      <c r="E609" s="316"/>
      <c r="F609" s="316"/>
      <c r="G609" s="316"/>
      <c r="H609" s="316"/>
      <c r="I609" s="316"/>
      <c r="J609" s="316"/>
      <c r="K609" s="316"/>
      <c r="L609" s="316"/>
      <c r="M609" s="316"/>
      <c r="N609" s="316"/>
      <c r="O609" s="316"/>
      <c r="P609" s="316"/>
      <c r="Q609" s="316"/>
      <c r="R609" s="316"/>
      <c r="S609" s="316"/>
      <c r="T609" s="317"/>
      <c r="U609" s="317"/>
      <c r="V609" s="316"/>
      <c r="W609" s="316"/>
      <c r="X609" s="316"/>
      <c r="Y609" s="316"/>
      <c r="Z609" s="316"/>
    </row>
    <row r="610" spans="1:26" ht="15.75" customHeight="1">
      <c r="A610" s="316"/>
      <c r="B610" s="316"/>
      <c r="C610" s="316"/>
      <c r="D610" s="316"/>
      <c r="E610" s="316"/>
      <c r="F610" s="316"/>
      <c r="G610" s="316"/>
      <c r="H610" s="316"/>
      <c r="I610" s="316"/>
      <c r="J610" s="316"/>
      <c r="K610" s="316"/>
      <c r="L610" s="316"/>
      <c r="M610" s="316"/>
      <c r="N610" s="316"/>
      <c r="O610" s="316"/>
      <c r="P610" s="316"/>
      <c r="Q610" s="316"/>
      <c r="R610" s="316"/>
      <c r="S610" s="316"/>
      <c r="T610" s="317"/>
      <c r="U610" s="317"/>
      <c r="V610" s="316"/>
      <c r="W610" s="316"/>
      <c r="X610" s="316"/>
      <c r="Y610" s="316"/>
      <c r="Z610" s="316"/>
    </row>
    <row r="611" spans="1:26" ht="15.75" customHeight="1">
      <c r="A611" s="316"/>
      <c r="B611" s="316"/>
      <c r="C611" s="316"/>
      <c r="D611" s="316"/>
      <c r="E611" s="316"/>
      <c r="F611" s="316"/>
      <c r="G611" s="316"/>
      <c r="H611" s="316"/>
      <c r="I611" s="316"/>
      <c r="J611" s="316"/>
      <c r="K611" s="316"/>
      <c r="L611" s="316"/>
      <c r="M611" s="316"/>
      <c r="N611" s="316"/>
      <c r="O611" s="316"/>
      <c r="P611" s="316"/>
      <c r="Q611" s="316"/>
      <c r="R611" s="316"/>
      <c r="S611" s="316"/>
      <c r="T611" s="317"/>
      <c r="U611" s="317"/>
      <c r="V611" s="316"/>
      <c r="W611" s="316"/>
      <c r="X611" s="316"/>
      <c r="Y611" s="316"/>
      <c r="Z611" s="316"/>
    </row>
    <row r="612" spans="1:26" ht="15.75" customHeight="1">
      <c r="A612" s="316"/>
      <c r="B612" s="316"/>
      <c r="C612" s="316"/>
      <c r="D612" s="316"/>
      <c r="E612" s="316"/>
      <c r="F612" s="316"/>
      <c r="G612" s="316"/>
      <c r="H612" s="316"/>
      <c r="I612" s="316"/>
      <c r="J612" s="316"/>
      <c r="K612" s="316"/>
      <c r="L612" s="316"/>
      <c r="M612" s="316"/>
      <c r="N612" s="316"/>
      <c r="O612" s="316"/>
      <c r="P612" s="316"/>
      <c r="Q612" s="316"/>
      <c r="R612" s="316"/>
      <c r="S612" s="316"/>
      <c r="T612" s="317"/>
      <c r="U612" s="317"/>
      <c r="V612" s="316"/>
      <c r="W612" s="316"/>
      <c r="X612" s="316"/>
      <c r="Y612" s="316"/>
      <c r="Z612" s="316"/>
    </row>
    <row r="613" spans="1:26" ht="15.75" customHeight="1">
      <c r="A613" s="316"/>
      <c r="B613" s="316"/>
      <c r="C613" s="316"/>
      <c r="D613" s="316"/>
      <c r="E613" s="316"/>
      <c r="F613" s="316"/>
      <c r="G613" s="316"/>
      <c r="H613" s="316"/>
      <c r="I613" s="316"/>
      <c r="J613" s="316"/>
      <c r="K613" s="316"/>
      <c r="L613" s="316"/>
      <c r="M613" s="316"/>
      <c r="N613" s="316"/>
      <c r="O613" s="316"/>
      <c r="P613" s="316"/>
      <c r="Q613" s="316"/>
      <c r="R613" s="316"/>
      <c r="S613" s="316"/>
      <c r="T613" s="317"/>
      <c r="U613" s="317"/>
      <c r="V613" s="316"/>
      <c r="W613" s="316"/>
      <c r="X613" s="316"/>
      <c r="Y613" s="316"/>
      <c r="Z613" s="316"/>
    </row>
    <row r="614" spans="1:26" ht="15.75" customHeight="1">
      <c r="A614" s="316"/>
      <c r="B614" s="316"/>
      <c r="C614" s="316"/>
      <c r="D614" s="316"/>
      <c r="E614" s="316"/>
      <c r="F614" s="316"/>
      <c r="G614" s="316"/>
      <c r="H614" s="316"/>
      <c r="I614" s="316"/>
      <c r="J614" s="316"/>
      <c r="K614" s="316"/>
      <c r="L614" s="316"/>
      <c r="M614" s="316"/>
      <c r="N614" s="316"/>
      <c r="O614" s="316"/>
      <c r="P614" s="316"/>
      <c r="Q614" s="316"/>
      <c r="R614" s="316"/>
      <c r="S614" s="316"/>
      <c r="T614" s="317"/>
      <c r="U614" s="317"/>
      <c r="V614" s="316"/>
      <c r="W614" s="316"/>
      <c r="X614" s="316"/>
      <c r="Y614" s="316"/>
      <c r="Z614" s="316"/>
    </row>
    <row r="615" spans="1:26" ht="15.75" customHeight="1">
      <c r="A615" s="316"/>
      <c r="B615" s="316"/>
      <c r="C615" s="316"/>
      <c r="D615" s="316"/>
      <c r="E615" s="316"/>
      <c r="F615" s="316"/>
      <c r="G615" s="316"/>
      <c r="H615" s="316"/>
      <c r="I615" s="316"/>
      <c r="J615" s="316"/>
      <c r="K615" s="316"/>
      <c r="L615" s="316"/>
      <c r="M615" s="316"/>
      <c r="N615" s="316"/>
      <c r="O615" s="316"/>
      <c r="P615" s="316"/>
      <c r="Q615" s="316"/>
      <c r="R615" s="316"/>
      <c r="S615" s="316"/>
      <c r="T615" s="317"/>
      <c r="U615" s="317"/>
      <c r="V615" s="316"/>
      <c r="W615" s="316"/>
      <c r="X615" s="316"/>
      <c r="Y615" s="316"/>
      <c r="Z615" s="316"/>
    </row>
    <row r="616" spans="1:26" ht="15.75" customHeight="1">
      <c r="A616" s="316"/>
      <c r="B616" s="316"/>
      <c r="C616" s="316"/>
      <c r="D616" s="316"/>
      <c r="E616" s="316"/>
      <c r="F616" s="316"/>
      <c r="G616" s="316"/>
      <c r="H616" s="316"/>
      <c r="I616" s="316"/>
      <c r="J616" s="316"/>
      <c r="K616" s="316"/>
      <c r="L616" s="316"/>
      <c r="M616" s="316"/>
      <c r="N616" s="316"/>
      <c r="O616" s="316"/>
      <c r="P616" s="316"/>
      <c r="Q616" s="316"/>
      <c r="R616" s="316"/>
      <c r="S616" s="316"/>
      <c r="T616" s="317"/>
      <c r="U616" s="317"/>
      <c r="V616" s="316"/>
      <c r="W616" s="316"/>
      <c r="X616" s="316"/>
      <c r="Y616" s="316"/>
      <c r="Z616" s="316"/>
    </row>
    <row r="617" spans="1:26" ht="15.75" customHeight="1">
      <c r="A617" s="316"/>
      <c r="B617" s="316"/>
      <c r="C617" s="316"/>
      <c r="D617" s="316"/>
      <c r="E617" s="316"/>
      <c r="F617" s="316"/>
      <c r="G617" s="316"/>
      <c r="H617" s="316"/>
      <c r="I617" s="316"/>
      <c r="J617" s="316"/>
      <c r="K617" s="316"/>
      <c r="L617" s="316"/>
      <c r="M617" s="316"/>
      <c r="N617" s="316"/>
      <c r="O617" s="316"/>
      <c r="P617" s="316"/>
      <c r="Q617" s="316"/>
      <c r="R617" s="316"/>
      <c r="S617" s="316"/>
      <c r="T617" s="317"/>
      <c r="U617" s="317"/>
      <c r="V617" s="316"/>
      <c r="W617" s="316"/>
      <c r="X617" s="316"/>
      <c r="Y617" s="316"/>
      <c r="Z617" s="316"/>
    </row>
    <row r="618" spans="1:26" ht="15.75" customHeight="1">
      <c r="A618" s="316"/>
      <c r="B618" s="316"/>
      <c r="C618" s="316"/>
      <c r="D618" s="316"/>
      <c r="E618" s="316"/>
      <c r="F618" s="316"/>
      <c r="G618" s="316"/>
      <c r="H618" s="316"/>
      <c r="I618" s="316"/>
      <c r="J618" s="316"/>
      <c r="K618" s="316"/>
      <c r="L618" s="316"/>
      <c r="M618" s="316"/>
      <c r="N618" s="316"/>
      <c r="O618" s="316"/>
      <c r="P618" s="316"/>
      <c r="Q618" s="316"/>
      <c r="R618" s="316"/>
      <c r="S618" s="316"/>
      <c r="T618" s="317"/>
      <c r="U618" s="317"/>
      <c r="V618" s="316"/>
      <c r="W618" s="316"/>
      <c r="X618" s="316"/>
      <c r="Y618" s="316"/>
      <c r="Z618" s="316"/>
    </row>
    <row r="619" spans="1:26" ht="15.75" customHeight="1">
      <c r="A619" s="316"/>
      <c r="B619" s="316"/>
      <c r="C619" s="316"/>
      <c r="D619" s="316"/>
      <c r="E619" s="316"/>
      <c r="F619" s="316"/>
      <c r="G619" s="316"/>
      <c r="H619" s="316"/>
      <c r="I619" s="316"/>
      <c r="J619" s="316"/>
      <c r="K619" s="316"/>
      <c r="L619" s="316"/>
      <c r="M619" s="316"/>
      <c r="N619" s="316"/>
      <c r="O619" s="316"/>
      <c r="P619" s="316"/>
      <c r="Q619" s="316"/>
      <c r="R619" s="316"/>
      <c r="S619" s="316"/>
      <c r="T619" s="317"/>
      <c r="U619" s="317"/>
      <c r="V619" s="316"/>
      <c r="W619" s="316"/>
      <c r="X619" s="316"/>
      <c r="Y619" s="316"/>
      <c r="Z619" s="316"/>
    </row>
    <row r="620" spans="1:26" ht="15.75" customHeight="1">
      <c r="A620" s="316"/>
      <c r="B620" s="316"/>
      <c r="C620" s="316"/>
      <c r="D620" s="316"/>
      <c r="E620" s="316"/>
      <c r="F620" s="316"/>
      <c r="G620" s="316"/>
      <c r="H620" s="316"/>
      <c r="I620" s="316"/>
      <c r="J620" s="316"/>
      <c r="K620" s="316"/>
      <c r="L620" s="316"/>
      <c r="M620" s="316"/>
      <c r="N620" s="316"/>
      <c r="O620" s="316"/>
      <c r="P620" s="316"/>
      <c r="Q620" s="316"/>
      <c r="R620" s="316"/>
      <c r="S620" s="316"/>
      <c r="T620" s="317"/>
      <c r="U620" s="317"/>
      <c r="V620" s="316"/>
      <c r="W620" s="316"/>
      <c r="X620" s="316"/>
      <c r="Y620" s="316"/>
      <c r="Z620" s="316"/>
    </row>
    <row r="621" spans="1:26" ht="15.75" customHeight="1">
      <c r="A621" s="316"/>
      <c r="B621" s="316"/>
      <c r="C621" s="316"/>
      <c r="D621" s="316"/>
      <c r="E621" s="316"/>
      <c r="F621" s="316"/>
      <c r="G621" s="316"/>
      <c r="H621" s="316"/>
      <c r="I621" s="316"/>
      <c r="J621" s="316"/>
      <c r="K621" s="316"/>
      <c r="L621" s="316"/>
      <c r="M621" s="316"/>
      <c r="N621" s="316"/>
      <c r="O621" s="316"/>
      <c r="P621" s="316"/>
      <c r="Q621" s="316"/>
      <c r="R621" s="316"/>
      <c r="S621" s="316"/>
      <c r="T621" s="317"/>
      <c r="U621" s="317"/>
      <c r="V621" s="316"/>
      <c r="W621" s="316"/>
      <c r="X621" s="316"/>
      <c r="Y621" s="316"/>
      <c r="Z621" s="316"/>
    </row>
    <row r="622" spans="1:26" ht="15.75" customHeight="1">
      <c r="A622" s="316"/>
      <c r="B622" s="316"/>
      <c r="C622" s="316"/>
      <c r="D622" s="316"/>
      <c r="E622" s="316"/>
      <c r="F622" s="316"/>
      <c r="G622" s="316"/>
      <c r="H622" s="316"/>
      <c r="I622" s="316"/>
      <c r="J622" s="316"/>
      <c r="K622" s="316"/>
      <c r="L622" s="316"/>
      <c r="M622" s="316"/>
      <c r="N622" s="316"/>
      <c r="O622" s="316"/>
      <c r="P622" s="316"/>
      <c r="Q622" s="316"/>
      <c r="R622" s="316"/>
      <c r="S622" s="316"/>
      <c r="T622" s="317"/>
      <c r="U622" s="317"/>
      <c r="V622" s="316"/>
      <c r="W622" s="316"/>
      <c r="X622" s="316"/>
      <c r="Y622" s="316"/>
      <c r="Z622" s="316"/>
    </row>
    <row r="623" spans="1:26" ht="15.75" customHeight="1">
      <c r="A623" s="316"/>
      <c r="B623" s="316"/>
      <c r="C623" s="316"/>
      <c r="D623" s="316"/>
      <c r="E623" s="316"/>
      <c r="F623" s="316"/>
      <c r="G623" s="316"/>
      <c r="H623" s="316"/>
      <c r="I623" s="316"/>
      <c r="J623" s="316"/>
      <c r="K623" s="316"/>
      <c r="L623" s="316"/>
      <c r="M623" s="316"/>
      <c r="N623" s="316"/>
      <c r="O623" s="316"/>
      <c r="P623" s="316"/>
      <c r="Q623" s="316"/>
      <c r="R623" s="316"/>
      <c r="S623" s="316"/>
      <c r="T623" s="317"/>
      <c r="U623" s="317"/>
      <c r="V623" s="316"/>
      <c r="W623" s="316"/>
      <c r="X623" s="316"/>
      <c r="Y623" s="316"/>
      <c r="Z623" s="316"/>
    </row>
    <row r="624" spans="1:26" ht="15.75" customHeight="1">
      <c r="A624" s="316"/>
      <c r="B624" s="316"/>
      <c r="C624" s="316"/>
      <c r="D624" s="316"/>
      <c r="E624" s="316"/>
      <c r="F624" s="316"/>
      <c r="G624" s="316"/>
      <c r="H624" s="316"/>
      <c r="I624" s="316"/>
      <c r="J624" s="316"/>
      <c r="K624" s="316"/>
      <c r="L624" s="316"/>
      <c r="M624" s="316"/>
      <c r="N624" s="316"/>
      <c r="O624" s="316"/>
      <c r="P624" s="316"/>
      <c r="Q624" s="316"/>
      <c r="R624" s="316"/>
      <c r="S624" s="316"/>
      <c r="T624" s="317"/>
      <c r="U624" s="317"/>
      <c r="V624" s="316"/>
      <c r="W624" s="316"/>
      <c r="X624" s="316"/>
      <c r="Y624" s="316"/>
      <c r="Z624" s="316"/>
    </row>
    <row r="625" spans="1:26" ht="15.75" customHeight="1">
      <c r="A625" s="316"/>
      <c r="B625" s="316"/>
      <c r="C625" s="316"/>
      <c r="D625" s="316"/>
      <c r="E625" s="316"/>
      <c r="F625" s="316"/>
      <c r="G625" s="316"/>
      <c r="H625" s="316"/>
      <c r="I625" s="316"/>
      <c r="J625" s="316"/>
      <c r="K625" s="316"/>
      <c r="L625" s="316"/>
      <c r="M625" s="316"/>
      <c r="N625" s="316"/>
      <c r="O625" s="316"/>
      <c r="P625" s="316"/>
      <c r="Q625" s="316"/>
      <c r="R625" s="316"/>
      <c r="S625" s="316"/>
      <c r="T625" s="317"/>
      <c r="U625" s="317"/>
      <c r="V625" s="316"/>
      <c r="W625" s="316"/>
      <c r="X625" s="316"/>
      <c r="Y625" s="316"/>
      <c r="Z625" s="316"/>
    </row>
    <row r="626" spans="1:26" ht="15.75" customHeight="1">
      <c r="A626" s="316"/>
      <c r="B626" s="316"/>
      <c r="C626" s="316"/>
      <c r="D626" s="316"/>
      <c r="E626" s="316"/>
      <c r="F626" s="316"/>
      <c r="G626" s="316"/>
      <c r="H626" s="316"/>
      <c r="I626" s="316"/>
      <c r="J626" s="316"/>
      <c r="K626" s="316"/>
      <c r="L626" s="316"/>
      <c r="M626" s="316"/>
      <c r="N626" s="316"/>
      <c r="O626" s="316"/>
      <c r="P626" s="316"/>
      <c r="Q626" s="316"/>
      <c r="R626" s="316"/>
      <c r="S626" s="316"/>
      <c r="T626" s="317"/>
      <c r="U626" s="317"/>
      <c r="V626" s="316"/>
      <c r="W626" s="316"/>
      <c r="X626" s="316"/>
      <c r="Y626" s="316"/>
      <c r="Z626" s="316"/>
    </row>
    <row r="627" spans="1:26" ht="15.75" customHeight="1">
      <c r="A627" s="316"/>
      <c r="B627" s="316"/>
      <c r="C627" s="316"/>
      <c r="D627" s="316"/>
      <c r="E627" s="316"/>
      <c r="F627" s="316"/>
      <c r="G627" s="316"/>
      <c r="H627" s="316"/>
      <c r="I627" s="316"/>
      <c r="J627" s="316"/>
      <c r="K627" s="316"/>
      <c r="L627" s="316"/>
      <c r="M627" s="316"/>
      <c r="N627" s="316"/>
      <c r="O627" s="316"/>
      <c r="P627" s="316"/>
      <c r="Q627" s="316"/>
      <c r="R627" s="316"/>
      <c r="S627" s="316"/>
      <c r="T627" s="317"/>
      <c r="U627" s="317"/>
      <c r="V627" s="316"/>
      <c r="W627" s="316"/>
      <c r="X627" s="316"/>
      <c r="Y627" s="316"/>
      <c r="Z627" s="316"/>
    </row>
    <row r="628" spans="1:26" ht="15.75" customHeight="1">
      <c r="A628" s="316"/>
      <c r="B628" s="316"/>
      <c r="C628" s="316"/>
      <c r="D628" s="316"/>
      <c r="E628" s="316"/>
      <c r="F628" s="316"/>
      <c r="G628" s="316"/>
      <c r="H628" s="316"/>
      <c r="I628" s="316"/>
      <c r="J628" s="316"/>
      <c r="K628" s="316"/>
      <c r="L628" s="316"/>
      <c r="M628" s="316"/>
      <c r="N628" s="316"/>
      <c r="O628" s="316"/>
      <c r="P628" s="316"/>
      <c r="Q628" s="316"/>
      <c r="R628" s="316"/>
      <c r="S628" s="316"/>
      <c r="T628" s="317"/>
      <c r="U628" s="317"/>
      <c r="V628" s="316"/>
      <c r="W628" s="316"/>
      <c r="X628" s="316"/>
      <c r="Y628" s="316"/>
      <c r="Z628" s="316"/>
    </row>
    <row r="629" spans="1:26" ht="15.75" customHeight="1">
      <c r="A629" s="316"/>
      <c r="B629" s="316"/>
      <c r="C629" s="316"/>
      <c r="D629" s="316"/>
      <c r="E629" s="316"/>
      <c r="F629" s="316"/>
      <c r="G629" s="316"/>
      <c r="H629" s="316"/>
      <c r="I629" s="316"/>
      <c r="J629" s="316"/>
      <c r="K629" s="316"/>
      <c r="L629" s="316"/>
      <c r="M629" s="316"/>
      <c r="N629" s="316"/>
      <c r="O629" s="316"/>
      <c r="P629" s="316"/>
      <c r="Q629" s="316"/>
      <c r="R629" s="316"/>
      <c r="S629" s="316"/>
      <c r="T629" s="317"/>
      <c r="U629" s="317"/>
      <c r="V629" s="316"/>
      <c r="W629" s="316"/>
      <c r="X629" s="316"/>
      <c r="Y629" s="316"/>
      <c r="Z629" s="316"/>
    </row>
    <row r="630" spans="1:26" ht="15.75" customHeight="1">
      <c r="A630" s="316"/>
      <c r="B630" s="316"/>
      <c r="C630" s="316"/>
      <c r="D630" s="316"/>
      <c r="E630" s="316"/>
      <c r="F630" s="316"/>
      <c r="G630" s="316"/>
      <c r="H630" s="316"/>
      <c r="I630" s="316"/>
      <c r="J630" s="316"/>
      <c r="K630" s="316"/>
      <c r="L630" s="316"/>
      <c r="M630" s="316"/>
      <c r="N630" s="316"/>
      <c r="O630" s="316"/>
      <c r="P630" s="316"/>
      <c r="Q630" s="316"/>
      <c r="R630" s="316"/>
      <c r="S630" s="316"/>
      <c r="T630" s="317"/>
      <c r="U630" s="317"/>
      <c r="V630" s="316"/>
      <c r="W630" s="316"/>
      <c r="X630" s="316"/>
      <c r="Y630" s="316"/>
      <c r="Z630" s="316"/>
    </row>
    <row r="631" spans="1:26" ht="15.75" customHeight="1">
      <c r="A631" s="316"/>
      <c r="B631" s="316"/>
      <c r="C631" s="316"/>
      <c r="D631" s="316"/>
      <c r="E631" s="316"/>
      <c r="F631" s="316"/>
      <c r="G631" s="316"/>
      <c r="H631" s="316"/>
      <c r="I631" s="316"/>
      <c r="J631" s="316"/>
      <c r="K631" s="316"/>
      <c r="L631" s="316"/>
      <c r="M631" s="316"/>
      <c r="N631" s="316"/>
      <c r="O631" s="316"/>
      <c r="P631" s="316"/>
      <c r="Q631" s="316"/>
      <c r="R631" s="316"/>
      <c r="S631" s="316"/>
      <c r="T631" s="317"/>
      <c r="U631" s="317"/>
      <c r="V631" s="316"/>
      <c r="W631" s="316"/>
      <c r="X631" s="316"/>
      <c r="Y631" s="316"/>
      <c r="Z631" s="316"/>
    </row>
    <row r="632" spans="1:26" ht="15.75" customHeight="1">
      <c r="A632" s="316"/>
      <c r="B632" s="316"/>
      <c r="C632" s="316"/>
      <c r="D632" s="316"/>
      <c r="E632" s="316"/>
      <c r="F632" s="316"/>
      <c r="G632" s="316"/>
      <c r="H632" s="316"/>
      <c r="I632" s="316"/>
      <c r="J632" s="316"/>
      <c r="K632" s="316"/>
      <c r="L632" s="316"/>
      <c r="M632" s="316"/>
      <c r="N632" s="316"/>
      <c r="O632" s="316"/>
      <c r="P632" s="316"/>
      <c r="Q632" s="316"/>
      <c r="R632" s="316"/>
      <c r="S632" s="316"/>
      <c r="T632" s="317"/>
      <c r="U632" s="317"/>
      <c r="V632" s="316"/>
      <c r="W632" s="316"/>
      <c r="X632" s="316"/>
      <c r="Y632" s="316"/>
      <c r="Z632" s="316"/>
    </row>
    <row r="633" spans="1:26" ht="15.75" customHeight="1">
      <c r="A633" s="316"/>
      <c r="B633" s="316"/>
      <c r="C633" s="316"/>
      <c r="D633" s="316"/>
      <c r="E633" s="316"/>
      <c r="F633" s="316"/>
      <c r="G633" s="316"/>
      <c r="H633" s="316"/>
      <c r="I633" s="316"/>
      <c r="J633" s="316"/>
      <c r="K633" s="316"/>
      <c r="L633" s="316"/>
      <c r="M633" s="316"/>
      <c r="N633" s="316"/>
      <c r="O633" s="316"/>
      <c r="P633" s="316"/>
      <c r="Q633" s="316"/>
      <c r="R633" s="316"/>
      <c r="S633" s="316"/>
      <c r="T633" s="317"/>
      <c r="U633" s="317"/>
      <c r="V633" s="316"/>
      <c r="W633" s="316"/>
      <c r="X633" s="316"/>
      <c r="Y633" s="316"/>
      <c r="Z633" s="316"/>
    </row>
    <row r="634" spans="1:26" ht="15.75" customHeight="1">
      <c r="A634" s="316"/>
      <c r="B634" s="316"/>
      <c r="C634" s="316"/>
      <c r="D634" s="316"/>
      <c r="E634" s="316"/>
      <c r="F634" s="316"/>
      <c r="G634" s="316"/>
      <c r="H634" s="316"/>
      <c r="I634" s="316"/>
      <c r="J634" s="316"/>
      <c r="K634" s="316"/>
      <c r="L634" s="316"/>
      <c r="M634" s="316"/>
      <c r="N634" s="316"/>
      <c r="O634" s="316"/>
      <c r="P634" s="316"/>
      <c r="Q634" s="316"/>
      <c r="R634" s="316"/>
      <c r="S634" s="316"/>
      <c r="T634" s="317"/>
      <c r="U634" s="317"/>
      <c r="V634" s="316"/>
      <c r="W634" s="316"/>
      <c r="X634" s="316"/>
      <c r="Y634" s="316"/>
      <c r="Z634" s="316"/>
    </row>
    <row r="635" spans="1:26" ht="15.75" customHeight="1">
      <c r="A635" s="316"/>
      <c r="B635" s="316"/>
      <c r="C635" s="316"/>
      <c r="D635" s="316"/>
      <c r="E635" s="316"/>
      <c r="F635" s="316"/>
      <c r="G635" s="316"/>
      <c r="H635" s="316"/>
      <c r="I635" s="316"/>
      <c r="J635" s="316"/>
      <c r="K635" s="316"/>
      <c r="L635" s="316"/>
      <c r="M635" s="316"/>
      <c r="N635" s="316"/>
      <c r="O635" s="316"/>
      <c r="P635" s="316"/>
      <c r="Q635" s="316"/>
      <c r="R635" s="316"/>
      <c r="S635" s="316"/>
      <c r="T635" s="317"/>
      <c r="U635" s="317"/>
      <c r="V635" s="316"/>
      <c r="W635" s="316"/>
      <c r="X635" s="316"/>
      <c r="Y635" s="316"/>
      <c r="Z635" s="316"/>
    </row>
    <row r="636" spans="1:26" ht="15.75" customHeight="1">
      <c r="A636" s="316"/>
      <c r="B636" s="316"/>
      <c r="C636" s="316"/>
      <c r="D636" s="316"/>
      <c r="E636" s="316"/>
      <c r="F636" s="316"/>
      <c r="G636" s="316"/>
      <c r="H636" s="316"/>
      <c r="I636" s="316"/>
      <c r="J636" s="316"/>
      <c r="K636" s="316"/>
      <c r="L636" s="316"/>
      <c r="M636" s="316"/>
      <c r="N636" s="316"/>
      <c r="O636" s="316"/>
      <c r="P636" s="316"/>
      <c r="Q636" s="316"/>
      <c r="R636" s="316"/>
      <c r="S636" s="316"/>
      <c r="T636" s="317"/>
      <c r="U636" s="317"/>
      <c r="V636" s="316"/>
      <c r="W636" s="316"/>
      <c r="X636" s="316"/>
      <c r="Y636" s="316"/>
      <c r="Z636" s="316"/>
    </row>
    <row r="637" spans="1:26" ht="15.75" customHeight="1">
      <c r="A637" s="316"/>
      <c r="B637" s="316"/>
      <c r="C637" s="316"/>
      <c r="D637" s="316"/>
      <c r="E637" s="316"/>
      <c r="F637" s="316"/>
      <c r="G637" s="316"/>
      <c r="H637" s="316"/>
      <c r="I637" s="316"/>
      <c r="J637" s="316"/>
      <c r="K637" s="316"/>
      <c r="L637" s="316"/>
      <c r="M637" s="316"/>
      <c r="N637" s="316"/>
      <c r="O637" s="316"/>
      <c r="P637" s="316"/>
      <c r="Q637" s="316"/>
      <c r="R637" s="316"/>
      <c r="S637" s="316"/>
      <c r="T637" s="317"/>
      <c r="U637" s="317"/>
      <c r="V637" s="316"/>
      <c r="W637" s="316"/>
      <c r="X637" s="316"/>
      <c r="Y637" s="316"/>
      <c r="Z637" s="316"/>
    </row>
    <row r="638" spans="1:26" ht="15.75" customHeight="1">
      <c r="A638" s="316"/>
      <c r="B638" s="316"/>
      <c r="C638" s="316"/>
      <c r="D638" s="316"/>
      <c r="E638" s="316"/>
      <c r="F638" s="316"/>
      <c r="G638" s="316"/>
      <c r="H638" s="316"/>
      <c r="I638" s="316"/>
      <c r="J638" s="316"/>
      <c r="K638" s="316"/>
      <c r="L638" s="316"/>
      <c r="M638" s="316"/>
      <c r="N638" s="316"/>
      <c r="O638" s="316"/>
      <c r="P638" s="316"/>
      <c r="Q638" s="316"/>
      <c r="R638" s="316"/>
      <c r="S638" s="316"/>
      <c r="T638" s="317"/>
      <c r="U638" s="317"/>
      <c r="V638" s="316"/>
      <c r="W638" s="316"/>
      <c r="X638" s="316"/>
      <c r="Y638" s="316"/>
      <c r="Z638" s="316"/>
    </row>
    <row r="639" spans="1:26" ht="15.75" customHeight="1">
      <c r="A639" s="316"/>
      <c r="B639" s="316"/>
      <c r="C639" s="316"/>
      <c r="D639" s="316"/>
      <c r="E639" s="316"/>
      <c r="F639" s="316"/>
      <c r="G639" s="316"/>
      <c r="H639" s="316"/>
      <c r="I639" s="316"/>
      <c r="J639" s="316"/>
      <c r="K639" s="316"/>
      <c r="L639" s="316"/>
      <c r="M639" s="316"/>
      <c r="N639" s="316"/>
      <c r="O639" s="316"/>
      <c r="P639" s="316"/>
      <c r="Q639" s="316"/>
      <c r="R639" s="316"/>
      <c r="S639" s="316"/>
      <c r="T639" s="317"/>
      <c r="U639" s="317"/>
      <c r="V639" s="316"/>
      <c r="W639" s="316"/>
      <c r="X639" s="316"/>
      <c r="Y639" s="316"/>
      <c r="Z639" s="316"/>
    </row>
    <row r="640" spans="1:26" ht="15.75" customHeight="1">
      <c r="A640" s="316"/>
      <c r="B640" s="316"/>
      <c r="C640" s="316"/>
      <c r="D640" s="316"/>
      <c r="E640" s="316"/>
      <c r="F640" s="316"/>
      <c r="G640" s="316"/>
      <c r="H640" s="316"/>
      <c r="I640" s="316"/>
      <c r="J640" s="316"/>
      <c r="K640" s="316"/>
      <c r="L640" s="316"/>
      <c r="M640" s="316"/>
      <c r="N640" s="316"/>
      <c r="O640" s="316"/>
      <c r="P640" s="316"/>
      <c r="Q640" s="316"/>
      <c r="R640" s="316"/>
      <c r="S640" s="316"/>
      <c r="T640" s="317"/>
      <c r="U640" s="317"/>
      <c r="V640" s="316"/>
      <c r="W640" s="316"/>
      <c r="X640" s="316"/>
      <c r="Y640" s="316"/>
      <c r="Z640" s="316"/>
    </row>
    <row r="641" spans="1:26" ht="15.75" customHeight="1">
      <c r="A641" s="316"/>
      <c r="B641" s="316"/>
      <c r="C641" s="316"/>
      <c r="D641" s="316"/>
      <c r="E641" s="316"/>
      <c r="F641" s="316"/>
      <c r="G641" s="316"/>
      <c r="H641" s="316"/>
      <c r="I641" s="316"/>
      <c r="J641" s="316"/>
      <c r="K641" s="316"/>
      <c r="L641" s="316"/>
      <c r="M641" s="316"/>
      <c r="N641" s="316"/>
      <c r="O641" s="316"/>
      <c r="P641" s="316"/>
      <c r="Q641" s="316"/>
      <c r="R641" s="316"/>
      <c r="S641" s="316"/>
      <c r="T641" s="317"/>
      <c r="U641" s="317"/>
      <c r="V641" s="316"/>
      <c r="W641" s="316"/>
      <c r="X641" s="316"/>
      <c r="Y641" s="316"/>
      <c r="Z641" s="316"/>
    </row>
    <row r="642" spans="1:26" ht="15.75" customHeight="1">
      <c r="A642" s="316"/>
      <c r="B642" s="316"/>
      <c r="C642" s="316"/>
      <c r="D642" s="316"/>
      <c r="E642" s="316"/>
      <c r="F642" s="316"/>
      <c r="G642" s="316"/>
      <c r="H642" s="316"/>
      <c r="I642" s="316"/>
      <c r="J642" s="316"/>
      <c r="K642" s="316"/>
      <c r="L642" s="316"/>
      <c r="M642" s="316"/>
      <c r="N642" s="316"/>
      <c r="O642" s="316"/>
      <c r="P642" s="316"/>
      <c r="Q642" s="316"/>
      <c r="R642" s="316"/>
      <c r="S642" s="316"/>
      <c r="T642" s="317"/>
      <c r="U642" s="317"/>
      <c r="V642" s="316"/>
      <c r="W642" s="316"/>
      <c r="X642" s="316"/>
      <c r="Y642" s="316"/>
      <c r="Z642" s="316"/>
    </row>
    <row r="643" spans="1:26" ht="15.75" customHeight="1">
      <c r="A643" s="316"/>
      <c r="B643" s="316"/>
      <c r="C643" s="316"/>
      <c r="D643" s="316"/>
      <c r="E643" s="316"/>
      <c r="F643" s="316"/>
      <c r="G643" s="316"/>
      <c r="H643" s="316"/>
      <c r="I643" s="316"/>
      <c r="J643" s="316"/>
      <c r="K643" s="316"/>
      <c r="L643" s="316"/>
      <c r="M643" s="316"/>
      <c r="N643" s="316"/>
      <c r="O643" s="316"/>
      <c r="P643" s="316"/>
      <c r="Q643" s="316"/>
      <c r="R643" s="316"/>
      <c r="S643" s="316"/>
      <c r="T643" s="317"/>
      <c r="U643" s="317"/>
      <c r="V643" s="316"/>
      <c r="W643" s="316"/>
      <c r="X643" s="316"/>
      <c r="Y643" s="316"/>
      <c r="Z643" s="316"/>
    </row>
    <row r="644" spans="1:26" ht="15.75" customHeight="1">
      <c r="A644" s="316"/>
      <c r="B644" s="316"/>
      <c r="C644" s="316"/>
      <c r="D644" s="316"/>
      <c r="E644" s="316"/>
      <c r="F644" s="316"/>
      <c r="G644" s="316"/>
      <c r="H644" s="316"/>
      <c r="I644" s="316"/>
      <c r="J644" s="316"/>
      <c r="K644" s="316"/>
      <c r="L644" s="316"/>
      <c r="M644" s="316"/>
      <c r="N644" s="316"/>
      <c r="O644" s="316"/>
      <c r="P644" s="316"/>
      <c r="Q644" s="316"/>
      <c r="R644" s="316"/>
      <c r="S644" s="316"/>
      <c r="T644" s="317"/>
      <c r="U644" s="317"/>
      <c r="V644" s="316"/>
      <c r="W644" s="316"/>
      <c r="X644" s="316"/>
      <c r="Y644" s="316"/>
      <c r="Z644" s="316"/>
    </row>
    <row r="645" spans="1:26" ht="15.75" customHeight="1">
      <c r="A645" s="316"/>
      <c r="B645" s="316"/>
      <c r="C645" s="316"/>
      <c r="D645" s="316"/>
      <c r="E645" s="316"/>
      <c r="F645" s="316"/>
      <c r="G645" s="316"/>
      <c r="H645" s="316"/>
      <c r="I645" s="316"/>
      <c r="J645" s="316"/>
      <c r="K645" s="316"/>
      <c r="L645" s="316"/>
      <c r="M645" s="316"/>
      <c r="N645" s="316"/>
      <c r="O645" s="316"/>
      <c r="P645" s="316"/>
      <c r="Q645" s="316"/>
      <c r="R645" s="316"/>
      <c r="S645" s="316"/>
      <c r="T645" s="317"/>
      <c r="U645" s="317"/>
      <c r="V645" s="316"/>
      <c r="W645" s="316"/>
      <c r="X645" s="316"/>
      <c r="Y645" s="316"/>
      <c r="Z645" s="316"/>
    </row>
    <row r="646" spans="1:26" ht="15.75" customHeight="1">
      <c r="A646" s="316"/>
      <c r="B646" s="316"/>
      <c r="C646" s="316"/>
      <c r="D646" s="316"/>
      <c r="E646" s="316"/>
      <c r="F646" s="316"/>
      <c r="G646" s="316"/>
      <c r="H646" s="316"/>
      <c r="I646" s="316"/>
      <c r="J646" s="316"/>
      <c r="K646" s="316"/>
      <c r="L646" s="316"/>
      <c r="M646" s="316"/>
      <c r="N646" s="316"/>
      <c r="O646" s="316"/>
      <c r="P646" s="316"/>
      <c r="Q646" s="316"/>
      <c r="R646" s="316"/>
      <c r="S646" s="316"/>
      <c r="T646" s="317"/>
      <c r="U646" s="317"/>
      <c r="V646" s="316"/>
      <c r="W646" s="316"/>
      <c r="X646" s="316"/>
      <c r="Y646" s="316"/>
      <c r="Z646" s="316"/>
    </row>
    <row r="647" spans="1:26" ht="15.75" customHeight="1">
      <c r="A647" s="316"/>
      <c r="B647" s="316"/>
      <c r="C647" s="316"/>
      <c r="D647" s="316"/>
      <c r="E647" s="316"/>
      <c r="F647" s="316"/>
      <c r="G647" s="316"/>
      <c r="H647" s="316"/>
      <c r="I647" s="316"/>
      <c r="J647" s="316"/>
      <c r="K647" s="316"/>
      <c r="L647" s="316"/>
      <c r="M647" s="316"/>
      <c r="N647" s="316"/>
      <c r="O647" s="316"/>
      <c r="P647" s="316"/>
      <c r="Q647" s="316"/>
      <c r="R647" s="316"/>
      <c r="S647" s="316"/>
      <c r="T647" s="317"/>
      <c r="U647" s="317"/>
      <c r="V647" s="316"/>
      <c r="W647" s="316"/>
      <c r="X647" s="316"/>
      <c r="Y647" s="316"/>
      <c r="Z647" s="316"/>
    </row>
    <row r="648" spans="1:26" ht="15.75" customHeight="1">
      <c r="A648" s="316"/>
      <c r="B648" s="316"/>
      <c r="C648" s="316"/>
      <c r="D648" s="316"/>
      <c r="E648" s="316"/>
      <c r="F648" s="316"/>
      <c r="G648" s="316"/>
      <c r="H648" s="316"/>
      <c r="I648" s="316"/>
      <c r="J648" s="316"/>
      <c r="K648" s="316"/>
      <c r="L648" s="316"/>
      <c r="M648" s="316"/>
      <c r="N648" s="316"/>
      <c r="O648" s="316"/>
      <c r="P648" s="316"/>
      <c r="Q648" s="316"/>
      <c r="R648" s="316"/>
      <c r="S648" s="316"/>
      <c r="T648" s="317"/>
      <c r="U648" s="317"/>
      <c r="V648" s="316"/>
      <c r="W648" s="316"/>
      <c r="X648" s="316"/>
      <c r="Y648" s="316"/>
      <c r="Z648" s="316"/>
    </row>
    <row r="649" spans="1:26" ht="15.75" customHeight="1">
      <c r="A649" s="316"/>
      <c r="B649" s="316"/>
      <c r="C649" s="316"/>
      <c r="D649" s="316"/>
      <c r="E649" s="316"/>
      <c r="F649" s="316"/>
      <c r="G649" s="316"/>
      <c r="H649" s="316"/>
      <c r="I649" s="316"/>
      <c r="J649" s="316"/>
      <c r="K649" s="316"/>
      <c r="L649" s="316"/>
      <c r="M649" s="316"/>
      <c r="N649" s="316"/>
      <c r="O649" s="316"/>
      <c r="P649" s="316"/>
      <c r="Q649" s="316"/>
      <c r="R649" s="316"/>
      <c r="S649" s="316"/>
      <c r="T649" s="317"/>
      <c r="U649" s="317"/>
      <c r="V649" s="316"/>
      <c r="W649" s="316"/>
      <c r="X649" s="316"/>
      <c r="Y649" s="316"/>
      <c r="Z649" s="316"/>
    </row>
    <row r="650" spans="1:26" ht="15.75" customHeight="1">
      <c r="A650" s="316"/>
      <c r="B650" s="316"/>
      <c r="C650" s="316"/>
      <c r="D650" s="316"/>
      <c r="E650" s="316"/>
      <c r="F650" s="316"/>
      <c r="G650" s="316"/>
      <c r="H650" s="316"/>
      <c r="I650" s="316"/>
      <c r="J650" s="316"/>
      <c r="K650" s="316"/>
      <c r="L650" s="316"/>
      <c r="M650" s="316"/>
      <c r="N650" s="316"/>
      <c r="O650" s="316"/>
      <c r="P650" s="316"/>
      <c r="Q650" s="316"/>
      <c r="R650" s="316"/>
      <c r="S650" s="316"/>
      <c r="T650" s="317"/>
      <c r="U650" s="317"/>
      <c r="V650" s="316"/>
      <c r="W650" s="316"/>
      <c r="X650" s="316"/>
      <c r="Y650" s="316"/>
      <c r="Z650" s="316"/>
    </row>
    <row r="651" spans="1:26" ht="15.75" customHeight="1">
      <c r="A651" s="316"/>
      <c r="B651" s="316"/>
      <c r="C651" s="316"/>
      <c r="D651" s="316"/>
      <c r="E651" s="316"/>
      <c r="F651" s="316"/>
      <c r="G651" s="316"/>
      <c r="H651" s="316"/>
      <c r="I651" s="316"/>
      <c r="J651" s="316"/>
      <c r="K651" s="316"/>
      <c r="L651" s="316"/>
      <c r="M651" s="316"/>
      <c r="N651" s="316"/>
      <c r="O651" s="316"/>
      <c r="P651" s="316"/>
      <c r="Q651" s="316"/>
      <c r="R651" s="316"/>
      <c r="S651" s="316"/>
      <c r="T651" s="317"/>
      <c r="U651" s="317"/>
      <c r="V651" s="316"/>
      <c r="W651" s="316"/>
      <c r="X651" s="316"/>
      <c r="Y651" s="316"/>
      <c r="Z651" s="316"/>
    </row>
    <row r="652" spans="1:26" ht="15.75" customHeight="1">
      <c r="A652" s="316"/>
      <c r="B652" s="316"/>
      <c r="C652" s="316"/>
      <c r="D652" s="316"/>
      <c r="E652" s="316"/>
      <c r="F652" s="316"/>
      <c r="G652" s="316"/>
      <c r="H652" s="316"/>
      <c r="I652" s="316"/>
      <c r="J652" s="316"/>
      <c r="K652" s="316"/>
      <c r="L652" s="316"/>
      <c r="M652" s="316"/>
      <c r="N652" s="316"/>
      <c r="O652" s="316"/>
      <c r="P652" s="316"/>
      <c r="Q652" s="316"/>
      <c r="R652" s="316"/>
      <c r="S652" s="316"/>
      <c r="T652" s="317"/>
      <c r="U652" s="317"/>
      <c r="V652" s="316"/>
      <c r="W652" s="316"/>
      <c r="X652" s="316"/>
      <c r="Y652" s="316"/>
      <c r="Z652" s="316"/>
    </row>
    <row r="653" spans="1:26" ht="15.75" customHeight="1">
      <c r="A653" s="316"/>
      <c r="B653" s="316"/>
      <c r="C653" s="316"/>
      <c r="D653" s="316"/>
      <c r="E653" s="316"/>
      <c r="F653" s="316"/>
      <c r="G653" s="316"/>
      <c r="H653" s="316"/>
      <c r="I653" s="316"/>
      <c r="J653" s="316"/>
      <c r="K653" s="316"/>
      <c r="L653" s="316"/>
      <c r="M653" s="316"/>
      <c r="N653" s="316"/>
      <c r="O653" s="316"/>
      <c r="P653" s="316"/>
      <c r="Q653" s="316"/>
      <c r="R653" s="316"/>
      <c r="S653" s="316"/>
      <c r="T653" s="317"/>
      <c r="U653" s="317"/>
      <c r="V653" s="316"/>
      <c r="W653" s="316"/>
      <c r="X653" s="316"/>
      <c r="Y653" s="316"/>
      <c r="Z653" s="316"/>
    </row>
    <row r="654" spans="1:26" ht="15.75" customHeight="1">
      <c r="A654" s="316"/>
      <c r="B654" s="316"/>
      <c r="C654" s="316"/>
      <c r="D654" s="316"/>
      <c r="E654" s="316"/>
      <c r="F654" s="316"/>
      <c r="G654" s="316"/>
      <c r="H654" s="316"/>
      <c r="I654" s="316"/>
      <c r="J654" s="316"/>
      <c r="K654" s="316"/>
      <c r="L654" s="316"/>
      <c r="M654" s="316"/>
      <c r="N654" s="316"/>
      <c r="O654" s="316"/>
      <c r="P654" s="316"/>
      <c r="Q654" s="316"/>
      <c r="R654" s="316"/>
      <c r="S654" s="316"/>
      <c r="T654" s="317"/>
      <c r="U654" s="317"/>
      <c r="V654" s="316"/>
      <c r="W654" s="316"/>
      <c r="X654" s="316"/>
      <c r="Y654" s="316"/>
      <c r="Z654" s="316"/>
    </row>
    <row r="655" spans="1:26" ht="15.75" customHeight="1">
      <c r="A655" s="316"/>
      <c r="B655" s="316"/>
      <c r="C655" s="316"/>
      <c r="D655" s="316"/>
      <c r="E655" s="316"/>
      <c r="F655" s="316"/>
      <c r="G655" s="316"/>
      <c r="H655" s="316"/>
      <c r="I655" s="316"/>
      <c r="J655" s="316"/>
      <c r="K655" s="316"/>
      <c r="L655" s="316"/>
      <c r="M655" s="316"/>
      <c r="N655" s="316"/>
      <c r="O655" s="316"/>
      <c r="P655" s="316"/>
      <c r="Q655" s="316"/>
      <c r="R655" s="316"/>
      <c r="S655" s="316"/>
      <c r="T655" s="317"/>
      <c r="U655" s="317"/>
      <c r="V655" s="316"/>
      <c r="W655" s="316"/>
      <c r="X655" s="316"/>
      <c r="Y655" s="316"/>
      <c r="Z655" s="316"/>
    </row>
    <row r="656" spans="1:26" ht="15.75" customHeight="1">
      <c r="A656" s="316"/>
      <c r="B656" s="316"/>
      <c r="C656" s="316"/>
      <c r="D656" s="316"/>
      <c r="E656" s="316"/>
      <c r="F656" s="316"/>
      <c r="G656" s="316"/>
      <c r="H656" s="316"/>
      <c r="I656" s="316"/>
      <c r="J656" s="316"/>
      <c r="K656" s="316"/>
      <c r="L656" s="316"/>
      <c r="M656" s="316"/>
      <c r="N656" s="316"/>
      <c r="O656" s="316"/>
      <c r="P656" s="316"/>
      <c r="Q656" s="316"/>
      <c r="R656" s="316"/>
      <c r="S656" s="316"/>
      <c r="T656" s="317"/>
      <c r="U656" s="317"/>
      <c r="V656" s="316"/>
      <c r="W656" s="316"/>
      <c r="X656" s="316"/>
      <c r="Y656" s="316"/>
      <c r="Z656" s="316"/>
    </row>
    <row r="657" spans="1:26" ht="15.75" customHeight="1">
      <c r="A657" s="316"/>
      <c r="B657" s="316"/>
      <c r="C657" s="316"/>
      <c r="D657" s="316"/>
      <c r="E657" s="316"/>
      <c r="F657" s="316"/>
      <c r="G657" s="316"/>
      <c r="H657" s="316"/>
      <c r="I657" s="316"/>
      <c r="J657" s="316"/>
      <c r="K657" s="316"/>
      <c r="L657" s="316"/>
      <c r="M657" s="316"/>
      <c r="N657" s="316"/>
      <c r="O657" s="316"/>
      <c r="P657" s="316"/>
      <c r="Q657" s="316"/>
      <c r="R657" s="316"/>
      <c r="S657" s="316"/>
      <c r="T657" s="317"/>
      <c r="U657" s="317"/>
      <c r="V657" s="316"/>
      <c r="W657" s="316"/>
      <c r="X657" s="316"/>
      <c r="Y657" s="316"/>
      <c r="Z657" s="316"/>
    </row>
    <row r="658" spans="1:26" ht="15.75" customHeight="1">
      <c r="A658" s="316"/>
      <c r="B658" s="316"/>
      <c r="C658" s="316"/>
      <c r="D658" s="316"/>
      <c r="E658" s="316"/>
      <c r="F658" s="316"/>
      <c r="G658" s="316"/>
      <c r="H658" s="316"/>
      <c r="I658" s="316"/>
      <c r="J658" s="316"/>
      <c r="K658" s="316"/>
      <c r="L658" s="316"/>
      <c r="M658" s="316"/>
      <c r="N658" s="316"/>
      <c r="O658" s="316"/>
      <c r="P658" s="316"/>
      <c r="Q658" s="316"/>
      <c r="R658" s="316"/>
      <c r="S658" s="316"/>
      <c r="T658" s="317"/>
      <c r="U658" s="317"/>
      <c r="V658" s="316"/>
      <c r="W658" s="316"/>
      <c r="X658" s="316"/>
      <c r="Y658" s="316"/>
      <c r="Z658" s="316"/>
    </row>
    <row r="659" spans="1:26" ht="15.75" customHeight="1">
      <c r="A659" s="316"/>
      <c r="B659" s="316"/>
      <c r="C659" s="316"/>
      <c r="D659" s="316"/>
      <c r="E659" s="316"/>
      <c r="F659" s="316"/>
      <c r="G659" s="316"/>
      <c r="H659" s="316"/>
      <c r="I659" s="316"/>
      <c r="J659" s="316"/>
      <c r="K659" s="316"/>
      <c r="L659" s="316"/>
      <c r="M659" s="316"/>
      <c r="N659" s="316"/>
      <c r="O659" s="316"/>
      <c r="P659" s="316"/>
      <c r="Q659" s="316"/>
      <c r="R659" s="316"/>
      <c r="S659" s="316"/>
      <c r="T659" s="317"/>
      <c r="U659" s="317"/>
      <c r="V659" s="316"/>
      <c r="W659" s="316"/>
      <c r="X659" s="316"/>
      <c r="Y659" s="316"/>
      <c r="Z659" s="316"/>
    </row>
    <row r="660" spans="1:26" ht="15.75" customHeight="1">
      <c r="A660" s="316"/>
      <c r="B660" s="316"/>
      <c r="C660" s="316"/>
      <c r="D660" s="316"/>
      <c r="E660" s="316"/>
      <c r="F660" s="316"/>
      <c r="G660" s="316"/>
      <c r="H660" s="316"/>
      <c r="I660" s="316"/>
      <c r="J660" s="316"/>
      <c r="K660" s="316"/>
      <c r="L660" s="316"/>
      <c r="M660" s="316"/>
      <c r="N660" s="316"/>
      <c r="O660" s="316"/>
      <c r="P660" s="316"/>
      <c r="Q660" s="316"/>
      <c r="R660" s="316"/>
      <c r="S660" s="316"/>
      <c r="T660" s="317"/>
      <c r="U660" s="317"/>
      <c r="V660" s="316"/>
      <c r="W660" s="316"/>
      <c r="X660" s="316"/>
      <c r="Y660" s="316"/>
      <c r="Z660" s="316"/>
    </row>
    <row r="661" spans="1:26" ht="15.75" customHeight="1">
      <c r="A661" s="316"/>
      <c r="B661" s="316"/>
      <c r="C661" s="316"/>
      <c r="D661" s="316"/>
      <c r="E661" s="316"/>
      <c r="F661" s="316"/>
      <c r="G661" s="316"/>
      <c r="H661" s="316"/>
      <c r="I661" s="316"/>
      <c r="J661" s="316"/>
      <c r="K661" s="316"/>
      <c r="L661" s="316"/>
      <c r="M661" s="316"/>
      <c r="N661" s="316"/>
      <c r="O661" s="316"/>
      <c r="P661" s="316"/>
      <c r="Q661" s="316"/>
      <c r="R661" s="316"/>
      <c r="S661" s="316"/>
      <c r="T661" s="317"/>
      <c r="U661" s="317"/>
      <c r="V661" s="316"/>
      <c r="W661" s="316"/>
      <c r="X661" s="316"/>
      <c r="Y661" s="316"/>
      <c r="Z661" s="316"/>
    </row>
    <row r="662" spans="1:26" ht="15.75" customHeight="1">
      <c r="A662" s="316"/>
      <c r="B662" s="316"/>
      <c r="C662" s="316"/>
      <c r="D662" s="316"/>
      <c r="E662" s="316"/>
      <c r="F662" s="316"/>
      <c r="G662" s="316"/>
      <c r="H662" s="316"/>
      <c r="I662" s="316"/>
      <c r="J662" s="316"/>
      <c r="K662" s="316"/>
      <c r="L662" s="316"/>
      <c r="M662" s="316"/>
      <c r="N662" s="316"/>
      <c r="O662" s="316"/>
      <c r="P662" s="316"/>
      <c r="Q662" s="316"/>
      <c r="R662" s="316"/>
      <c r="S662" s="316"/>
      <c r="T662" s="317"/>
      <c r="U662" s="317"/>
      <c r="V662" s="316"/>
      <c r="W662" s="316"/>
      <c r="X662" s="316"/>
      <c r="Y662" s="316"/>
      <c r="Z662" s="316"/>
    </row>
    <row r="663" spans="1:26" ht="15.75" customHeight="1">
      <c r="A663" s="316"/>
      <c r="B663" s="316"/>
      <c r="C663" s="316"/>
      <c r="D663" s="316"/>
      <c r="E663" s="316"/>
      <c r="F663" s="316"/>
      <c r="G663" s="316"/>
      <c r="H663" s="316"/>
      <c r="I663" s="316"/>
      <c r="J663" s="316"/>
      <c r="K663" s="316"/>
      <c r="L663" s="316"/>
      <c r="M663" s="316"/>
      <c r="N663" s="316"/>
      <c r="O663" s="316"/>
      <c r="P663" s="316"/>
      <c r="Q663" s="316"/>
      <c r="R663" s="316"/>
      <c r="S663" s="316"/>
      <c r="T663" s="317"/>
      <c r="U663" s="317"/>
      <c r="V663" s="316"/>
      <c r="W663" s="316"/>
      <c r="X663" s="316"/>
      <c r="Y663" s="316"/>
      <c r="Z663" s="316"/>
    </row>
    <row r="664" spans="1:26" ht="15.75" customHeight="1">
      <c r="A664" s="316"/>
      <c r="B664" s="316"/>
      <c r="C664" s="316"/>
      <c r="D664" s="316"/>
      <c r="E664" s="316"/>
      <c r="F664" s="316"/>
      <c r="G664" s="316"/>
      <c r="H664" s="316"/>
      <c r="I664" s="316"/>
      <c r="J664" s="316"/>
      <c r="K664" s="316"/>
      <c r="L664" s="316"/>
      <c r="M664" s="316"/>
      <c r="N664" s="316"/>
      <c r="O664" s="316"/>
      <c r="P664" s="316"/>
      <c r="Q664" s="316"/>
      <c r="R664" s="316"/>
      <c r="S664" s="316"/>
      <c r="T664" s="317"/>
      <c r="U664" s="317"/>
      <c r="V664" s="316"/>
      <c r="W664" s="316"/>
      <c r="X664" s="316"/>
      <c r="Y664" s="316"/>
      <c r="Z664" s="316"/>
    </row>
    <row r="665" spans="1:26" ht="15.75" customHeight="1">
      <c r="A665" s="316"/>
      <c r="B665" s="316"/>
      <c r="C665" s="316"/>
      <c r="D665" s="316"/>
      <c r="E665" s="316"/>
      <c r="F665" s="316"/>
      <c r="G665" s="316"/>
      <c r="H665" s="316"/>
      <c r="I665" s="316"/>
      <c r="J665" s="316"/>
      <c r="K665" s="316"/>
      <c r="L665" s="316"/>
      <c r="M665" s="316"/>
      <c r="N665" s="316"/>
      <c r="O665" s="316"/>
      <c r="P665" s="316"/>
      <c r="Q665" s="316"/>
      <c r="R665" s="316"/>
      <c r="S665" s="316"/>
      <c r="T665" s="317"/>
      <c r="U665" s="317"/>
      <c r="V665" s="316"/>
      <c r="W665" s="316"/>
      <c r="X665" s="316"/>
      <c r="Y665" s="316"/>
      <c r="Z665" s="316"/>
    </row>
    <row r="666" spans="1:26" ht="15.75" customHeight="1">
      <c r="A666" s="316"/>
      <c r="B666" s="316"/>
      <c r="C666" s="316"/>
      <c r="D666" s="316"/>
      <c r="E666" s="316"/>
      <c r="F666" s="316"/>
      <c r="G666" s="316"/>
      <c r="H666" s="316"/>
      <c r="I666" s="316"/>
      <c r="J666" s="316"/>
      <c r="K666" s="316"/>
      <c r="L666" s="316"/>
      <c r="M666" s="316"/>
      <c r="N666" s="316"/>
      <c r="O666" s="316"/>
      <c r="P666" s="316"/>
      <c r="Q666" s="316"/>
      <c r="R666" s="316"/>
      <c r="S666" s="316"/>
      <c r="T666" s="317"/>
      <c r="U666" s="317"/>
      <c r="V666" s="316"/>
      <c r="W666" s="316"/>
      <c r="X666" s="316"/>
      <c r="Y666" s="316"/>
      <c r="Z666" s="316"/>
    </row>
    <row r="667" spans="1:26" ht="15.75" customHeight="1">
      <c r="A667" s="316"/>
      <c r="B667" s="316"/>
      <c r="C667" s="316"/>
      <c r="D667" s="316"/>
      <c r="E667" s="316"/>
      <c r="F667" s="316"/>
      <c r="G667" s="316"/>
      <c r="H667" s="316"/>
      <c r="I667" s="316"/>
      <c r="J667" s="316"/>
      <c r="K667" s="316"/>
      <c r="L667" s="316"/>
      <c r="M667" s="316"/>
      <c r="N667" s="316"/>
      <c r="O667" s="316"/>
      <c r="P667" s="316"/>
      <c r="Q667" s="316"/>
      <c r="R667" s="316"/>
      <c r="S667" s="316"/>
      <c r="T667" s="317"/>
      <c r="U667" s="317"/>
      <c r="V667" s="316"/>
      <c r="W667" s="316"/>
      <c r="X667" s="316"/>
      <c r="Y667" s="316"/>
      <c r="Z667" s="316"/>
    </row>
    <row r="668" spans="1:26" ht="15.75" customHeight="1">
      <c r="A668" s="316"/>
      <c r="B668" s="316"/>
      <c r="C668" s="316"/>
      <c r="D668" s="316"/>
      <c r="E668" s="316"/>
      <c r="F668" s="316"/>
      <c r="G668" s="316"/>
      <c r="H668" s="316"/>
      <c r="I668" s="316"/>
      <c r="J668" s="316"/>
      <c r="K668" s="316"/>
      <c r="L668" s="316"/>
      <c r="M668" s="316"/>
      <c r="N668" s="316"/>
      <c r="O668" s="316"/>
      <c r="P668" s="316"/>
      <c r="Q668" s="316"/>
      <c r="R668" s="316"/>
      <c r="S668" s="316"/>
      <c r="T668" s="317"/>
      <c r="U668" s="317"/>
      <c r="V668" s="316"/>
      <c r="W668" s="316"/>
      <c r="X668" s="316"/>
      <c r="Y668" s="316"/>
      <c r="Z668" s="316"/>
    </row>
    <row r="669" spans="1:26" ht="15.75" customHeight="1">
      <c r="A669" s="316"/>
      <c r="B669" s="316"/>
      <c r="C669" s="316"/>
      <c r="D669" s="316"/>
      <c r="E669" s="316"/>
      <c r="F669" s="316"/>
      <c r="G669" s="316"/>
      <c r="H669" s="316"/>
      <c r="I669" s="316"/>
      <c r="J669" s="316"/>
      <c r="K669" s="316"/>
      <c r="L669" s="316"/>
      <c r="M669" s="316"/>
      <c r="N669" s="316"/>
      <c r="O669" s="316"/>
      <c r="P669" s="316"/>
      <c r="Q669" s="316"/>
      <c r="R669" s="316"/>
      <c r="S669" s="316"/>
      <c r="T669" s="317"/>
      <c r="U669" s="317"/>
      <c r="V669" s="316"/>
      <c r="W669" s="316"/>
      <c r="X669" s="316"/>
      <c r="Y669" s="316"/>
      <c r="Z669" s="316"/>
    </row>
    <row r="670" spans="1:26" ht="15.75" customHeight="1">
      <c r="A670" s="316"/>
      <c r="B670" s="316"/>
      <c r="C670" s="316"/>
      <c r="D670" s="316"/>
      <c r="E670" s="316"/>
      <c r="F670" s="316"/>
      <c r="G670" s="316"/>
      <c r="H670" s="316"/>
      <c r="I670" s="316"/>
      <c r="J670" s="316"/>
      <c r="K670" s="316"/>
      <c r="L670" s="316"/>
      <c r="M670" s="316"/>
      <c r="N670" s="316"/>
      <c r="O670" s="316"/>
      <c r="P670" s="316"/>
      <c r="Q670" s="316"/>
      <c r="R670" s="316"/>
      <c r="S670" s="316"/>
      <c r="T670" s="317"/>
      <c r="U670" s="317"/>
      <c r="V670" s="316"/>
      <c r="W670" s="316"/>
      <c r="X670" s="316"/>
      <c r="Y670" s="316"/>
      <c r="Z670" s="316"/>
    </row>
    <row r="671" spans="1:26" ht="15.75" customHeight="1">
      <c r="A671" s="316"/>
      <c r="B671" s="316"/>
      <c r="C671" s="316"/>
      <c r="D671" s="316"/>
      <c r="E671" s="316"/>
      <c r="F671" s="316"/>
      <c r="G671" s="316"/>
      <c r="H671" s="316"/>
      <c r="I671" s="316"/>
      <c r="J671" s="316"/>
      <c r="K671" s="316"/>
      <c r="L671" s="316"/>
      <c r="M671" s="316"/>
      <c r="N671" s="316"/>
      <c r="O671" s="316"/>
      <c r="P671" s="316"/>
      <c r="Q671" s="316"/>
      <c r="R671" s="316"/>
      <c r="S671" s="316"/>
      <c r="T671" s="317"/>
      <c r="U671" s="317"/>
      <c r="V671" s="316"/>
      <c r="W671" s="316"/>
      <c r="X671" s="316"/>
      <c r="Y671" s="316"/>
      <c r="Z671" s="316"/>
    </row>
    <row r="672" spans="1:26" ht="15.75" customHeight="1">
      <c r="A672" s="316"/>
      <c r="B672" s="316"/>
      <c r="C672" s="316"/>
      <c r="D672" s="316"/>
      <c r="E672" s="316"/>
      <c r="F672" s="316"/>
      <c r="G672" s="316"/>
      <c r="H672" s="316"/>
      <c r="I672" s="316"/>
      <c r="J672" s="316"/>
      <c r="K672" s="316"/>
      <c r="L672" s="316"/>
      <c r="M672" s="316"/>
      <c r="N672" s="316"/>
      <c r="O672" s="316"/>
      <c r="P672" s="316"/>
      <c r="Q672" s="316"/>
      <c r="R672" s="316"/>
      <c r="S672" s="316"/>
      <c r="T672" s="317"/>
      <c r="U672" s="317"/>
      <c r="V672" s="316"/>
      <c r="W672" s="316"/>
      <c r="X672" s="316"/>
      <c r="Y672" s="316"/>
      <c r="Z672" s="316"/>
    </row>
    <row r="673" spans="1:26" ht="15.75" customHeight="1">
      <c r="A673" s="316"/>
      <c r="B673" s="316"/>
      <c r="C673" s="316"/>
      <c r="D673" s="316"/>
      <c r="E673" s="316"/>
      <c r="F673" s="316"/>
      <c r="G673" s="316"/>
      <c r="H673" s="316"/>
      <c r="I673" s="316"/>
      <c r="J673" s="316"/>
      <c r="K673" s="316"/>
      <c r="L673" s="316"/>
      <c r="M673" s="316"/>
      <c r="N673" s="316"/>
      <c r="O673" s="316"/>
      <c r="P673" s="316"/>
      <c r="Q673" s="316"/>
      <c r="R673" s="316"/>
      <c r="S673" s="316"/>
      <c r="T673" s="317"/>
      <c r="U673" s="317"/>
      <c r="V673" s="316"/>
      <c r="W673" s="316"/>
      <c r="X673" s="316"/>
      <c r="Y673" s="316"/>
      <c r="Z673" s="316"/>
    </row>
    <row r="674" spans="1:26" ht="15.75" customHeight="1">
      <c r="A674" s="316"/>
      <c r="B674" s="316"/>
      <c r="C674" s="316"/>
      <c r="D674" s="316"/>
      <c r="E674" s="316"/>
      <c r="F674" s="316"/>
      <c r="G674" s="316"/>
      <c r="H674" s="316"/>
      <c r="I674" s="316"/>
      <c r="J674" s="316"/>
      <c r="K674" s="316"/>
      <c r="L674" s="316"/>
      <c r="M674" s="316"/>
      <c r="N674" s="316"/>
      <c r="O674" s="316"/>
      <c r="P674" s="316"/>
      <c r="Q674" s="316"/>
      <c r="R674" s="316"/>
      <c r="S674" s="316"/>
      <c r="T674" s="317"/>
      <c r="U674" s="317"/>
      <c r="V674" s="316"/>
      <c r="W674" s="316"/>
      <c r="X674" s="316"/>
      <c r="Y674" s="316"/>
      <c r="Z674" s="316"/>
    </row>
    <row r="675" spans="1:26" ht="15.75" customHeight="1">
      <c r="A675" s="316"/>
      <c r="B675" s="316"/>
      <c r="C675" s="316"/>
      <c r="D675" s="316"/>
      <c r="E675" s="316"/>
      <c r="F675" s="316"/>
      <c r="G675" s="316"/>
      <c r="H675" s="316"/>
      <c r="I675" s="316"/>
      <c r="J675" s="316"/>
      <c r="K675" s="316"/>
      <c r="L675" s="316"/>
      <c r="M675" s="316"/>
      <c r="N675" s="316"/>
      <c r="O675" s="316"/>
      <c r="P675" s="316"/>
      <c r="Q675" s="316"/>
      <c r="R675" s="316"/>
      <c r="S675" s="316"/>
      <c r="T675" s="317"/>
      <c r="U675" s="317"/>
      <c r="V675" s="316"/>
      <c r="W675" s="316"/>
      <c r="X675" s="316"/>
      <c r="Y675" s="316"/>
      <c r="Z675" s="316"/>
    </row>
    <row r="676" spans="1:26" ht="15.75" customHeight="1">
      <c r="A676" s="316"/>
      <c r="B676" s="316"/>
      <c r="C676" s="316"/>
      <c r="D676" s="316"/>
      <c r="E676" s="316"/>
      <c r="F676" s="316"/>
      <c r="G676" s="316"/>
      <c r="H676" s="316"/>
      <c r="I676" s="316"/>
      <c r="J676" s="316"/>
      <c r="K676" s="316"/>
      <c r="L676" s="316"/>
      <c r="M676" s="316"/>
      <c r="N676" s="316"/>
      <c r="O676" s="316"/>
      <c r="P676" s="316"/>
      <c r="Q676" s="316"/>
      <c r="R676" s="316"/>
      <c r="S676" s="316"/>
      <c r="T676" s="317"/>
      <c r="U676" s="317"/>
      <c r="V676" s="316"/>
      <c r="W676" s="316"/>
      <c r="X676" s="316"/>
      <c r="Y676" s="316"/>
      <c r="Z676" s="316"/>
    </row>
    <row r="677" spans="1:26" ht="15.75" customHeight="1">
      <c r="A677" s="316"/>
      <c r="B677" s="316"/>
      <c r="C677" s="316"/>
      <c r="D677" s="316"/>
      <c r="E677" s="316"/>
      <c r="F677" s="316"/>
      <c r="G677" s="316"/>
      <c r="H677" s="316"/>
      <c r="I677" s="316"/>
      <c r="J677" s="316"/>
      <c r="K677" s="316"/>
      <c r="L677" s="316"/>
      <c r="M677" s="316"/>
      <c r="N677" s="316"/>
      <c r="O677" s="316"/>
      <c r="P677" s="316"/>
      <c r="Q677" s="316"/>
      <c r="R677" s="316"/>
      <c r="S677" s="316"/>
      <c r="T677" s="317"/>
      <c r="U677" s="317"/>
      <c r="V677" s="316"/>
      <c r="W677" s="316"/>
      <c r="X677" s="316"/>
      <c r="Y677" s="316"/>
      <c r="Z677" s="316"/>
    </row>
    <row r="678" spans="1:26" ht="15.75" customHeight="1">
      <c r="A678" s="316"/>
      <c r="B678" s="316"/>
      <c r="C678" s="316"/>
      <c r="D678" s="316"/>
      <c r="E678" s="316"/>
      <c r="F678" s="316"/>
      <c r="G678" s="316"/>
      <c r="H678" s="316"/>
      <c r="I678" s="316"/>
      <c r="J678" s="316"/>
      <c r="K678" s="316"/>
      <c r="L678" s="316"/>
      <c r="M678" s="316"/>
      <c r="N678" s="316"/>
      <c r="O678" s="316"/>
      <c r="P678" s="316"/>
      <c r="Q678" s="316"/>
      <c r="R678" s="316"/>
      <c r="S678" s="316"/>
      <c r="T678" s="317"/>
      <c r="U678" s="317"/>
      <c r="V678" s="316"/>
      <c r="W678" s="316"/>
      <c r="X678" s="316"/>
      <c r="Y678" s="316"/>
      <c r="Z678" s="316"/>
    </row>
    <row r="679" spans="1:26" ht="15.75" customHeight="1">
      <c r="A679" s="316"/>
      <c r="B679" s="316"/>
      <c r="C679" s="316"/>
      <c r="D679" s="316"/>
      <c r="E679" s="316"/>
      <c r="F679" s="316"/>
      <c r="G679" s="316"/>
      <c r="H679" s="316"/>
      <c r="I679" s="316"/>
      <c r="J679" s="316"/>
      <c r="K679" s="316"/>
      <c r="L679" s="316"/>
      <c r="M679" s="316"/>
      <c r="N679" s="316"/>
      <c r="O679" s="316"/>
      <c r="P679" s="316"/>
      <c r="Q679" s="316"/>
      <c r="R679" s="316"/>
      <c r="S679" s="316"/>
      <c r="T679" s="317"/>
      <c r="U679" s="317"/>
      <c r="V679" s="316"/>
      <c r="W679" s="316"/>
      <c r="X679" s="316"/>
      <c r="Y679" s="316"/>
      <c r="Z679" s="316"/>
    </row>
    <row r="680" spans="1:26" ht="15.75" customHeight="1">
      <c r="A680" s="316"/>
      <c r="B680" s="316"/>
      <c r="C680" s="316"/>
      <c r="D680" s="316"/>
      <c r="E680" s="316"/>
      <c r="F680" s="316"/>
      <c r="G680" s="316"/>
      <c r="H680" s="316"/>
      <c r="I680" s="316"/>
      <c r="J680" s="316"/>
      <c r="K680" s="316"/>
      <c r="L680" s="316"/>
      <c r="M680" s="316"/>
      <c r="N680" s="316"/>
      <c r="O680" s="316"/>
      <c r="P680" s="316"/>
      <c r="Q680" s="316"/>
      <c r="R680" s="316"/>
      <c r="S680" s="316"/>
      <c r="T680" s="317"/>
      <c r="U680" s="317"/>
      <c r="V680" s="316"/>
      <c r="W680" s="316"/>
      <c r="X680" s="316"/>
      <c r="Y680" s="316"/>
      <c r="Z680" s="316"/>
    </row>
    <row r="681" spans="1:26" ht="15.75" customHeight="1">
      <c r="A681" s="316"/>
      <c r="B681" s="316"/>
      <c r="C681" s="316"/>
      <c r="D681" s="316"/>
      <c r="E681" s="316"/>
      <c r="F681" s="316"/>
      <c r="G681" s="316"/>
      <c r="H681" s="316"/>
      <c r="I681" s="316"/>
      <c r="J681" s="316"/>
      <c r="K681" s="316"/>
      <c r="L681" s="316"/>
      <c r="M681" s="316"/>
      <c r="N681" s="316"/>
      <c r="O681" s="316"/>
      <c r="P681" s="316"/>
      <c r="Q681" s="316"/>
      <c r="R681" s="316"/>
      <c r="S681" s="316"/>
      <c r="T681" s="317"/>
      <c r="U681" s="317"/>
      <c r="V681" s="316"/>
      <c r="W681" s="316"/>
      <c r="X681" s="316"/>
      <c r="Y681" s="316"/>
      <c r="Z681" s="316"/>
    </row>
    <row r="682" spans="1:26" ht="15.75" customHeight="1">
      <c r="A682" s="316"/>
      <c r="B682" s="316"/>
      <c r="C682" s="316"/>
      <c r="D682" s="316"/>
      <c r="E682" s="316"/>
      <c r="F682" s="316"/>
      <c r="G682" s="316"/>
      <c r="H682" s="316"/>
      <c r="I682" s="316"/>
      <c r="J682" s="316"/>
      <c r="K682" s="316"/>
      <c r="L682" s="316"/>
      <c r="M682" s="316"/>
      <c r="N682" s="316"/>
      <c r="O682" s="316"/>
      <c r="P682" s="316"/>
      <c r="Q682" s="316"/>
      <c r="R682" s="316"/>
      <c r="S682" s="316"/>
      <c r="T682" s="317"/>
      <c r="U682" s="317"/>
      <c r="V682" s="316"/>
      <c r="W682" s="316"/>
      <c r="X682" s="316"/>
      <c r="Y682" s="316"/>
      <c r="Z682" s="316"/>
    </row>
    <row r="683" spans="1:26" ht="15.75" customHeight="1">
      <c r="A683" s="316"/>
      <c r="B683" s="316"/>
      <c r="C683" s="316"/>
      <c r="D683" s="316"/>
      <c r="E683" s="316"/>
      <c r="F683" s="316"/>
      <c r="G683" s="316"/>
      <c r="H683" s="316"/>
      <c r="I683" s="316"/>
      <c r="J683" s="316"/>
      <c r="K683" s="316"/>
      <c r="L683" s="316"/>
      <c r="M683" s="316"/>
      <c r="N683" s="316"/>
      <c r="O683" s="316"/>
      <c r="P683" s="316"/>
      <c r="Q683" s="316"/>
      <c r="R683" s="316"/>
      <c r="S683" s="316"/>
      <c r="T683" s="317"/>
      <c r="U683" s="317"/>
      <c r="V683" s="316"/>
      <c r="W683" s="316"/>
      <c r="X683" s="316"/>
      <c r="Y683" s="316"/>
      <c r="Z683" s="316"/>
    </row>
    <row r="684" spans="1:26" ht="15.75" customHeight="1">
      <c r="A684" s="316"/>
      <c r="B684" s="316"/>
      <c r="C684" s="316"/>
      <c r="D684" s="316"/>
      <c r="E684" s="316"/>
      <c r="F684" s="316"/>
      <c r="G684" s="316"/>
      <c r="H684" s="316"/>
      <c r="I684" s="316"/>
      <c r="J684" s="316"/>
      <c r="K684" s="316"/>
      <c r="L684" s="316"/>
      <c r="M684" s="316"/>
      <c r="N684" s="316"/>
      <c r="O684" s="316"/>
      <c r="P684" s="316"/>
      <c r="Q684" s="316"/>
      <c r="R684" s="316"/>
      <c r="S684" s="316"/>
      <c r="T684" s="317"/>
      <c r="U684" s="317"/>
      <c r="V684" s="316"/>
      <c r="W684" s="316"/>
      <c r="X684" s="316"/>
      <c r="Y684" s="316"/>
      <c r="Z684" s="316"/>
    </row>
    <row r="685" spans="1:26" ht="15.75" customHeight="1">
      <c r="A685" s="316"/>
      <c r="B685" s="316"/>
      <c r="C685" s="316"/>
      <c r="D685" s="316"/>
      <c r="E685" s="316"/>
      <c r="F685" s="316"/>
      <c r="G685" s="316"/>
      <c r="H685" s="316"/>
      <c r="I685" s="316"/>
      <c r="J685" s="316"/>
      <c r="K685" s="316"/>
      <c r="L685" s="316"/>
      <c r="M685" s="316"/>
      <c r="N685" s="316"/>
      <c r="O685" s="316"/>
      <c r="P685" s="316"/>
      <c r="Q685" s="316"/>
      <c r="R685" s="316"/>
      <c r="S685" s="316"/>
      <c r="T685" s="317"/>
      <c r="U685" s="317"/>
      <c r="V685" s="316"/>
      <c r="W685" s="316"/>
      <c r="X685" s="316"/>
      <c r="Y685" s="316"/>
      <c r="Z685" s="316"/>
    </row>
    <row r="686" spans="1:26" ht="15.75" customHeight="1">
      <c r="A686" s="316"/>
      <c r="B686" s="316"/>
      <c r="C686" s="316"/>
      <c r="D686" s="316"/>
      <c r="E686" s="316"/>
      <c r="F686" s="316"/>
      <c r="G686" s="316"/>
      <c r="H686" s="316"/>
      <c r="I686" s="316"/>
      <c r="J686" s="316"/>
      <c r="K686" s="316"/>
      <c r="L686" s="316"/>
      <c r="M686" s="316"/>
      <c r="N686" s="316"/>
      <c r="O686" s="316"/>
      <c r="P686" s="316"/>
      <c r="Q686" s="316"/>
      <c r="R686" s="316"/>
      <c r="S686" s="316"/>
      <c r="T686" s="317"/>
      <c r="U686" s="317"/>
      <c r="V686" s="316"/>
      <c r="W686" s="316"/>
      <c r="X686" s="316"/>
      <c r="Y686" s="316"/>
      <c r="Z686" s="316"/>
    </row>
    <row r="687" spans="1:26" ht="15.75" customHeight="1">
      <c r="A687" s="316"/>
      <c r="B687" s="316"/>
      <c r="C687" s="316"/>
      <c r="D687" s="316"/>
      <c r="E687" s="316"/>
      <c r="F687" s="316"/>
      <c r="G687" s="316"/>
      <c r="H687" s="316"/>
      <c r="I687" s="316"/>
      <c r="J687" s="316"/>
      <c r="K687" s="316"/>
      <c r="L687" s="316"/>
      <c r="M687" s="316"/>
      <c r="N687" s="316"/>
      <c r="O687" s="316"/>
      <c r="P687" s="316"/>
      <c r="Q687" s="316"/>
      <c r="R687" s="316"/>
      <c r="S687" s="316"/>
      <c r="T687" s="317"/>
      <c r="U687" s="317"/>
      <c r="V687" s="316"/>
      <c r="W687" s="316"/>
      <c r="X687" s="316"/>
      <c r="Y687" s="316"/>
      <c r="Z687" s="316"/>
    </row>
    <row r="688" spans="1:26" ht="15.75" customHeight="1">
      <c r="A688" s="316"/>
      <c r="B688" s="316"/>
      <c r="C688" s="316"/>
      <c r="D688" s="316"/>
      <c r="E688" s="316"/>
      <c r="F688" s="316"/>
      <c r="G688" s="316"/>
      <c r="H688" s="316"/>
      <c r="I688" s="316"/>
      <c r="J688" s="316"/>
      <c r="K688" s="316"/>
      <c r="L688" s="316"/>
      <c r="M688" s="316"/>
      <c r="N688" s="316"/>
      <c r="O688" s="316"/>
      <c r="P688" s="316"/>
      <c r="Q688" s="316"/>
      <c r="R688" s="316"/>
      <c r="S688" s="316"/>
      <c r="T688" s="317"/>
      <c r="U688" s="317"/>
      <c r="V688" s="316"/>
      <c r="W688" s="316"/>
      <c r="X688" s="316"/>
      <c r="Y688" s="316"/>
      <c r="Z688" s="316"/>
    </row>
    <row r="689" spans="1:26" ht="15.75" customHeight="1">
      <c r="A689" s="316"/>
      <c r="B689" s="316"/>
      <c r="C689" s="316"/>
      <c r="D689" s="316"/>
      <c r="E689" s="316"/>
      <c r="F689" s="316"/>
      <c r="G689" s="316"/>
      <c r="H689" s="316"/>
      <c r="I689" s="316"/>
      <c r="J689" s="316"/>
      <c r="K689" s="316"/>
      <c r="L689" s="316"/>
      <c r="M689" s="316"/>
      <c r="N689" s="316"/>
      <c r="O689" s="316"/>
      <c r="P689" s="316"/>
      <c r="Q689" s="316"/>
      <c r="R689" s="316"/>
      <c r="S689" s="316"/>
      <c r="T689" s="317"/>
      <c r="U689" s="317"/>
      <c r="V689" s="316"/>
      <c r="W689" s="316"/>
      <c r="X689" s="316"/>
      <c r="Y689" s="316"/>
      <c r="Z689" s="316"/>
    </row>
    <row r="690" spans="1:26" ht="15.75" customHeight="1">
      <c r="A690" s="316"/>
      <c r="B690" s="316"/>
      <c r="C690" s="316"/>
      <c r="D690" s="316"/>
      <c r="E690" s="316"/>
      <c r="F690" s="316"/>
      <c r="G690" s="316"/>
      <c r="H690" s="316"/>
      <c r="I690" s="316"/>
      <c r="J690" s="316"/>
      <c r="K690" s="316"/>
      <c r="L690" s="316"/>
      <c r="M690" s="316"/>
      <c r="N690" s="316"/>
      <c r="O690" s="316"/>
      <c r="P690" s="316"/>
      <c r="Q690" s="316"/>
      <c r="R690" s="316"/>
      <c r="S690" s="316"/>
      <c r="T690" s="317"/>
      <c r="U690" s="317"/>
      <c r="V690" s="316"/>
      <c r="W690" s="316"/>
      <c r="X690" s="316"/>
      <c r="Y690" s="316"/>
      <c r="Z690" s="316"/>
    </row>
    <row r="691" spans="1:26" ht="15.75" customHeight="1">
      <c r="A691" s="316"/>
      <c r="B691" s="316"/>
      <c r="C691" s="316"/>
      <c r="D691" s="316"/>
      <c r="E691" s="316"/>
      <c r="F691" s="316"/>
      <c r="G691" s="316"/>
      <c r="H691" s="316"/>
      <c r="I691" s="316"/>
      <c r="J691" s="316"/>
      <c r="K691" s="316"/>
      <c r="L691" s="316"/>
      <c r="M691" s="316"/>
      <c r="N691" s="316"/>
      <c r="O691" s="316"/>
      <c r="P691" s="316"/>
      <c r="Q691" s="316"/>
      <c r="R691" s="316"/>
      <c r="S691" s="316"/>
      <c r="T691" s="317"/>
      <c r="U691" s="317"/>
      <c r="V691" s="316"/>
      <c r="W691" s="316"/>
      <c r="X691" s="316"/>
      <c r="Y691" s="316"/>
      <c r="Z691" s="316"/>
    </row>
    <row r="692" spans="1:26" ht="15.75" customHeight="1">
      <c r="A692" s="316"/>
      <c r="B692" s="316"/>
      <c r="C692" s="316"/>
      <c r="D692" s="316"/>
      <c r="E692" s="316"/>
      <c r="F692" s="316"/>
      <c r="G692" s="316"/>
      <c r="H692" s="316"/>
      <c r="I692" s="316"/>
      <c r="J692" s="316"/>
      <c r="K692" s="316"/>
      <c r="L692" s="316"/>
      <c r="M692" s="316"/>
      <c r="N692" s="316"/>
      <c r="O692" s="316"/>
      <c r="P692" s="316"/>
      <c r="Q692" s="316"/>
      <c r="R692" s="316"/>
      <c r="S692" s="316"/>
      <c r="T692" s="317"/>
      <c r="U692" s="317"/>
      <c r="V692" s="316"/>
      <c r="W692" s="316"/>
      <c r="X692" s="316"/>
      <c r="Y692" s="316"/>
      <c r="Z692" s="316"/>
    </row>
    <row r="693" spans="1:26" ht="15.75" customHeight="1">
      <c r="A693" s="316"/>
      <c r="B693" s="316"/>
      <c r="C693" s="316"/>
      <c r="D693" s="316"/>
      <c r="E693" s="316"/>
      <c r="F693" s="316"/>
      <c r="G693" s="316"/>
      <c r="H693" s="316"/>
      <c r="I693" s="316"/>
      <c r="J693" s="316"/>
      <c r="K693" s="316"/>
      <c r="L693" s="316"/>
      <c r="M693" s="316"/>
      <c r="N693" s="316"/>
      <c r="O693" s="316"/>
      <c r="P693" s="316"/>
      <c r="Q693" s="316"/>
      <c r="R693" s="316"/>
      <c r="S693" s="316"/>
      <c r="T693" s="317"/>
      <c r="U693" s="317"/>
      <c r="V693" s="316"/>
      <c r="W693" s="316"/>
      <c r="X693" s="316"/>
      <c r="Y693" s="316"/>
      <c r="Z693" s="316"/>
    </row>
    <row r="694" spans="1:26" ht="15.75" customHeight="1">
      <c r="A694" s="316"/>
      <c r="B694" s="316"/>
      <c r="C694" s="316"/>
      <c r="D694" s="316"/>
      <c r="E694" s="316"/>
      <c r="F694" s="316"/>
      <c r="G694" s="316"/>
      <c r="H694" s="316"/>
      <c r="I694" s="316"/>
      <c r="J694" s="316"/>
      <c r="K694" s="316"/>
      <c r="L694" s="316"/>
      <c r="M694" s="316"/>
      <c r="N694" s="316"/>
      <c r="O694" s="316"/>
      <c r="P694" s="316"/>
      <c r="Q694" s="316"/>
      <c r="R694" s="316"/>
      <c r="S694" s="316"/>
      <c r="T694" s="317"/>
      <c r="U694" s="317"/>
      <c r="V694" s="316"/>
      <c r="W694" s="316"/>
      <c r="X694" s="316"/>
      <c r="Y694" s="316"/>
      <c r="Z694" s="316"/>
    </row>
    <row r="695" spans="1:26" ht="15.75" customHeight="1">
      <c r="A695" s="316"/>
      <c r="B695" s="316"/>
      <c r="C695" s="316"/>
      <c r="D695" s="316"/>
      <c r="E695" s="316"/>
      <c r="F695" s="316"/>
      <c r="G695" s="316"/>
      <c r="H695" s="316"/>
      <c r="I695" s="316"/>
      <c r="J695" s="316"/>
      <c r="K695" s="316"/>
      <c r="L695" s="316"/>
      <c r="M695" s="316"/>
      <c r="N695" s="316"/>
      <c r="O695" s="316"/>
      <c r="P695" s="316"/>
      <c r="Q695" s="316"/>
      <c r="R695" s="316"/>
      <c r="S695" s="316"/>
      <c r="T695" s="317"/>
      <c r="U695" s="317"/>
      <c r="V695" s="316"/>
      <c r="W695" s="316"/>
      <c r="X695" s="316"/>
      <c r="Y695" s="316"/>
      <c r="Z695" s="316"/>
    </row>
    <row r="696" spans="1:26" ht="15.75" customHeight="1">
      <c r="A696" s="316"/>
      <c r="B696" s="316"/>
      <c r="C696" s="316"/>
      <c r="D696" s="316"/>
      <c r="E696" s="316"/>
      <c r="F696" s="316"/>
      <c r="G696" s="316"/>
      <c r="H696" s="316"/>
      <c r="I696" s="316"/>
      <c r="J696" s="316"/>
      <c r="K696" s="316"/>
      <c r="L696" s="316"/>
      <c r="M696" s="316"/>
      <c r="N696" s="316"/>
      <c r="O696" s="316"/>
      <c r="P696" s="316"/>
      <c r="Q696" s="316"/>
      <c r="R696" s="316"/>
      <c r="S696" s="316"/>
      <c r="T696" s="317"/>
      <c r="U696" s="317"/>
      <c r="V696" s="316"/>
      <c r="W696" s="316"/>
      <c r="X696" s="316"/>
      <c r="Y696" s="316"/>
      <c r="Z696" s="316"/>
    </row>
    <row r="697" spans="1:26" ht="15.75" customHeight="1">
      <c r="A697" s="316"/>
      <c r="B697" s="316"/>
      <c r="C697" s="316"/>
      <c r="D697" s="316"/>
      <c r="E697" s="316"/>
      <c r="F697" s="316"/>
      <c r="G697" s="316"/>
      <c r="H697" s="316"/>
      <c r="I697" s="316"/>
      <c r="J697" s="316"/>
      <c r="K697" s="316"/>
      <c r="L697" s="316"/>
      <c r="M697" s="316"/>
      <c r="N697" s="316"/>
      <c r="O697" s="316"/>
      <c r="P697" s="316"/>
      <c r="Q697" s="316"/>
      <c r="R697" s="316"/>
      <c r="S697" s="316"/>
      <c r="T697" s="317"/>
      <c r="U697" s="317"/>
      <c r="V697" s="316"/>
      <c r="W697" s="316"/>
      <c r="X697" s="316"/>
      <c r="Y697" s="316"/>
      <c r="Z697" s="316"/>
    </row>
    <row r="698" spans="1:26" ht="15.75" customHeight="1">
      <c r="A698" s="316"/>
      <c r="B698" s="316"/>
      <c r="C698" s="316"/>
      <c r="D698" s="316"/>
      <c r="E698" s="316"/>
      <c r="F698" s="316"/>
      <c r="G698" s="316"/>
      <c r="H698" s="316"/>
      <c r="I698" s="316"/>
      <c r="J698" s="316"/>
      <c r="K698" s="316"/>
      <c r="L698" s="316"/>
      <c r="M698" s="316"/>
      <c r="N698" s="316"/>
      <c r="O698" s="316"/>
      <c r="P698" s="316"/>
      <c r="Q698" s="316"/>
      <c r="R698" s="316"/>
      <c r="S698" s="316"/>
      <c r="T698" s="317"/>
      <c r="U698" s="317"/>
      <c r="V698" s="316"/>
      <c r="W698" s="316"/>
      <c r="X698" s="316"/>
      <c r="Y698" s="316"/>
      <c r="Z698" s="316"/>
    </row>
    <row r="699" spans="1:26" ht="15.75" customHeight="1">
      <c r="A699" s="316"/>
      <c r="B699" s="316"/>
      <c r="C699" s="316"/>
      <c r="D699" s="316"/>
      <c r="E699" s="316"/>
      <c r="F699" s="316"/>
      <c r="G699" s="316"/>
      <c r="H699" s="316"/>
      <c r="I699" s="316"/>
      <c r="J699" s="316"/>
      <c r="K699" s="316"/>
      <c r="L699" s="316"/>
      <c r="M699" s="316"/>
      <c r="N699" s="316"/>
      <c r="O699" s="316"/>
      <c r="P699" s="316"/>
      <c r="Q699" s="316"/>
      <c r="R699" s="316"/>
      <c r="S699" s="316"/>
      <c r="T699" s="317"/>
      <c r="U699" s="317"/>
      <c r="V699" s="316"/>
      <c r="W699" s="316"/>
      <c r="X699" s="316"/>
      <c r="Y699" s="316"/>
      <c r="Z699" s="316"/>
    </row>
    <row r="700" spans="1:26" ht="15.75" customHeight="1">
      <c r="A700" s="316"/>
      <c r="B700" s="316"/>
      <c r="C700" s="316"/>
      <c r="D700" s="316"/>
      <c r="E700" s="316"/>
      <c r="F700" s="316"/>
      <c r="G700" s="316"/>
      <c r="H700" s="316"/>
      <c r="I700" s="316"/>
      <c r="J700" s="316"/>
      <c r="K700" s="316"/>
      <c r="L700" s="316"/>
      <c r="M700" s="316"/>
      <c r="N700" s="316"/>
      <c r="O700" s="316"/>
      <c r="P700" s="316"/>
      <c r="Q700" s="316"/>
      <c r="R700" s="316"/>
      <c r="S700" s="316"/>
      <c r="T700" s="317"/>
      <c r="U700" s="317"/>
      <c r="V700" s="316"/>
      <c r="W700" s="316"/>
      <c r="X700" s="316"/>
      <c r="Y700" s="316"/>
      <c r="Z700" s="316"/>
    </row>
    <row r="701" spans="1:26" ht="15.75" customHeight="1">
      <c r="A701" s="316"/>
      <c r="B701" s="316"/>
      <c r="C701" s="316"/>
      <c r="D701" s="316"/>
      <c r="E701" s="316"/>
      <c r="F701" s="316"/>
      <c r="G701" s="316"/>
      <c r="H701" s="316"/>
      <c r="I701" s="316"/>
      <c r="J701" s="316"/>
      <c r="K701" s="316"/>
      <c r="L701" s="316"/>
      <c r="M701" s="316"/>
      <c r="N701" s="316"/>
      <c r="O701" s="316"/>
      <c r="P701" s="316"/>
      <c r="Q701" s="316"/>
      <c r="R701" s="316"/>
      <c r="S701" s="316"/>
      <c r="T701" s="317"/>
      <c r="U701" s="317"/>
      <c r="V701" s="316"/>
      <c r="W701" s="316"/>
      <c r="X701" s="316"/>
      <c r="Y701" s="316"/>
      <c r="Z701" s="316"/>
    </row>
    <row r="702" spans="1:26" ht="15.75" customHeight="1">
      <c r="A702" s="316"/>
      <c r="B702" s="316"/>
      <c r="C702" s="316"/>
      <c r="D702" s="316"/>
      <c r="E702" s="316"/>
      <c r="F702" s="316"/>
      <c r="G702" s="316"/>
      <c r="H702" s="316"/>
      <c r="I702" s="316"/>
      <c r="J702" s="316"/>
      <c r="K702" s="316"/>
      <c r="L702" s="316"/>
      <c r="M702" s="316"/>
      <c r="N702" s="316"/>
      <c r="O702" s="316"/>
      <c r="P702" s="316"/>
      <c r="Q702" s="316"/>
      <c r="R702" s="316"/>
      <c r="S702" s="316"/>
      <c r="T702" s="317"/>
      <c r="U702" s="317"/>
      <c r="V702" s="316"/>
      <c r="W702" s="316"/>
      <c r="X702" s="316"/>
      <c r="Y702" s="316"/>
      <c r="Z702" s="316"/>
    </row>
    <row r="703" spans="1:26" ht="15.75" customHeight="1">
      <c r="A703" s="316"/>
      <c r="B703" s="316"/>
      <c r="C703" s="316"/>
      <c r="D703" s="316"/>
      <c r="E703" s="316"/>
      <c r="F703" s="316"/>
      <c r="G703" s="316"/>
      <c r="H703" s="316"/>
      <c r="I703" s="316"/>
      <c r="J703" s="316"/>
      <c r="K703" s="316"/>
      <c r="L703" s="316"/>
      <c r="M703" s="316"/>
      <c r="N703" s="316"/>
      <c r="O703" s="316"/>
      <c r="P703" s="316"/>
      <c r="Q703" s="316"/>
      <c r="R703" s="316"/>
      <c r="S703" s="316"/>
      <c r="T703" s="317"/>
      <c r="U703" s="317"/>
      <c r="V703" s="316"/>
      <c r="W703" s="316"/>
      <c r="X703" s="316"/>
      <c r="Y703" s="316"/>
      <c r="Z703" s="316"/>
    </row>
    <row r="704" spans="1:26" ht="15.75" customHeight="1">
      <c r="A704" s="316"/>
      <c r="B704" s="316"/>
      <c r="C704" s="316"/>
      <c r="D704" s="316"/>
      <c r="E704" s="316"/>
      <c r="F704" s="316"/>
      <c r="G704" s="316"/>
      <c r="H704" s="316"/>
      <c r="I704" s="316"/>
      <c r="J704" s="316"/>
      <c r="K704" s="316"/>
      <c r="L704" s="316"/>
      <c r="M704" s="316"/>
      <c r="N704" s="316"/>
      <c r="O704" s="316"/>
      <c r="P704" s="316"/>
      <c r="Q704" s="316"/>
      <c r="R704" s="316"/>
      <c r="S704" s="316"/>
      <c r="T704" s="317"/>
      <c r="U704" s="317"/>
      <c r="V704" s="316"/>
      <c r="W704" s="316"/>
      <c r="X704" s="316"/>
      <c r="Y704" s="316"/>
      <c r="Z704" s="316"/>
    </row>
    <row r="705" spans="1:26" ht="15.75" customHeight="1">
      <c r="A705" s="316"/>
      <c r="B705" s="316"/>
      <c r="C705" s="316"/>
      <c r="D705" s="316"/>
      <c r="E705" s="316"/>
      <c r="F705" s="316"/>
      <c r="G705" s="316"/>
      <c r="H705" s="316"/>
      <c r="I705" s="316"/>
      <c r="J705" s="316"/>
      <c r="K705" s="316"/>
      <c r="L705" s="316"/>
      <c r="M705" s="316"/>
      <c r="N705" s="316"/>
      <c r="O705" s="316"/>
      <c r="P705" s="316"/>
      <c r="Q705" s="316"/>
      <c r="R705" s="316"/>
      <c r="S705" s="316"/>
      <c r="T705" s="317"/>
      <c r="U705" s="317"/>
      <c r="V705" s="316"/>
      <c r="W705" s="316"/>
      <c r="X705" s="316"/>
      <c r="Y705" s="316"/>
      <c r="Z705" s="316"/>
    </row>
    <row r="706" spans="1:26" ht="15.75" customHeight="1">
      <c r="A706" s="316"/>
      <c r="B706" s="316"/>
      <c r="C706" s="316"/>
      <c r="D706" s="316"/>
      <c r="E706" s="316"/>
      <c r="F706" s="316"/>
      <c r="G706" s="316"/>
      <c r="H706" s="316"/>
      <c r="I706" s="316"/>
      <c r="J706" s="316"/>
      <c r="K706" s="316"/>
      <c r="L706" s="316"/>
      <c r="M706" s="316"/>
      <c r="N706" s="316"/>
      <c r="O706" s="316"/>
      <c r="P706" s="316"/>
      <c r="Q706" s="316"/>
      <c r="R706" s="316"/>
      <c r="S706" s="316"/>
      <c r="T706" s="317"/>
      <c r="U706" s="317"/>
      <c r="V706" s="316"/>
      <c r="W706" s="316"/>
      <c r="X706" s="316"/>
      <c r="Y706" s="316"/>
      <c r="Z706" s="316"/>
    </row>
    <row r="707" spans="1:26" ht="15.75" customHeight="1">
      <c r="A707" s="316"/>
      <c r="B707" s="316"/>
      <c r="C707" s="316"/>
      <c r="D707" s="316"/>
      <c r="E707" s="316"/>
      <c r="F707" s="316"/>
      <c r="G707" s="316"/>
      <c r="H707" s="316"/>
      <c r="I707" s="316"/>
      <c r="J707" s="316"/>
      <c r="K707" s="316"/>
      <c r="L707" s="316"/>
      <c r="M707" s="316"/>
      <c r="N707" s="316"/>
      <c r="O707" s="316"/>
      <c r="P707" s="316"/>
      <c r="Q707" s="316"/>
      <c r="R707" s="316"/>
      <c r="S707" s="316"/>
      <c r="T707" s="317"/>
      <c r="U707" s="317"/>
      <c r="V707" s="316"/>
      <c r="W707" s="316"/>
      <c r="X707" s="316"/>
      <c r="Y707" s="316"/>
      <c r="Z707" s="316"/>
    </row>
    <row r="708" spans="1:26" ht="15.75" customHeight="1">
      <c r="A708" s="316"/>
      <c r="B708" s="316"/>
      <c r="C708" s="316"/>
      <c r="D708" s="316"/>
      <c r="E708" s="316"/>
      <c r="F708" s="316"/>
      <c r="G708" s="316"/>
      <c r="H708" s="316"/>
      <c r="I708" s="316"/>
      <c r="J708" s="316"/>
      <c r="K708" s="316"/>
      <c r="L708" s="316"/>
      <c r="M708" s="316"/>
      <c r="N708" s="316"/>
      <c r="O708" s="316"/>
      <c r="P708" s="316"/>
      <c r="Q708" s="316"/>
      <c r="R708" s="316"/>
      <c r="S708" s="316"/>
      <c r="T708" s="317"/>
      <c r="U708" s="317"/>
      <c r="V708" s="316"/>
      <c r="W708" s="316"/>
      <c r="X708" s="316"/>
      <c r="Y708" s="316"/>
      <c r="Z708" s="316"/>
    </row>
    <row r="709" spans="1:26" ht="15.75" customHeight="1">
      <c r="A709" s="316"/>
      <c r="B709" s="316"/>
      <c r="C709" s="316"/>
      <c r="D709" s="316"/>
      <c r="E709" s="316"/>
      <c r="F709" s="316"/>
      <c r="G709" s="316"/>
      <c r="H709" s="316"/>
      <c r="I709" s="316"/>
      <c r="J709" s="316"/>
      <c r="K709" s="316"/>
      <c r="L709" s="316"/>
      <c r="M709" s="316"/>
      <c r="N709" s="316"/>
      <c r="O709" s="316"/>
      <c r="P709" s="316"/>
      <c r="Q709" s="316"/>
      <c r="R709" s="316"/>
      <c r="S709" s="316"/>
      <c r="T709" s="317"/>
      <c r="U709" s="317"/>
      <c r="V709" s="316"/>
      <c r="W709" s="316"/>
      <c r="X709" s="316"/>
      <c r="Y709" s="316"/>
      <c r="Z709" s="316"/>
    </row>
    <row r="710" spans="1:26" ht="15.75" customHeight="1">
      <c r="A710" s="316"/>
      <c r="B710" s="316"/>
      <c r="C710" s="316"/>
      <c r="D710" s="316"/>
      <c r="E710" s="316"/>
      <c r="F710" s="316"/>
      <c r="G710" s="316"/>
      <c r="H710" s="316"/>
      <c r="I710" s="316"/>
      <c r="J710" s="316"/>
      <c r="K710" s="316"/>
      <c r="L710" s="316"/>
      <c r="M710" s="316"/>
      <c r="N710" s="316"/>
      <c r="O710" s="316"/>
      <c r="P710" s="316"/>
      <c r="Q710" s="316"/>
      <c r="R710" s="316"/>
      <c r="S710" s="316"/>
      <c r="T710" s="317"/>
      <c r="U710" s="317"/>
      <c r="V710" s="316"/>
      <c r="W710" s="316"/>
      <c r="X710" s="316"/>
      <c r="Y710" s="316"/>
      <c r="Z710" s="316"/>
    </row>
    <row r="711" spans="1:26" ht="15.75" customHeight="1">
      <c r="A711" s="316"/>
      <c r="B711" s="316"/>
      <c r="C711" s="316"/>
      <c r="D711" s="316"/>
      <c r="E711" s="316"/>
      <c r="F711" s="316"/>
      <c r="G711" s="316"/>
      <c r="H711" s="316"/>
      <c r="I711" s="316"/>
      <c r="J711" s="316"/>
      <c r="K711" s="316"/>
      <c r="L711" s="316"/>
      <c r="M711" s="316"/>
      <c r="N711" s="316"/>
      <c r="O711" s="316"/>
      <c r="P711" s="316"/>
      <c r="Q711" s="316"/>
      <c r="R711" s="316"/>
      <c r="S711" s="316"/>
      <c r="T711" s="317"/>
      <c r="U711" s="317"/>
      <c r="V711" s="316"/>
      <c r="W711" s="316"/>
      <c r="X711" s="316"/>
      <c r="Y711" s="316"/>
      <c r="Z711" s="316"/>
    </row>
    <row r="712" spans="1:26" ht="15.75" customHeight="1">
      <c r="A712" s="316"/>
      <c r="B712" s="316"/>
      <c r="C712" s="316"/>
      <c r="D712" s="316"/>
      <c r="E712" s="316"/>
      <c r="F712" s="316"/>
      <c r="G712" s="316"/>
      <c r="H712" s="316"/>
      <c r="I712" s="316"/>
      <c r="J712" s="316"/>
      <c r="K712" s="316"/>
      <c r="L712" s="316"/>
      <c r="M712" s="316"/>
      <c r="N712" s="316"/>
      <c r="O712" s="316"/>
      <c r="P712" s="316"/>
      <c r="Q712" s="316"/>
      <c r="R712" s="316"/>
      <c r="S712" s="316"/>
      <c r="T712" s="317"/>
      <c r="U712" s="317"/>
      <c r="V712" s="316"/>
      <c r="W712" s="316"/>
      <c r="X712" s="316"/>
      <c r="Y712" s="316"/>
      <c r="Z712" s="316"/>
    </row>
    <row r="713" spans="1:26" ht="15.75" customHeight="1">
      <c r="A713" s="316"/>
      <c r="B713" s="316"/>
      <c r="C713" s="316"/>
      <c r="D713" s="316"/>
      <c r="E713" s="316"/>
      <c r="F713" s="316"/>
      <c r="G713" s="316"/>
      <c r="H713" s="316"/>
      <c r="I713" s="316"/>
      <c r="J713" s="316"/>
      <c r="K713" s="316"/>
      <c r="L713" s="316"/>
      <c r="M713" s="316"/>
      <c r="N713" s="316"/>
      <c r="O713" s="316"/>
      <c r="P713" s="316"/>
      <c r="Q713" s="316"/>
      <c r="R713" s="316"/>
      <c r="S713" s="316"/>
      <c r="T713" s="317"/>
      <c r="U713" s="317"/>
      <c r="V713" s="316"/>
      <c r="W713" s="316"/>
      <c r="X713" s="316"/>
      <c r="Y713" s="316"/>
      <c r="Z713" s="316"/>
    </row>
    <row r="714" spans="1:26" ht="15.75" customHeight="1">
      <c r="A714" s="316"/>
      <c r="B714" s="316"/>
      <c r="C714" s="316"/>
      <c r="D714" s="316"/>
      <c r="E714" s="316"/>
      <c r="F714" s="316"/>
      <c r="G714" s="316"/>
      <c r="H714" s="316"/>
      <c r="I714" s="316"/>
      <c r="J714" s="316"/>
      <c r="K714" s="316"/>
      <c r="L714" s="316"/>
      <c r="M714" s="316"/>
      <c r="N714" s="316"/>
      <c r="O714" s="316"/>
      <c r="P714" s="316"/>
      <c r="Q714" s="316"/>
      <c r="R714" s="316"/>
      <c r="S714" s="316"/>
      <c r="T714" s="317"/>
      <c r="U714" s="317"/>
      <c r="V714" s="316"/>
      <c r="W714" s="316"/>
      <c r="X714" s="316"/>
      <c r="Y714" s="316"/>
      <c r="Z714" s="316"/>
    </row>
    <row r="715" spans="1:26" ht="15.75" customHeight="1">
      <c r="A715" s="316"/>
      <c r="B715" s="316"/>
      <c r="C715" s="316"/>
      <c r="D715" s="316"/>
      <c r="E715" s="316"/>
      <c r="F715" s="316"/>
      <c r="G715" s="316"/>
      <c r="H715" s="316"/>
      <c r="I715" s="316"/>
      <c r="J715" s="316"/>
      <c r="K715" s="316"/>
      <c r="L715" s="316"/>
      <c r="M715" s="316"/>
      <c r="N715" s="316"/>
      <c r="O715" s="316"/>
      <c r="P715" s="316"/>
      <c r="Q715" s="316"/>
      <c r="R715" s="316"/>
      <c r="S715" s="316"/>
      <c r="T715" s="317"/>
      <c r="U715" s="317"/>
      <c r="V715" s="316"/>
      <c r="W715" s="316"/>
      <c r="X715" s="316"/>
      <c r="Y715" s="316"/>
      <c r="Z715" s="316"/>
    </row>
    <row r="716" spans="1:26" ht="15.75" customHeight="1">
      <c r="A716" s="316"/>
      <c r="B716" s="316"/>
      <c r="C716" s="316"/>
      <c r="D716" s="316"/>
      <c r="E716" s="316"/>
      <c r="F716" s="316"/>
      <c r="G716" s="316"/>
      <c r="H716" s="316"/>
      <c r="I716" s="316"/>
      <c r="J716" s="316"/>
      <c r="K716" s="316"/>
      <c r="L716" s="316"/>
      <c r="M716" s="316"/>
      <c r="N716" s="316"/>
      <c r="O716" s="316"/>
      <c r="P716" s="316"/>
      <c r="Q716" s="316"/>
      <c r="R716" s="316"/>
      <c r="S716" s="316"/>
      <c r="T716" s="317"/>
      <c r="U716" s="317"/>
      <c r="V716" s="316"/>
      <c r="W716" s="316"/>
      <c r="X716" s="316"/>
      <c r="Y716" s="316"/>
      <c r="Z716" s="316"/>
    </row>
    <row r="717" spans="1:26" ht="15.75" customHeight="1">
      <c r="A717" s="316"/>
      <c r="B717" s="316"/>
      <c r="C717" s="316"/>
      <c r="D717" s="316"/>
      <c r="E717" s="316"/>
      <c r="F717" s="316"/>
      <c r="G717" s="316"/>
      <c r="H717" s="316"/>
      <c r="I717" s="316"/>
      <c r="J717" s="316"/>
      <c r="K717" s="316"/>
      <c r="L717" s="316"/>
      <c r="M717" s="316"/>
      <c r="N717" s="316"/>
      <c r="O717" s="316"/>
      <c r="P717" s="316"/>
      <c r="Q717" s="316"/>
      <c r="R717" s="316"/>
      <c r="S717" s="316"/>
      <c r="T717" s="317"/>
      <c r="U717" s="317"/>
      <c r="V717" s="316"/>
      <c r="W717" s="316"/>
      <c r="X717" s="316"/>
      <c r="Y717" s="316"/>
      <c r="Z717" s="316"/>
    </row>
    <row r="718" spans="1:26" ht="15.75" customHeight="1">
      <c r="A718" s="316"/>
      <c r="B718" s="316"/>
      <c r="C718" s="316"/>
      <c r="D718" s="316"/>
      <c r="E718" s="316"/>
      <c r="F718" s="316"/>
      <c r="G718" s="316"/>
      <c r="H718" s="316"/>
      <c r="I718" s="316"/>
      <c r="J718" s="316"/>
      <c r="K718" s="316"/>
      <c r="L718" s="316"/>
      <c r="M718" s="316"/>
      <c r="N718" s="316"/>
      <c r="O718" s="316"/>
      <c r="P718" s="316"/>
      <c r="Q718" s="316"/>
      <c r="R718" s="316"/>
      <c r="S718" s="316"/>
      <c r="T718" s="317"/>
      <c r="U718" s="317"/>
      <c r="V718" s="316"/>
      <c r="W718" s="316"/>
      <c r="X718" s="316"/>
      <c r="Y718" s="316"/>
      <c r="Z718" s="316"/>
    </row>
    <row r="719" spans="1:26" ht="15.75" customHeight="1">
      <c r="A719" s="316"/>
      <c r="B719" s="316"/>
      <c r="C719" s="316"/>
      <c r="D719" s="316"/>
      <c r="E719" s="316"/>
      <c r="F719" s="316"/>
      <c r="G719" s="316"/>
      <c r="H719" s="316"/>
      <c r="I719" s="316"/>
      <c r="J719" s="316"/>
      <c r="K719" s="316"/>
      <c r="L719" s="316"/>
      <c r="M719" s="316"/>
      <c r="N719" s="316"/>
      <c r="O719" s="316"/>
      <c r="P719" s="316"/>
      <c r="Q719" s="316"/>
      <c r="R719" s="316"/>
      <c r="S719" s="316"/>
      <c r="T719" s="317"/>
      <c r="U719" s="317"/>
      <c r="V719" s="316"/>
      <c r="W719" s="316"/>
      <c r="X719" s="316"/>
      <c r="Y719" s="316"/>
      <c r="Z719" s="316"/>
    </row>
    <row r="720" spans="1:26" ht="15.75" customHeight="1">
      <c r="A720" s="316"/>
      <c r="B720" s="316"/>
      <c r="C720" s="316"/>
      <c r="D720" s="316"/>
      <c r="E720" s="316"/>
      <c r="F720" s="316"/>
      <c r="G720" s="316"/>
      <c r="H720" s="316"/>
      <c r="I720" s="316"/>
      <c r="J720" s="316"/>
      <c r="K720" s="316"/>
      <c r="L720" s="316"/>
      <c r="M720" s="316"/>
      <c r="N720" s="316"/>
      <c r="O720" s="316"/>
      <c r="P720" s="316"/>
      <c r="Q720" s="316"/>
      <c r="R720" s="316"/>
      <c r="S720" s="316"/>
      <c r="T720" s="317"/>
      <c r="U720" s="317"/>
      <c r="V720" s="316"/>
      <c r="W720" s="316"/>
      <c r="X720" s="316"/>
      <c r="Y720" s="316"/>
      <c r="Z720" s="316"/>
    </row>
    <row r="721" spans="1:26" ht="15.75" customHeight="1">
      <c r="A721" s="316"/>
      <c r="B721" s="316"/>
      <c r="C721" s="316"/>
      <c r="D721" s="316"/>
      <c r="E721" s="316"/>
      <c r="F721" s="316"/>
      <c r="G721" s="316"/>
      <c r="H721" s="316"/>
      <c r="I721" s="316"/>
      <c r="J721" s="316"/>
      <c r="K721" s="316"/>
      <c r="L721" s="316"/>
      <c r="M721" s="316"/>
      <c r="N721" s="316"/>
      <c r="O721" s="316"/>
      <c r="P721" s="316"/>
      <c r="Q721" s="316"/>
      <c r="R721" s="316"/>
      <c r="S721" s="316"/>
      <c r="T721" s="317"/>
      <c r="U721" s="317"/>
      <c r="V721" s="316"/>
      <c r="W721" s="316"/>
      <c r="X721" s="316"/>
      <c r="Y721" s="316"/>
      <c r="Z721" s="316"/>
    </row>
    <row r="722" spans="1:26" ht="15.75" customHeight="1">
      <c r="A722" s="316"/>
      <c r="B722" s="316"/>
      <c r="C722" s="316"/>
      <c r="D722" s="316"/>
      <c r="E722" s="316"/>
      <c r="F722" s="316"/>
      <c r="G722" s="316"/>
      <c r="H722" s="316"/>
      <c r="I722" s="316"/>
      <c r="J722" s="316"/>
      <c r="K722" s="316"/>
      <c r="L722" s="316"/>
      <c r="M722" s="316"/>
      <c r="N722" s="316"/>
      <c r="O722" s="316"/>
      <c r="P722" s="316"/>
      <c r="Q722" s="316"/>
      <c r="R722" s="316"/>
      <c r="S722" s="316"/>
      <c r="T722" s="317"/>
      <c r="U722" s="317"/>
      <c r="V722" s="316"/>
      <c r="W722" s="316"/>
      <c r="X722" s="316"/>
      <c r="Y722" s="316"/>
      <c r="Z722" s="316"/>
    </row>
    <row r="723" spans="1:26" ht="15.75" customHeight="1">
      <c r="A723" s="316"/>
      <c r="B723" s="316"/>
      <c r="C723" s="316"/>
      <c r="D723" s="316"/>
      <c r="E723" s="316"/>
      <c r="F723" s="316"/>
      <c r="G723" s="316"/>
      <c r="H723" s="316"/>
      <c r="I723" s="316"/>
      <c r="J723" s="316"/>
      <c r="K723" s="316"/>
      <c r="L723" s="316"/>
      <c r="M723" s="316"/>
      <c r="N723" s="316"/>
      <c r="O723" s="316"/>
      <c r="P723" s="316"/>
      <c r="Q723" s="316"/>
      <c r="R723" s="316"/>
      <c r="S723" s="316"/>
      <c r="T723" s="317"/>
      <c r="U723" s="317"/>
      <c r="V723" s="316"/>
      <c r="W723" s="316"/>
      <c r="X723" s="316"/>
      <c r="Y723" s="316"/>
      <c r="Z723" s="316"/>
    </row>
    <row r="724" spans="1:26" ht="15.75" customHeight="1">
      <c r="A724" s="316"/>
      <c r="B724" s="316"/>
      <c r="C724" s="316"/>
      <c r="D724" s="316"/>
      <c r="E724" s="316"/>
      <c r="F724" s="316"/>
      <c r="G724" s="316"/>
      <c r="H724" s="316"/>
      <c r="I724" s="316"/>
      <c r="J724" s="316"/>
      <c r="K724" s="316"/>
      <c r="L724" s="316"/>
      <c r="M724" s="316"/>
      <c r="N724" s="316"/>
      <c r="O724" s="316"/>
      <c r="P724" s="316"/>
      <c r="Q724" s="316"/>
      <c r="R724" s="316"/>
      <c r="S724" s="316"/>
      <c r="T724" s="317"/>
      <c r="U724" s="317"/>
      <c r="V724" s="316"/>
      <c r="W724" s="316"/>
      <c r="X724" s="316"/>
      <c r="Y724" s="316"/>
      <c r="Z724" s="316"/>
    </row>
    <row r="725" spans="1:26" ht="15.75" customHeight="1">
      <c r="A725" s="316"/>
      <c r="B725" s="316"/>
      <c r="C725" s="316"/>
      <c r="D725" s="316"/>
      <c r="E725" s="316"/>
      <c r="F725" s="316"/>
      <c r="G725" s="316"/>
      <c r="H725" s="316"/>
      <c r="I725" s="316"/>
      <c r="J725" s="316"/>
      <c r="K725" s="316"/>
      <c r="L725" s="316"/>
      <c r="M725" s="316"/>
      <c r="N725" s="316"/>
      <c r="O725" s="316"/>
      <c r="P725" s="316"/>
      <c r="Q725" s="316"/>
      <c r="R725" s="316"/>
      <c r="S725" s="316"/>
      <c r="T725" s="317"/>
      <c r="U725" s="317"/>
      <c r="V725" s="316"/>
      <c r="W725" s="316"/>
      <c r="X725" s="316"/>
      <c r="Y725" s="316"/>
      <c r="Z725" s="316"/>
    </row>
    <row r="726" spans="1:26" ht="15.75" customHeight="1">
      <c r="A726" s="316"/>
      <c r="B726" s="316"/>
      <c r="C726" s="316"/>
      <c r="D726" s="316"/>
      <c r="E726" s="316"/>
      <c r="F726" s="316"/>
      <c r="G726" s="316"/>
      <c r="H726" s="316"/>
      <c r="I726" s="316"/>
      <c r="J726" s="316"/>
      <c r="K726" s="316"/>
      <c r="L726" s="316"/>
      <c r="M726" s="316"/>
      <c r="N726" s="316"/>
      <c r="O726" s="316"/>
      <c r="P726" s="316"/>
      <c r="Q726" s="316"/>
      <c r="R726" s="316"/>
      <c r="S726" s="316"/>
      <c r="T726" s="317"/>
      <c r="U726" s="317"/>
      <c r="V726" s="316"/>
      <c r="W726" s="316"/>
      <c r="X726" s="316"/>
      <c r="Y726" s="316"/>
      <c r="Z726" s="316"/>
    </row>
    <row r="727" spans="1:26" ht="15.75" customHeight="1">
      <c r="A727" s="316"/>
      <c r="B727" s="316"/>
      <c r="C727" s="316"/>
      <c r="D727" s="316"/>
      <c r="E727" s="316"/>
      <c r="F727" s="316"/>
      <c r="G727" s="316"/>
      <c r="H727" s="316"/>
      <c r="I727" s="316"/>
      <c r="J727" s="316"/>
      <c r="K727" s="316"/>
      <c r="L727" s="316"/>
      <c r="M727" s="316"/>
      <c r="N727" s="316"/>
      <c r="O727" s="316"/>
      <c r="P727" s="316"/>
      <c r="Q727" s="316"/>
      <c r="R727" s="316"/>
      <c r="S727" s="316"/>
      <c r="T727" s="317"/>
      <c r="U727" s="317"/>
      <c r="V727" s="316"/>
      <c r="W727" s="316"/>
      <c r="X727" s="316"/>
      <c r="Y727" s="316"/>
      <c r="Z727" s="316"/>
    </row>
    <row r="728" spans="1:26" ht="15.75" customHeight="1">
      <c r="A728" s="316"/>
      <c r="B728" s="316"/>
      <c r="C728" s="316"/>
      <c r="D728" s="316"/>
      <c r="E728" s="316"/>
      <c r="F728" s="316"/>
      <c r="G728" s="316"/>
      <c r="H728" s="316"/>
      <c r="I728" s="316"/>
      <c r="J728" s="316"/>
      <c r="K728" s="316"/>
      <c r="L728" s="316"/>
      <c r="M728" s="316"/>
      <c r="N728" s="316"/>
      <c r="O728" s="316"/>
      <c r="P728" s="316"/>
      <c r="Q728" s="316"/>
      <c r="R728" s="316"/>
      <c r="S728" s="316"/>
      <c r="T728" s="317"/>
      <c r="U728" s="317"/>
      <c r="V728" s="316"/>
      <c r="W728" s="316"/>
      <c r="X728" s="316"/>
      <c r="Y728" s="316"/>
      <c r="Z728" s="316"/>
    </row>
    <row r="729" spans="1:26" ht="15.75" customHeight="1">
      <c r="A729" s="316"/>
      <c r="B729" s="316"/>
      <c r="C729" s="316"/>
      <c r="D729" s="316"/>
      <c r="E729" s="316"/>
      <c r="F729" s="316"/>
      <c r="G729" s="316"/>
      <c r="H729" s="316"/>
      <c r="I729" s="316"/>
      <c r="J729" s="316"/>
      <c r="K729" s="316"/>
      <c r="L729" s="316"/>
      <c r="M729" s="316"/>
      <c r="N729" s="316"/>
      <c r="O729" s="316"/>
      <c r="P729" s="316"/>
      <c r="Q729" s="316"/>
      <c r="R729" s="316"/>
      <c r="S729" s="316"/>
      <c r="T729" s="317"/>
      <c r="U729" s="317"/>
      <c r="V729" s="316"/>
      <c r="W729" s="316"/>
      <c r="X729" s="316"/>
      <c r="Y729" s="316"/>
      <c r="Z729" s="316"/>
    </row>
    <row r="730" spans="1:26" ht="15.75" customHeight="1">
      <c r="A730" s="316"/>
      <c r="B730" s="316"/>
      <c r="C730" s="316"/>
      <c r="D730" s="316"/>
      <c r="E730" s="316"/>
      <c r="F730" s="316"/>
      <c r="G730" s="316"/>
      <c r="H730" s="316"/>
      <c r="I730" s="316"/>
      <c r="J730" s="316"/>
      <c r="K730" s="316"/>
      <c r="L730" s="316"/>
      <c r="M730" s="316"/>
      <c r="N730" s="316"/>
      <c r="O730" s="316"/>
      <c r="P730" s="316"/>
      <c r="Q730" s="316"/>
      <c r="R730" s="316"/>
      <c r="S730" s="316"/>
      <c r="T730" s="317"/>
      <c r="U730" s="317"/>
      <c r="V730" s="316"/>
      <c r="W730" s="316"/>
      <c r="X730" s="316"/>
      <c r="Y730" s="316"/>
      <c r="Z730" s="316"/>
    </row>
    <row r="731" spans="1:26" ht="15.75" customHeight="1">
      <c r="A731" s="316"/>
      <c r="B731" s="316"/>
      <c r="C731" s="316"/>
      <c r="D731" s="316"/>
      <c r="E731" s="316"/>
      <c r="F731" s="316"/>
      <c r="G731" s="316"/>
      <c r="H731" s="316"/>
      <c r="I731" s="316"/>
      <c r="J731" s="316"/>
      <c r="K731" s="316"/>
      <c r="L731" s="316"/>
      <c r="M731" s="316"/>
      <c r="N731" s="316"/>
      <c r="O731" s="316"/>
      <c r="P731" s="316"/>
      <c r="Q731" s="316"/>
      <c r="R731" s="316"/>
      <c r="S731" s="316"/>
      <c r="T731" s="317"/>
      <c r="U731" s="317"/>
      <c r="V731" s="316"/>
      <c r="W731" s="316"/>
      <c r="X731" s="316"/>
      <c r="Y731" s="316"/>
      <c r="Z731" s="316"/>
    </row>
    <row r="732" spans="1:26" ht="15.75" customHeight="1">
      <c r="A732" s="316"/>
      <c r="B732" s="316"/>
      <c r="C732" s="316"/>
      <c r="D732" s="316"/>
      <c r="E732" s="316"/>
      <c r="F732" s="316"/>
      <c r="G732" s="316"/>
      <c r="H732" s="316"/>
      <c r="I732" s="316"/>
      <c r="J732" s="316"/>
      <c r="K732" s="316"/>
      <c r="L732" s="316"/>
      <c r="M732" s="316"/>
      <c r="N732" s="316"/>
      <c r="O732" s="316"/>
      <c r="P732" s="316"/>
      <c r="Q732" s="316"/>
      <c r="R732" s="316"/>
      <c r="S732" s="316"/>
      <c r="T732" s="317"/>
      <c r="U732" s="317"/>
      <c r="V732" s="316"/>
      <c r="W732" s="316"/>
      <c r="X732" s="316"/>
      <c r="Y732" s="316"/>
      <c r="Z732" s="316"/>
    </row>
    <row r="733" spans="1:26" ht="15.75" customHeight="1">
      <c r="A733" s="316"/>
      <c r="B733" s="316"/>
      <c r="C733" s="316"/>
      <c r="D733" s="316"/>
      <c r="E733" s="316"/>
      <c r="F733" s="316"/>
      <c r="G733" s="316"/>
      <c r="H733" s="316"/>
      <c r="I733" s="316"/>
      <c r="J733" s="316"/>
      <c r="K733" s="316"/>
      <c r="L733" s="316"/>
      <c r="M733" s="316"/>
      <c r="N733" s="316"/>
      <c r="O733" s="316"/>
      <c r="P733" s="316"/>
      <c r="Q733" s="316"/>
      <c r="R733" s="316"/>
      <c r="S733" s="316"/>
      <c r="T733" s="317"/>
      <c r="U733" s="317"/>
      <c r="V733" s="316"/>
      <c r="W733" s="316"/>
      <c r="X733" s="316"/>
      <c r="Y733" s="316"/>
      <c r="Z733" s="316"/>
    </row>
    <row r="734" spans="1:26" ht="15.75" customHeight="1">
      <c r="A734" s="316"/>
      <c r="B734" s="316"/>
      <c r="C734" s="316"/>
      <c r="D734" s="316"/>
      <c r="E734" s="316"/>
      <c r="F734" s="316"/>
      <c r="G734" s="316"/>
      <c r="H734" s="316"/>
      <c r="I734" s="316"/>
      <c r="J734" s="316"/>
      <c r="K734" s="316"/>
      <c r="L734" s="316"/>
      <c r="M734" s="316"/>
      <c r="N734" s="316"/>
      <c r="O734" s="316"/>
      <c r="P734" s="316"/>
      <c r="Q734" s="316"/>
      <c r="R734" s="316"/>
      <c r="S734" s="316"/>
      <c r="T734" s="317"/>
      <c r="U734" s="317"/>
      <c r="V734" s="316"/>
      <c r="W734" s="316"/>
      <c r="X734" s="316"/>
      <c r="Y734" s="316"/>
      <c r="Z734" s="316"/>
    </row>
    <row r="735" spans="1:26" ht="15.75" customHeight="1">
      <c r="A735" s="316"/>
      <c r="B735" s="316"/>
      <c r="C735" s="316"/>
      <c r="D735" s="316"/>
      <c r="E735" s="316"/>
      <c r="F735" s="316"/>
      <c r="G735" s="316"/>
      <c r="H735" s="316"/>
      <c r="I735" s="316"/>
      <c r="J735" s="316"/>
      <c r="K735" s="316"/>
      <c r="L735" s="316"/>
      <c r="M735" s="316"/>
      <c r="N735" s="316"/>
      <c r="O735" s="316"/>
      <c r="P735" s="316"/>
      <c r="Q735" s="316"/>
      <c r="R735" s="316"/>
      <c r="S735" s="316"/>
      <c r="T735" s="317"/>
      <c r="U735" s="317"/>
      <c r="V735" s="316"/>
      <c r="W735" s="316"/>
      <c r="X735" s="316"/>
      <c r="Y735" s="316"/>
      <c r="Z735" s="316"/>
    </row>
    <row r="736" spans="1:26" ht="15.75" customHeight="1">
      <c r="A736" s="316"/>
      <c r="B736" s="316"/>
      <c r="C736" s="316"/>
      <c r="D736" s="316"/>
      <c r="E736" s="316"/>
      <c r="F736" s="316"/>
      <c r="G736" s="316"/>
      <c r="H736" s="316"/>
      <c r="I736" s="316"/>
      <c r="J736" s="316"/>
      <c r="K736" s="316"/>
      <c r="L736" s="316"/>
      <c r="M736" s="316"/>
      <c r="N736" s="316"/>
      <c r="O736" s="316"/>
      <c r="P736" s="316"/>
      <c r="Q736" s="316"/>
      <c r="R736" s="316"/>
      <c r="S736" s="316"/>
      <c r="T736" s="317"/>
      <c r="U736" s="317"/>
      <c r="V736" s="316"/>
      <c r="W736" s="316"/>
      <c r="X736" s="316"/>
      <c r="Y736" s="316"/>
      <c r="Z736" s="316"/>
    </row>
    <row r="737" spans="1:26" ht="15.75" customHeight="1">
      <c r="A737" s="316"/>
      <c r="B737" s="316"/>
      <c r="C737" s="316"/>
      <c r="D737" s="316"/>
      <c r="E737" s="316"/>
      <c r="F737" s="316"/>
      <c r="G737" s="316"/>
      <c r="H737" s="316"/>
      <c r="I737" s="316"/>
      <c r="J737" s="316"/>
      <c r="K737" s="316"/>
      <c r="L737" s="316"/>
      <c r="M737" s="316"/>
      <c r="N737" s="316"/>
      <c r="O737" s="316"/>
      <c r="P737" s="316"/>
      <c r="Q737" s="316"/>
      <c r="R737" s="316"/>
      <c r="S737" s="316"/>
      <c r="T737" s="317"/>
      <c r="U737" s="317"/>
      <c r="V737" s="316"/>
      <c r="W737" s="316"/>
      <c r="X737" s="316"/>
      <c r="Y737" s="316"/>
      <c r="Z737" s="316"/>
    </row>
    <row r="738" spans="1:26" ht="15.75" customHeight="1">
      <c r="A738" s="316"/>
      <c r="B738" s="316"/>
      <c r="C738" s="316"/>
      <c r="D738" s="316"/>
      <c r="E738" s="316"/>
      <c r="F738" s="316"/>
      <c r="G738" s="316"/>
      <c r="H738" s="316"/>
      <c r="I738" s="316"/>
      <c r="J738" s="316"/>
      <c r="K738" s="316"/>
      <c r="L738" s="316"/>
      <c r="M738" s="316"/>
      <c r="N738" s="316"/>
      <c r="O738" s="316"/>
      <c r="P738" s="316"/>
      <c r="Q738" s="316"/>
      <c r="R738" s="316"/>
      <c r="S738" s="316"/>
      <c r="T738" s="317"/>
      <c r="U738" s="317"/>
      <c r="V738" s="316"/>
      <c r="W738" s="316"/>
      <c r="X738" s="316"/>
      <c r="Y738" s="316"/>
      <c r="Z738" s="316"/>
    </row>
    <row r="739" spans="1:26" ht="15.75" customHeight="1">
      <c r="A739" s="316"/>
      <c r="B739" s="316"/>
      <c r="C739" s="316"/>
      <c r="D739" s="316"/>
      <c r="E739" s="316"/>
      <c r="F739" s="316"/>
      <c r="G739" s="316"/>
      <c r="H739" s="316"/>
      <c r="I739" s="316"/>
      <c r="J739" s="316"/>
      <c r="K739" s="316"/>
      <c r="L739" s="316"/>
      <c r="M739" s="316"/>
      <c r="N739" s="316"/>
      <c r="O739" s="316"/>
      <c r="P739" s="316"/>
      <c r="Q739" s="316"/>
      <c r="R739" s="316"/>
      <c r="S739" s="316"/>
      <c r="T739" s="317"/>
      <c r="U739" s="317"/>
      <c r="V739" s="316"/>
      <c r="W739" s="316"/>
      <c r="X739" s="316"/>
      <c r="Y739" s="316"/>
      <c r="Z739" s="316"/>
    </row>
    <row r="740" spans="1:26" ht="15.75" customHeight="1">
      <c r="A740" s="316"/>
      <c r="B740" s="316"/>
      <c r="C740" s="316"/>
      <c r="D740" s="316"/>
      <c r="E740" s="316"/>
      <c r="F740" s="316"/>
      <c r="G740" s="316"/>
      <c r="H740" s="316"/>
      <c r="I740" s="316"/>
      <c r="J740" s="316"/>
      <c r="K740" s="316"/>
      <c r="L740" s="316"/>
      <c r="M740" s="316"/>
      <c r="N740" s="316"/>
      <c r="O740" s="316"/>
      <c r="P740" s="316"/>
      <c r="Q740" s="316"/>
      <c r="R740" s="316"/>
      <c r="S740" s="316"/>
      <c r="T740" s="317"/>
      <c r="U740" s="317"/>
      <c r="V740" s="316"/>
      <c r="W740" s="316"/>
      <c r="X740" s="316"/>
      <c r="Y740" s="316"/>
      <c r="Z740" s="316"/>
    </row>
    <row r="741" spans="1:26" ht="15.75" customHeight="1">
      <c r="A741" s="316"/>
      <c r="B741" s="316"/>
      <c r="C741" s="316"/>
      <c r="D741" s="316"/>
      <c r="E741" s="316"/>
      <c r="F741" s="316"/>
      <c r="G741" s="316"/>
      <c r="H741" s="316"/>
      <c r="I741" s="316"/>
      <c r="J741" s="316"/>
      <c r="K741" s="316"/>
      <c r="L741" s="316"/>
      <c r="M741" s="316"/>
      <c r="N741" s="316"/>
      <c r="O741" s="316"/>
      <c r="P741" s="316"/>
      <c r="Q741" s="316"/>
      <c r="R741" s="316"/>
      <c r="S741" s="316"/>
      <c r="T741" s="317"/>
      <c r="U741" s="317"/>
      <c r="V741" s="316"/>
      <c r="W741" s="316"/>
      <c r="X741" s="316"/>
      <c r="Y741" s="316"/>
      <c r="Z741" s="316"/>
    </row>
    <row r="742" spans="1:26" ht="15.75" customHeight="1">
      <c r="A742" s="316"/>
      <c r="B742" s="316"/>
      <c r="C742" s="316"/>
      <c r="D742" s="316"/>
      <c r="E742" s="316"/>
      <c r="F742" s="316"/>
      <c r="G742" s="316"/>
      <c r="H742" s="316"/>
      <c r="I742" s="316"/>
      <c r="J742" s="316"/>
      <c r="K742" s="316"/>
      <c r="L742" s="316"/>
      <c r="M742" s="316"/>
      <c r="N742" s="316"/>
      <c r="O742" s="316"/>
      <c r="P742" s="316"/>
      <c r="Q742" s="316"/>
      <c r="R742" s="316"/>
      <c r="S742" s="316"/>
      <c r="T742" s="317"/>
      <c r="U742" s="317"/>
      <c r="V742" s="316"/>
      <c r="W742" s="316"/>
      <c r="X742" s="316"/>
      <c r="Y742" s="316"/>
      <c r="Z742" s="316"/>
    </row>
    <row r="743" spans="1:26" ht="15.75" customHeight="1">
      <c r="A743" s="316"/>
      <c r="B743" s="316"/>
      <c r="C743" s="316"/>
      <c r="D743" s="316"/>
      <c r="E743" s="316"/>
      <c r="F743" s="316"/>
      <c r="G743" s="316"/>
      <c r="H743" s="316"/>
      <c r="I743" s="316"/>
      <c r="J743" s="316"/>
      <c r="K743" s="316"/>
      <c r="L743" s="316"/>
      <c r="M743" s="316"/>
      <c r="N743" s="316"/>
      <c r="O743" s="316"/>
      <c r="P743" s="316"/>
      <c r="Q743" s="316"/>
      <c r="R743" s="316"/>
      <c r="S743" s="316"/>
      <c r="T743" s="317"/>
      <c r="U743" s="317"/>
      <c r="V743" s="316"/>
      <c r="W743" s="316"/>
      <c r="X743" s="316"/>
      <c r="Y743" s="316"/>
      <c r="Z743" s="316"/>
    </row>
    <row r="744" spans="1:26" ht="15.75" customHeight="1">
      <c r="A744" s="316"/>
      <c r="B744" s="316"/>
      <c r="C744" s="316"/>
      <c r="D744" s="316"/>
      <c r="E744" s="316"/>
      <c r="F744" s="316"/>
      <c r="G744" s="316"/>
      <c r="H744" s="316"/>
      <c r="I744" s="316"/>
      <c r="J744" s="316"/>
      <c r="K744" s="316"/>
      <c r="L744" s="316"/>
      <c r="M744" s="316"/>
      <c r="N744" s="316"/>
      <c r="O744" s="316"/>
      <c r="P744" s="316"/>
      <c r="Q744" s="316"/>
      <c r="R744" s="316"/>
      <c r="S744" s="316"/>
      <c r="T744" s="317"/>
      <c r="U744" s="317"/>
      <c r="V744" s="316"/>
      <c r="W744" s="316"/>
      <c r="X744" s="316"/>
      <c r="Y744" s="316"/>
      <c r="Z744" s="316"/>
    </row>
    <row r="745" spans="1:26" ht="15.75" customHeight="1">
      <c r="A745" s="316"/>
      <c r="B745" s="316"/>
      <c r="C745" s="316"/>
      <c r="D745" s="316"/>
      <c r="E745" s="316"/>
      <c r="F745" s="316"/>
      <c r="G745" s="316"/>
      <c r="H745" s="316"/>
      <c r="I745" s="316"/>
      <c r="J745" s="316"/>
      <c r="K745" s="316"/>
      <c r="L745" s="316"/>
      <c r="M745" s="316"/>
      <c r="N745" s="316"/>
      <c r="O745" s="316"/>
      <c r="P745" s="316"/>
      <c r="Q745" s="316"/>
      <c r="R745" s="316"/>
      <c r="S745" s="316"/>
      <c r="T745" s="317"/>
      <c r="U745" s="317"/>
      <c r="V745" s="316"/>
      <c r="W745" s="316"/>
      <c r="X745" s="316"/>
      <c r="Y745" s="316"/>
      <c r="Z745" s="316"/>
    </row>
    <row r="746" spans="1:26" ht="15.75" customHeight="1">
      <c r="A746" s="316"/>
      <c r="B746" s="316"/>
      <c r="C746" s="316"/>
      <c r="D746" s="316"/>
      <c r="E746" s="316"/>
      <c r="F746" s="316"/>
      <c r="G746" s="316"/>
      <c r="H746" s="316"/>
      <c r="I746" s="316"/>
      <c r="J746" s="316"/>
      <c r="K746" s="316"/>
      <c r="L746" s="316"/>
      <c r="M746" s="316"/>
      <c r="N746" s="316"/>
      <c r="O746" s="316"/>
      <c r="P746" s="316"/>
      <c r="Q746" s="316"/>
      <c r="R746" s="316"/>
      <c r="S746" s="316"/>
      <c r="T746" s="317"/>
      <c r="U746" s="317"/>
      <c r="V746" s="316"/>
      <c r="W746" s="316"/>
      <c r="X746" s="316"/>
      <c r="Y746" s="316"/>
      <c r="Z746" s="316"/>
    </row>
    <row r="747" spans="1:26" ht="15.75" customHeight="1">
      <c r="A747" s="316"/>
      <c r="B747" s="316"/>
      <c r="C747" s="316"/>
      <c r="D747" s="316"/>
      <c r="E747" s="316"/>
      <c r="F747" s="316"/>
      <c r="G747" s="316"/>
      <c r="H747" s="316"/>
      <c r="I747" s="316"/>
      <c r="J747" s="316"/>
      <c r="K747" s="316"/>
      <c r="L747" s="316"/>
      <c r="M747" s="316"/>
      <c r="N747" s="316"/>
      <c r="O747" s="316"/>
      <c r="P747" s="316"/>
      <c r="Q747" s="316"/>
      <c r="R747" s="316"/>
      <c r="S747" s="316"/>
      <c r="T747" s="317"/>
      <c r="U747" s="317"/>
      <c r="V747" s="316"/>
      <c r="W747" s="316"/>
      <c r="X747" s="316"/>
      <c r="Y747" s="316"/>
      <c r="Z747" s="316"/>
    </row>
    <row r="748" spans="1:26" ht="15.75" customHeight="1">
      <c r="A748" s="316"/>
      <c r="B748" s="316"/>
      <c r="C748" s="316"/>
      <c r="D748" s="316"/>
      <c r="E748" s="316"/>
      <c r="F748" s="316"/>
      <c r="G748" s="316"/>
      <c r="H748" s="316"/>
      <c r="I748" s="316"/>
      <c r="J748" s="316"/>
      <c r="K748" s="316"/>
      <c r="L748" s="316"/>
      <c r="M748" s="316"/>
      <c r="N748" s="316"/>
      <c r="O748" s="316"/>
      <c r="P748" s="316"/>
      <c r="Q748" s="316"/>
      <c r="R748" s="316"/>
      <c r="S748" s="316"/>
      <c r="T748" s="317"/>
      <c r="U748" s="317"/>
      <c r="V748" s="316"/>
      <c r="W748" s="316"/>
      <c r="X748" s="316"/>
      <c r="Y748" s="316"/>
      <c r="Z748" s="316"/>
    </row>
    <row r="749" spans="1:26" ht="15.75" customHeight="1">
      <c r="A749" s="316"/>
      <c r="B749" s="316"/>
      <c r="C749" s="316"/>
      <c r="D749" s="316"/>
      <c r="E749" s="316"/>
      <c r="F749" s="316"/>
      <c r="G749" s="316"/>
      <c r="H749" s="316"/>
      <c r="I749" s="316"/>
      <c r="J749" s="316"/>
      <c r="K749" s="316"/>
      <c r="L749" s="316"/>
      <c r="M749" s="316"/>
      <c r="N749" s="316"/>
      <c r="O749" s="316"/>
      <c r="P749" s="316"/>
      <c r="Q749" s="316"/>
      <c r="R749" s="316"/>
      <c r="S749" s="316"/>
      <c r="T749" s="317"/>
      <c r="U749" s="317"/>
      <c r="V749" s="316"/>
      <c r="W749" s="316"/>
      <c r="X749" s="316"/>
      <c r="Y749" s="316"/>
      <c r="Z749" s="316"/>
    </row>
    <row r="750" spans="1:26" ht="15.75" customHeight="1">
      <c r="A750" s="316"/>
      <c r="B750" s="316"/>
      <c r="C750" s="316"/>
      <c r="D750" s="316"/>
      <c r="E750" s="316"/>
      <c r="F750" s="316"/>
      <c r="G750" s="316"/>
      <c r="H750" s="316"/>
      <c r="I750" s="316"/>
      <c r="J750" s="316"/>
      <c r="K750" s="316"/>
      <c r="L750" s="316"/>
      <c r="M750" s="316"/>
      <c r="N750" s="316"/>
      <c r="O750" s="316"/>
      <c r="P750" s="316"/>
      <c r="Q750" s="316"/>
      <c r="R750" s="316"/>
      <c r="S750" s="316"/>
      <c r="T750" s="317"/>
      <c r="U750" s="317"/>
      <c r="V750" s="316"/>
      <c r="W750" s="316"/>
      <c r="X750" s="316"/>
      <c r="Y750" s="316"/>
      <c r="Z750" s="316"/>
    </row>
    <row r="751" spans="1:26" ht="15.75" customHeight="1">
      <c r="A751" s="316"/>
      <c r="B751" s="316"/>
      <c r="C751" s="316"/>
      <c r="D751" s="316"/>
      <c r="E751" s="316"/>
      <c r="F751" s="316"/>
      <c r="G751" s="316"/>
      <c r="H751" s="316"/>
      <c r="I751" s="316"/>
      <c r="J751" s="316"/>
      <c r="K751" s="316"/>
      <c r="L751" s="316"/>
      <c r="M751" s="316"/>
      <c r="N751" s="316"/>
      <c r="O751" s="316"/>
      <c r="P751" s="316"/>
      <c r="Q751" s="316"/>
      <c r="R751" s="316"/>
      <c r="S751" s="316"/>
      <c r="T751" s="317"/>
      <c r="U751" s="317"/>
      <c r="V751" s="316"/>
      <c r="W751" s="316"/>
      <c r="X751" s="316"/>
      <c r="Y751" s="316"/>
      <c r="Z751" s="316"/>
    </row>
    <row r="752" spans="1:26" ht="15.75" customHeight="1">
      <c r="A752" s="316"/>
      <c r="B752" s="316"/>
      <c r="C752" s="316"/>
      <c r="D752" s="316"/>
      <c r="E752" s="316"/>
      <c r="F752" s="316"/>
      <c r="G752" s="316"/>
      <c r="H752" s="316"/>
      <c r="I752" s="316"/>
      <c r="J752" s="316"/>
      <c r="K752" s="316"/>
      <c r="L752" s="316"/>
      <c r="M752" s="316"/>
      <c r="N752" s="316"/>
      <c r="O752" s="316"/>
      <c r="P752" s="316"/>
      <c r="Q752" s="316"/>
      <c r="R752" s="316"/>
      <c r="S752" s="316"/>
      <c r="T752" s="317"/>
      <c r="U752" s="317"/>
      <c r="V752" s="316"/>
      <c r="W752" s="316"/>
      <c r="X752" s="316"/>
      <c r="Y752" s="316"/>
      <c r="Z752" s="316"/>
    </row>
    <row r="753" spans="1:26" ht="15.75" customHeight="1">
      <c r="A753" s="316"/>
      <c r="B753" s="316"/>
      <c r="C753" s="316"/>
      <c r="D753" s="316"/>
      <c r="E753" s="316"/>
      <c r="F753" s="316"/>
      <c r="G753" s="316"/>
      <c r="H753" s="316"/>
      <c r="I753" s="316"/>
      <c r="J753" s="316"/>
      <c r="K753" s="316"/>
      <c r="L753" s="316"/>
      <c r="M753" s="316"/>
      <c r="N753" s="316"/>
      <c r="O753" s="316"/>
      <c r="P753" s="316"/>
      <c r="Q753" s="316"/>
      <c r="R753" s="316"/>
      <c r="S753" s="316"/>
      <c r="T753" s="317"/>
      <c r="U753" s="317"/>
      <c r="V753" s="316"/>
      <c r="W753" s="316"/>
      <c r="X753" s="316"/>
      <c r="Y753" s="316"/>
      <c r="Z753" s="316"/>
    </row>
    <row r="754" spans="1:26" ht="15.75" customHeight="1">
      <c r="A754" s="316"/>
      <c r="B754" s="316"/>
      <c r="C754" s="316"/>
      <c r="D754" s="316"/>
      <c r="E754" s="316"/>
      <c r="F754" s="316"/>
      <c r="G754" s="316"/>
      <c r="H754" s="316"/>
      <c r="I754" s="316"/>
      <c r="J754" s="316"/>
      <c r="K754" s="316"/>
      <c r="L754" s="316"/>
      <c r="M754" s="316"/>
      <c r="N754" s="316"/>
      <c r="O754" s="316"/>
      <c r="P754" s="316"/>
      <c r="Q754" s="316"/>
      <c r="R754" s="316"/>
      <c r="S754" s="316"/>
      <c r="T754" s="317"/>
      <c r="U754" s="317"/>
      <c r="V754" s="316"/>
      <c r="W754" s="316"/>
      <c r="X754" s="316"/>
      <c r="Y754" s="316"/>
      <c r="Z754" s="316"/>
    </row>
    <row r="755" spans="1:26" ht="15.75" customHeight="1">
      <c r="A755" s="316"/>
      <c r="B755" s="316"/>
      <c r="C755" s="316"/>
      <c r="D755" s="316"/>
      <c r="E755" s="316"/>
      <c r="F755" s="316"/>
      <c r="G755" s="316"/>
      <c r="H755" s="316"/>
      <c r="I755" s="316"/>
      <c r="J755" s="316"/>
      <c r="K755" s="316"/>
      <c r="L755" s="316"/>
      <c r="M755" s="316"/>
      <c r="N755" s="316"/>
      <c r="O755" s="316"/>
      <c r="P755" s="316"/>
      <c r="Q755" s="316"/>
      <c r="R755" s="316"/>
      <c r="S755" s="316"/>
      <c r="T755" s="317"/>
      <c r="U755" s="317"/>
      <c r="V755" s="316"/>
      <c r="W755" s="316"/>
      <c r="X755" s="316"/>
      <c r="Y755" s="316"/>
      <c r="Z755" s="316"/>
    </row>
    <row r="756" spans="1:26" ht="15.75" customHeight="1">
      <c r="A756" s="316"/>
      <c r="B756" s="316"/>
      <c r="C756" s="316"/>
      <c r="D756" s="316"/>
      <c r="E756" s="316"/>
      <c r="F756" s="316"/>
      <c r="G756" s="316"/>
      <c r="H756" s="316"/>
      <c r="I756" s="316"/>
      <c r="J756" s="316"/>
      <c r="K756" s="316"/>
      <c r="L756" s="316"/>
      <c r="M756" s="316"/>
      <c r="N756" s="316"/>
      <c r="O756" s="316"/>
      <c r="P756" s="316"/>
      <c r="Q756" s="316"/>
      <c r="R756" s="316"/>
      <c r="S756" s="316"/>
      <c r="T756" s="317"/>
      <c r="U756" s="317"/>
      <c r="V756" s="316"/>
      <c r="W756" s="316"/>
      <c r="X756" s="316"/>
      <c r="Y756" s="316"/>
      <c r="Z756" s="316"/>
    </row>
    <row r="757" spans="1:26" ht="15.75" customHeight="1">
      <c r="A757" s="316"/>
      <c r="B757" s="316"/>
      <c r="C757" s="316"/>
      <c r="D757" s="316"/>
      <c r="E757" s="316"/>
      <c r="F757" s="316"/>
      <c r="G757" s="316"/>
      <c r="H757" s="316"/>
      <c r="I757" s="316"/>
      <c r="J757" s="316"/>
      <c r="K757" s="316"/>
      <c r="L757" s="316"/>
      <c r="M757" s="316"/>
      <c r="N757" s="316"/>
      <c r="O757" s="316"/>
      <c r="P757" s="316"/>
      <c r="Q757" s="316"/>
      <c r="R757" s="316"/>
      <c r="S757" s="316"/>
      <c r="T757" s="317"/>
      <c r="U757" s="317"/>
      <c r="V757" s="316"/>
      <c r="W757" s="316"/>
      <c r="X757" s="316"/>
      <c r="Y757" s="316"/>
      <c r="Z757" s="316"/>
    </row>
    <row r="758" spans="1:26" ht="15.75" customHeight="1">
      <c r="A758" s="316"/>
      <c r="B758" s="316"/>
      <c r="C758" s="316"/>
      <c r="D758" s="316"/>
      <c r="E758" s="316"/>
      <c r="F758" s="316"/>
      <c r="G758" s="316"/>
      <c r="H758" s="316"/>
      <c r="I758" s="316"/>
      <c r="J758" s="316"/>
      <c r="K758" s="316"/>
      <c r="L758" s="316"/>
      <c r="M758" s="316"/>
      <c r="N758" s="316"/>
      <c r="O758" s="316"/>
      <c r="P758" s="316"/>
      <c r="Q758" s="316"/>
      <c r="R758" s="316"/>
      <c r="S758" s="316"/>
      <c r="T758" s="317"/>
      <c r="U758" s="317"/>
      <c r="V758" s="316"/>
      <c r="W758" s="316"/>
      <c r="X758" s="316"/>
      <c r="Y758" s="316"/>
      <c r="Z758" s="316"/>
    </row>
    <row r="759" spans="1:26" ht="15.75" customHeight="1">
      <c r="A759" s="316"/>
      <c r="B759" s="316"/>
      <c r="C759" s="316"/>
      <c r="D759" s="316"/>
      <c r="E759" s="316"/>
      <c r="F759" s="316"/>
      <c r="G759" s="316"/>
      <c r="H759" s="316"/>
      <c r="I759" s="316"/>
      <c r="J759" s="316"/>
      <c r="K759" s="316"/>
      <c r="L759" s="316"/>
      <c r="M759" s="316"/>
      <c r="N759" s="316"/>
      <c r="O759" s="316"/>
      <c r="P759" s="316"/>
      <c r="Q759" s="316"/>
      <c r="R759" s="316"/>
      <c r="S759" s="316"/>
      <c r="T759" s="317"/>
      <c r="U759" s="317"/>
      <c r="V759" s="316"/>
      <c r="W759" s="316"/>
      <c r="X759" s="316"/>
      <c r="Y759" s="316"/>
      <c r="Z759" s="316"/>
    </row>
    <row r="760" spans="1:26" ht="15.75" customHeight="1">
      <c r="A760" s="316"/>
      <c r="B760" s="316"/>
      <c r="C760" s="316"/>
      <c r="D760" s="316"/>
      <c r="E760" s="316"/>
      <c r="F760" s="316"/>
      <c r="G760" s="316"/>
      <c r="H760" s="316"/>
      <c r="I760" s="316"/>
      <c r="J760" s="316"/>
      <c r="K760" s="316"/>
      <c r="L760" s="316"/>
      <c r="M760" s="316"/>
      <c r="N760" s="316"/>
      <c r="O760" s="316"/>
      <c r="P760" s="316"/>
      <c r="Q760" s="316"/>
      <c r="R760" s="316"/>
      <c r="S760" s="316"/>
      <c r="T760" s="317"/>
      <c r="U760" s="317"/>
      <c r="V760" s="316"/>
      <c r="W760" s="316"/>
      <c r="X760" s="316"/>
      <c r="Y760" s="316"/>
      <c r="Z760" s="316"/>
    </row>
    <row r="761" spans="1:26" ht="15.75" customHeight="1">
      <c r="A761" s="316"/>
      <c r="B761" s="316"/>
      <c r="C761" s="316"/>
      <c r="D761" s="316"/>
      <c r="E761" s="316"/>
      <c r="F761" s="316"/>
      <c r="G761" s="316"/>
      <c r="H761" s="316"/>
      <c r="I761" s="316"/>
      <c r="J761" s="316"/>
      <c r="K761" s="316"/>
      <c r="L761" s="316"/>
      <c r="M761" s="316"/>
      <c r="N761" s="316"/>
      <c r="O761" s="316"/>
      <c r="P761" s="316"/>
      <c r="Q761" s="316"/>
      <c r="R761" s="316"/>
      <c r="S761" s="316"/>
      <c r="T761" s="317"/>
      <c r="U761" s="317"/>
      <c r="V761" s="316"/>
      <c r="W761" s="316"/>
      <c r="X761" s="316"/>
      <c r="Y761" s="316"/>
      <c r="Z761" s="316"/>
    </row>
    <row r="762" spans="1:26" ht="15.75" customHeight="1">
      <c r="A762" s="316"/>
      <c r="B762" s="316"/>
      <c r="C762" s="316"/>
      <c r="D762" s="316"/>
      <c r="E762" s="316"/>
      <c r="F762" s="316"/>
      <c r="G762" s="316"/>
      <c r="H762" s="316"/>
      <c r="I762" s="316"/>
      <c r="J762" s="316"/>
      <c r="K762" s="316"/>
      <c r="L762" s="316"/>
      <c r="M762" s="316"/>
      <c r="N762" s="316"/>
      <c r="O762" s="316"/>
      <c r="P762" s="316"/>
      <c r="Q762" s="316"/>
      <c r="R762" s="316"/>
      <c r="S762" s="316"/>
      <c r="T762" s="317"/>
      <c r="U762" s="317"/>
      <c r="V762" s="316"/>
      <c r="W762" s="316"/>
      <c r="X762" s="316"/>
      <c r="Y762" s="316"/>
      <c r="Z762" s="316"/>
    </row>
    <row r="763" spans="1:26" ht="15.75" customHeight="1">
      <c r="A763" s="316"/>
      <c r="B763" s="316"/>
      <c r="C763" s="316"/>
      <c r="D763" s="316"/>
      <c r="E763" s="316"/>
      <c r="F763" s="316"/>
      <c r="G763" s="316"/>
      <c r="H763" s="316"/>
      <c r="I763" s="316"/>
      <c r="J763" s="316"/>
      <c r="K763" s="316"/>
      <c r="L763" s="316"/>
      <c r="M763" s="316"/>
      <c r="N763" s="316"/>
      <c r="O763" s="316"/>
      <c r="P763" s="316"/>
      <c r="Q763" s="316"/>
      <c r="R763" s="316"/>
      <c r="S763" s="316"/>
      <c r="T763" s="317"/>
      <c r="U763" s="317"/>
      <c r="V763" s="316"/>
      <c r="W763" s="316"/>
      <c r="X763" s="316"/>
      <c r="Y763" s="316"/>
      <c r="Z763" s="316"/>
    </row>
    <row r="764" spans="1:26" ht="15.75" customHeight="1">
      <c r="A764" s="316"/>
      <c r="B764" s="316"/>
      <c r="C764" s="316"/>
      <c r="D764" s="316"/>
      <c r="E764" s="316"/>
      <c r="F764" s="316"/>
      <c r="G764" s="316"/>
      <c r="H764" s="316"/>
      <c r="I764" s="316"/>
      <c r="J764" s="316"/>
      <c r="K764" s="316"/>
      <c r="L764" s="316"/>
      <c r="M764" s="316"/>
      <c r="N764" s="316"/>
      <c r="O764" s="316"/>
      <c r="P764" s="316"/>
      <c r="Q764" s="316"/>
      <c r="R764" s="316"/>
      <c r="S764" s="316"/>
      <c r="T764" s="317"/>
      <c r="U764" s="317"/>
      <c r="V764" s="316"/>
      <c r="W764" s="316"/>
      <c r="X764" s="316"/>
      <c r="Y764" s="316"/>
      <c r="Z764" s="316"/>
    </row>
    <row r="765" spans="1:26" ht="15.75" customHeight="1">
      <c r="A765" s="316"/>
      <c r="B765" s="316"/>
      <c r="C765" s="316"/>
      <c r="D765" s="316"/>
      <c r="E765" s="316"/>
      <c r="F765" s="316"/>
      <c r="G765" s="316"/>
      <c r="H765" s="316"/>
      <c r="I765" s="316"/>
      <c r="J765" s="316"/>
      <c r="K765" s="316"/>
      <c r="L765" s="316"/>
      <c r="M765" s="316"/>
      <c r="N765" s="316"/>
      <c r="O765" s="316"/>
      <c r="P765" s="316"/>
      <c r="Q765" s="316"/>
      <c r="R765" s="316"/>
      <c r="S765" s="316"/>
      <c r="T765" s="317"/>
      <c r="U765" s="317"/>
      <c r="V765" s="316"/>
      <c r="W765" s="316"/>
      <c r="X765" s="316"/>
      <c r="Y765" s="316"/>
      <c r="Z765" s="316"/>
    </row>
    <row r="766" spans="1:26" ht="15.75" customHeight="1">
      <c r="A766" s="316"/>
      <c r="B766" s="316"/>
      <c r="C766" s="316"/>
      <c r="D766" s="316"/>
      <c r="E766" s="316"/>
      <c r="F766" s="316"/>
      <c r="G766" s="316"/>
      <c r="H766" s="316"/>
      <c r="I766" s="316"/>
      <c r="J766" s="316"/>
      <c r="K766" s="316"/>
      <c r="L766" s="316"/>
      <c r="M766" s="316"/>
      <c r="N766" s="316"/>
      <c r="O766" s="316"/>
      <c r="P766" s="316"/>
      <c r="Q766" s="316"/>
      <c r="R766" s="316"/>
      <c r="S766" s="316"/>
      <c r="T766" s="317"/>
      <c r="U766" s="317"/>
      <c r="V766" s="316"/>
      <c r="W766" s="316"/>
      <c r="X766" s="316"/>
      <c r="Y766" s="316"/>
      <c r="Z766" s="316"/>
    </row>
    <row r="767" spans="1:26" ht="15.75" customHeight="1">
      <c r="A767" s="316"/>
      <c r="B767" s="316"/>
      <c r="C767" s="316"/>
      <c r="D767" s="316"/>
      <c r="E767" s="316"/>
      <c r="F767" s="316"/>
      <c r="G767" s="316"/>
      <c r="H767" s="316"/>
      <c r="I767" s="316"/>
      <c r="J767" s="316"/>
      <c r="K767" s="316"/>
      <c r="L767" s="316"/>
      <c r="M767" s="316"/>
      <c r="N767" s="316"/>
      <c r="O767" s="316"/>
      <c r="P767" s="316"/>
      <c r="Q767" s="316"/>
      <c r="R767" s="316"/>
      <c r="S767" s="316"/>
      <c r="T767" s="317"/>
      <c r="U767" s="317"/>
      <c r="V767" s="316"/>
      <c r="W767" s="316"/>
      <c r="X767" s="316"/>
      <c r="Y767" s="316"/>
      <c r="Z767" s="316"/>
    </row>
    <row r="768" spans="1:26" ht="15.75" customHeight="1">
      <c r="A768" s="316"/>
      <c r="B768" s="316"/>
      <c r="C768" s="316"/>
      <c r="D768" s="316"/>
      <c r="E768" s="316"/>
      <c r="F768" s="316"/>
      <c r="G768" s="316"/>
      <c r="H768" s="316"/>
      <c r="I768" s="316"/>
      <c r="J768" s="316"/>
      <c r="K768" s="316"/>
      <c r="L768" s="316"/>
      <c r="M768" s="316"/>
      <c r="N768" s="316"/>
      <c r="O768" s="316"/>
      <c r="P768" s="316"/>
      <c r="Q768" s="316"/>
      <c r="R768" s="316"/>
      <c r="S768" s="316"/>
      <c r="T768" s="317"/>
      <c r="U768" s="317"/>
      <c r="V768" s="316"/>
      <c r="W768" s="316"/>
      <c r="X768" s="316"/>
      <c r="Y768" s="316"/>
      <c r="Z768" s="316"/>
    </row>
    <row r="769" spans="1:26" ht="15.75" customHeight="1">
      <c r="A769" s="316"/>
      <c r="B769" s="316"/>
      <c r="C769" s="316"/>
      <c r="D769" s="316"/>
      <c r="E769" s="316"/>
      <c r="F769" s="316"/>
      <c r="G769" s="316"/>
      <c r="H769" s="316"/>
      <c r="I769" s="316"/>
      <c r="J769" s="316"/>
      <c r="K769" s="316"/>
      <c r="L769" s="316"/>
      <c r="M769" s="316"/>
      <c r="N769" s="316"/>
      <c r="O769" s="316"/>
      <c r="P769" s="316"/>
      <c r="Q769" s="316"/>
      <c r="R769" s="316"/>
      <c r="S769" s="316"/>
      <c r="T769" s="317"/>
      <c r="U769" s="317"/>
      <c r="V769" s="316"/>
      <c r="W769" s="316"/>
      <c r="X769" s="316"/>
      <c r="Y769" s="316"/>
      <c r="Z769" s="316"/>
    </row>
    <row r="770" spans="1:26" ht="15.75" customHeight="1">
      <c r="A770" s="316"/>
      <c r="B770" s="316"/>
      <c r="C770" s="316"/>
      <c r="D770" s="316"/>
      <c r="E770" s="316"/>
      <c r="F770" s="316"/>
      <c r="G770" s="316"/>
      <c r="H770" s="316"/>
      <c r="I770" s="316"/>
      <c r="J770" s="316"/>
      <c r="K770" s="316"/>
      <c r="L770" s="316"/>
      <c r="M770" s="316"/>
      <c r="N770" s="316"/>
      <c r="O770" s="316"/>
      <c r="P770" s="316"/>
      <c r="Q770" s="316"/>
      <c r="R770" s="316"/>
      <c r="S770" s="316"/>
      <c r="T770" s="317"/>
      <c r="U770" s="317"/>
      <c r="V770" s="316"/>
      <c r="W770" s="316"/>
      <c r="X770" s="316"/>
      <c r="Y770" s="316"/>
      <c r="Z770" s="316"/>
    </row>
    <row r="771" spans="1:26" ht="15.75" customHeight="1">
      <c r="A771" s="316"/>
      <c r="B771" s="316"/>
      <c r="C771" s="316"/>
      <c r="D771" s="316"/>
      <c r="E771" s="316"/>
      <c r="F771" s="316"/>
      <c r="G771" s="316"/>
      <c r="H771" s="316"/>
      <c r="I771" s="316"/>
      <c r="J771" s="316"/>
      <c r="K771" s="316"/>
      <c r="L771" s="316"/>
      <c r="M771" s="316"/>
      <c r="N771" s="316"/>
      <c r="O771" s="316"/>
      <c r="P771" s="316"/>
      <c r="Q771" s="316"/>
      <c r="R771" s="316"/>
      <c r="S771" s="316"/>
      <c r="T771" s="317"/>
      <c r="U771" s="317"/>
      <c r="V771" s="316"/>
      <c r="W771" s="316"/>
      <c r="X771" s="316"/>
      <c r="Y771" s="316"/>
      <c r="Z771" s="316"/>
    </row>
    <row r="772" spans="1:26" ht="15.75" customHeight="1">
      <c r="A772" s="316"/>
      <c r="B772" s="316"/>
      <c r="C772" s="316"/>
      <c r="D772" s="316"/>
      <c r="E772" s="316"/>
      <c r="F772" s="316"/>
      <c r="G772" s="316"/>
      <c r="H772" s="316"/>
      <c r="I772" s="316"/>
      <c r="J772" s="316"/>
      <c r="K772" s="316"/>
      <c r="L772" s="316"/>
      <c r="M772" s="316"/>
      <c r="N772" s="316"/>
      <c r="O772" s="316"/>
      <c r="P772" s="316"/>
      <c r="Q772" s="316"/>
      <c r="R772" s="316"/>
      <c r="S772" s="316"/>
      <c r="T772" s="317"/>
      <c r="U772" s="317"/>
      <c r="V772" s="316"/>
      <c r="W772" s="316"/>
      <c r="X772" s="316"/>
      <c r="Y772" s="316"/>
      <c r="Z772" s="316"/>
    </row>
    <row r="773" spans="1:26" ht="15.75" customHeight="1">
      <c r="A773" s="316"/>
      <c r="B773" s="316"/>
      <c r="C773" s="316"/>
      <c r="D773" s="316"/>
      <c r="E773" s="316"/>
      <c r="F773" s="316"/>
      <c r="G773" s="316"/>
      <c r="H773" s="316"/>
      <c r="I773" s="316"/>
      <c r="J773" s="316"/>
      <c r="K773" s="316"/>
      <c r="L773" s="316"/>
      <c r="M773" s="316"/>
      <c r="N773" s="316"/>
      <c r="O773" s="316"/>
      <c r="P773" s="316"/>
      <c r="Q773" s="316"/>
      <c r="R773" s="316"/>
      <c r="S773" s="316"/>
      <c r="T773" s="317"/>
      <c r="U773" s="317"/>
      <c r="V773" s="316"/>
      <c r="W773" s="316"/>
      <c r="X773" s="316"/>
      <c r="Y773" s="316"/>
      <c r="Z773" s="316"/>
    </row>
    <row r="774" spans="1:26" ht="15.75" customHeight="1">
      <c r="A774" s="316"/>
      <c r="B774" s="316"/>
      <c r="C774" s="316"/>
      <c r="D774" s="316"/>
      <c r="E774" s="316"/>
      <c r="F774" s="316"/>
      <c r="G774" s="316"/>
      <c r="H774" s="316"/>
      <c r="I774" s="316"/>
      <c r="J774" s="316"/>
      <c r="K774" s="316"/>
      <c r="L774" s="316"/>
      <c r="M774" s="316"/>
      <c r="N774" s="316"/>
      <c r="O774" s="316"/>
      <c r="P774" s="316"/>
      <c r="Q774" s="316"/>
      <c r="R774" s="316"/>
      <c r="S774" s="316"/>
      <c r="T774" s="317"/>
      <c r="U774" s="317"/>
      <c r="V774" s="316"/>
      <c r="W774" s="316"/>
      <c r="X774" s="316"/>
      <c r="Y774" s="316"/>
      <c r="Z774" s="316"/>
    </row>
    <row r="775" spans="1:26" ht="15.75" customHeight="1">
      <c r="A775" s="316"/>
      <c r="B775" s="316"/>
      <c r="C775" s="316"/>
      <c r="D775" s="316"/>
      <c r="E775" s="316"/>
      <c r="F775" s="316"/>
      <c r="G775" s="316"/>
      <c r="H775" s="316"/>
      <c r="I775" s="316"/>
      <c r="J775" s="316"/>
      <c r="K775" s="316"/>
      <c r="L775" s="316"/>
      <c r="M775" s="316"/>
      <c r="N775" s="316"/>
      <c r="O775" s="316"/>
      <c r="P775" s="316"/>
      <c r="Q775" s="316"/>
      <c r="R775" s="316"/>
      <c r="S775" s="316"/>
      <c r="T775" s="317"/>
      <c r="U775" s="317"/>
      <c r="V775" s="316"/>
      <c r="W775" s="316"/>
      <c r="X775" s="316"/>
      <c r="Y775" s="316"/>
      <c r="Z775" s="316"/>
    </row>
    <row r="776" spans="1:26" ht="15.75" customHeight="1">
      <c r="A776" s="316"/>
      <c r="B776" s="316"/>
      <c r="C776" s="316"/>
      <c r="D776" s="316"/>
      <c r="E776" s="316"/>
      <c r="F776" s="316"/>
      <c r="G776" s="316"/>
      <c r="H776" s="316"/>
      <c r="I776" s="316"/>
      <c r="J776" s="316"/>
      <c r="K776" s="316"/>
      <c r="L776" s="316"/>
      <c r="M776" s="316"/>
      <c r="N776" s="316"/>
      <c r="O776" s="316"/>
      <c r="P776" s="316"/>
      <c r="Q776" s="316"/>
      <c r="R776" s="316"/>
      <c r="S776" s="316"/>
      <c r="T776" s="317"/>
      <c r="U776" s="317"/>
      <c r="V776" s="316"/>
      <c r="W776" s="316"/>
      <c r="X776" s="316"/>
      <c r="Y776" s="316"/>
      <c r="Z776" s="316"/>
    </row>
    <row r="777" spans="1:26" ht="15.75" customHeight="1">
      <c r="A777" s="316"/>
      <c r="B777" s="316"/>
      <c r="C777" s="316"/>
      <c r="D777" s="316"/>
      <c r="E777" s="316"/>
      <c r="F777" s="316"/>
      <c r="G777" s="316"/>
      <c r="H777" s="316"/>
      <c r="I777" s="316"/>
      <c r="J777" s="316"/>
      <c r="K777" s="316"/>
      <c r="L777" s="316"/>
      <c r="M777" s="316"/>
      <c r="N777" s="316"/>
      <c r="O777" s="316"/>
      <c r="P777" s="316"/>
      <c r="Q777" s="316"/>
      <c r="R777" s="316"/>
      <c r="S777" s="316"/>
      <c r="T777" s="317"/>
      <c r="U777" s="317"/>
      <c r="V777" s="316"/>
      <c r="W777" s="316"/>
      <c r="X777" s="316"/>
      <c r="Y777" s="316"/>
      <c r="Z777" s="316"/>
    </row>
    <row r="778" spans="1:26" ht="15.75" customHeight="1">
      <c r="A778" s="316"/>
      <c r="B778" s="316"/>
      <c r="C778" s="316"/>
      <c r="D778" s="316"/>
      <c r="E778" s="316"/>
      <c r="F778" s="316"/>
      <c r="G778" s="316"/>
      <c r="H778" s="316"/>
      <c r="I778" s="316"/>
      <c r="J778" s="316"/>
      <c r="K778" s="316"/>
      <c r="L778" s="316"/>
      <c r="M778" s="316"/>
      <c r="N778" s="316"/>
      <c r="O778" s="316"/>
      <c r="P778" s="316"/>
      <c r="Q778" s="316"/>
      <c r="R778" s="316"/>
      <c r="S778" s="316"/>
      <c r="T778" s="317"/>
      <c r="U778" s="317"/>
      <c r="V778" s="316"/>
      <c r="W778" s="316"/>
      <c r="X778" s="316"/>
      <c r="Y778" s="316"/>
      <c r="Z778" s="316"/>
    </row>
    <row r="779" spans="1:26" ht="15.75" customHeight="1">
      <c r="A779" s="316"/>
      <c r="B779" s="316"/>
      <c r="C779" s="316"/>
      <c r="D779" s="316"/>
      <c r="E779" s="316"/>
      <c r="F779" s="316"/>
      <c r="G779" s="316"/>
      <c r="H779" s="316"/>
      <c r="I779" s="316"/>
      <c r="J779" s="316"/>
      <c r="K779" s="316"/>
      <c r="L779" s="316"/>
      <c r="M779" s="316"/>
      <c r="N779" s="316"/>
      <c r="O779" s="316"/>
      <c r="P779" s="316"/>
      <c r="Q779" s="316"/>
      <c r="R779" s="316"/>
      <c r="S779" s="316"/>
      <c r="T779" s="317"/>
      <c r="U779" s="317"/>
      <c r="V779" s="316"/>
      <c r="W779" s="316"/>
      <c r="X779" s="316"/>
      <c r="Y779" s="316"/>
      <c r="Z779" s="316"/>
    </row>
    <row r="780" spans="1:26" ht="15.75" customHeight="1">
      <c r="A780" s="316"/>
      <c r="B780" s="316"/>
      <c r="C780" s="316"/>
      <c r="D780" s="316"/>
      <c r="E780" s="316"/>
      <c r="F780" s="316"/>
      <c r="G780" s="316"/>
      <c r="H780" s="316"/>
      <c r="I780" s="316"/>
      <c r="J780" s="316"/>
      <c r="K780" s="316"/>
      <c r="L780" s="316"/>
      <c r="M780" s="316"/>
      <c r="N780" s="316"/>
      <c r="O780" s="316"/>
      <c r="P780" s="316"/>
      <c r="Q780" s="316"/>
      <c r="R780" s="316"/>
      <c r="S780" s="316"/>
      <c r="T780" s="317"/>
      <c r="U780" s="317"/>
      <c r="V780" s="316"/>
      <c r="W780" s="316"/>
      <c r="X780" s="316"/>
      <c r="Y780" s="316"/>
      <c r="Z780" s="316"/>
    </row>
    <row r="781" spans="1:26" ht="15.75" customHeight="1">
      <c r="A781" s="316"/>
      <c r="B781" s="316"/>
      <c r="C781" s="316"/>
      <c r="D781" s="316"/>
      <c r="E781" s="316"/>
      <c r="F781" s="316"/>
      <c r="G781" s="316"/>
      <c r="H781" s="316"/>
      <c r="I781" s="316"/>
      <c r="J781" s="316"/>
      <c r="K781" s="316"/>
      <c r="L781" s="316"/>
      <c r="M781" s="316"/>
      <c r="N781" s="316"/>
      <c r="O781" s="316"/>
      <c r="P781" s="316"/>
      <c r="Q781" s="316"/>
      <c r="R781" s="316"/>
      <c r="S781" s="316"/>
      <c r="T781" s="317"/>
      <c r="U781" s="317"/>
      <c r="V781" s="316"/>
      <c r="W781" s="316"/>
      <c r="X781" s="316"/>
      <c r="Y781" s="316"/>
      <c r="Z781" s="316"/>
    </row>
    <row r="782" spans="1:26" ht="15.75" customHeight="1">
      <c r="A782" s="316"/>
      <c r="B782" s="316"/>
      <c r="C782" s="316"/>
      <c r="D782" s="316"/>
      <c r="E782" s="316"/>
      <c r="F782" s="316"/>
      <c r="G782" s="316"/>
      <c r="H782" s="316"/>
      <c r="I782" s="316"/>
      <c r="J782" s="316"/>
      <c r="K782" s="316"/>
      <c r="L782" s="316"/>
      <c r="M782" s="316"/>
      <c r="N782" s="316"/>
      <c r="O782" s="316"/>
      <c r="P782" s="316"/>
      <c r="Q782" s="316"/>
      <c r="R782" s="316"/>
      <c r="S782" s="316"/>
      <c r="T782" s="317"/>
      <c r="U782" s="317"/>
      <c r="V782" s="316"/>
      <c r="W782" s="316"/>
      <c r="X782" s="316"/>
      <c r="Y782" s="316"/>
      <c r="Z782" s="316"/>
    </row>
    <row r="783" spans="1:26" ht="15.75" customHeight="1">
      <c r="A783" s="316"/>
      <c r="B783" s="316"/>
      <c r="C783" s="316"/>
      <c r="D783" s="316"/>
      <c r="E783" s="316"/>
      <c r="F783" s="316"/>
      <c r="G783" s="316"/>
      <c r="H783" s="316"/>
      <c r="I783" s="316"/>
      <c r="J783" s="316"/>
      <c r="K783" s="316"/>
      <c r="L783" s="316"/>
      <c r="M783" s="316"/>
      <c r="N783" s="316"/>
      <c r="O783" s="316"/>
      <c r="P783" s="316"/>
      <c r="Q783" s="316"/>
      <c r="R783" s="316"/>
      <c r="S783" s="316"/>
      <c r="T783" s="317"/>
      <c r="U783" s="317"/>
      <c r="V783" s="316"/>
      <c r="W783" s="316"/>
      <c r="X783" s="316"/>
      <c r="Y783" s="316"/>
      <c r="Z783" s="316"/>
    </row>
    <row r="784" spans="1:26" ht="15.75" customHeight="1">
      <c r="A784" s="316"/>
      <c r="B784" s="316"/>
      <c r="C784" s="316"/>
      <c r="D784" s="316"/>
      <c r="E784" s="316"/>
      <c r="F784" s="316"/>
      <c r="G784" s="316"/>
      <c r="H784" s="316"/>
      <c r="I784" s="316"/>
      <c r="J784" s="316"/>
      <c r="K784" s="316"/>
      <c r="L784" s="316"/>
      <c r="M784" s="316"/>
      <c r="N784" s="316"/>
      <c r="O784" s="316"/>
      <c r="P784" s="316"/>
      <c r="Q784" s="316"/>
      <c r="R784" s="316"/>
      <c r="S784" s="316"/>
      <c r="T784" s="317"/>
      <c r="U784" s="317"/>
      <c r="V784" s="316"/>
      <c r="W784" s="316"/>
      <c r="X784" s="316"/>
      <c r="Y784" s="316"/>
      <c r="Z784" s="316"/>
    </row>
    <row r="785" spans="1:26" ht="15.75" customHeight="1">
      <c r="A785" s="316"/>
      <c r="B785" s="316"/>
      <c r="C785" s="316"/>
      <c r="D785" s="316"/>
      <c r="E785" s="316"/>
      <c r="F785" s="316"/>
      <c r="G785" s="316"/>
      <c r="H785" s="316"/>
      <c r="I785" s="316"/>
      <c r="J785" s="316"/>
      <c r="K785" s="316"/>
      <c r="L785" s="316"/>
      <c r="M785" s="316"/>
      <c r="N785" s="316"/>
      <c r="O785" s="316"/>
      <c r="P785" s="316"/>
      <c r="Q785" s="316"/>
      <c r="R785" s="316"/>
      <c r="S785" s="316"/>
      <c r="T785" s="317"/>
      <c r="U785" s="317"/>
      <c r="V785" s="316"/>
      <c r="W785" s="316"/>
      <c r="X785" s="316"/>
      <c r="Y785" s="316"/>
      <c r="Z785" s="316"/>
    </row>
    <row r="786" spans="1:26" ht="15.75" customHeight="1">
      <c r="A786" s="316"/>
      <c r="B786" s="316"/>
      <c r="C786" s="316"/>
      <c r="D786" s="316"/>
      <c r="E786" s="316"/>
      <c r="F786" s="316"/>
      <c r="G786" s="316"/>
      <c r="H786" s="316"/>
      <c r="I786" s="316"/>
      <c r="J786" s="316"/>
      <c r="K786" s="316"/>
      <c r="L786" s="316"/>
      <c r="M786" s="316"/>
      <c r="N786" s="316"/>
      <c r="O786" s="316"/>
      <c r="P786" s="316"/>
      <c r="Q786" s="316"/>
      <c r="R786" s="316"/>
      <c r="S786" s="316"/>
      <c r="T786" s="317"/>
      <c r="U786" s="317"/>
      <c r="V786" s="316"/>
      <c r="W786" s="316"/>
      <c r="X786" s="316"/>
      <c r="Y786" s="316"/>
      <c r="Z786" s="316"/>
    </row>
    <row r="787" spans="1:26" ht="15.75" customHeight="1">
      <c r="A787" s="316"/>
      <c r="B787" s="316"/>
      <c r="C787" s="316"/>
      <c r="D787" s="316"/>
      <c r="E787" s="316"/>
      <c r="F787" s="316"/>
      <c r="G787" s="316"/>
      <c r="H787" s="316"/>
      <c r="I787" s="316"/>
      <c r="J787" s="316"/>
      <c r="K787" s="316"/>
      <c r="L787" s="316"/>
      <c r="M787" s="316"/>
      <c r="N787" s="316"/>
      <c r="O787" s="316"/>
      <c r="P787" s="316"/>
      <c r="Q787" s="316"/>
      <c r="R787" s="316"/>
      <c r="S787" s="316"/>
      <c r="T787" s="317"/>
      <c r="U787" s="317"/>
      <c r="V787" s="316"/>
      <c r="W787" s="316"/>
      <c r="X787" s="316"/>
      <c r="Y787" s="316"/>
      <c r="Z787" s="316"/>
    </row>
    <row r="788" spans="1:26" ht="15.75" customHeight="1">
      <c r="A788" s="316"/>
      <c r="B788" s="316"/>
      <c r="C788" s="316"/>
      <c r="D788" s="316"/>
      <c r="E788" s="316"/>
      <c r="F788" s="316"/>
      <c r="G788" s="316"/>
      <c r="H788" s="316"/>
      <c r="I788" s="316"/>
      <c r="J788" s="316"/>
      <c r="K788" s="316"/>
      <c r="L788" s="316"/>
      <c r="M788" s="316"/>
      <c r="N788" s="316"/>
      <c r="O788" s="316"/>
      <c r="P788" s="316"/>
      <c r="Q788" s="316"/>
      <c r="R788" s="316"/>
      <c r="S788" s="316"/>
      <c r="T788" s="317"/>
      <c r="U788" s="317"/>
      <c r="V788" s="316"/>
      <c r="W788" s="316"/>
      <c r="X788" s="316"/>
      <c r="Y788" s="316"/>
      <c r="Z788" s="316"/>
    </row>
    <row r="789" spans="1:26" ht="15.75" customHeight="1">
      <c r="A789" s="316"/>
      <c r="B789" s="316"/>
      <c r="C789" s="316"/>
      <c r="D789" s="316"/>
      <c r="E789" s="316"/>
      <c r="F789" s="316"/>
      <c r="G789" s="316"/>
      <c r="H789" s="316"/>
      <c r="I789" s="316"/>
      <c r="J789" s="316"/>
      <c r="K789" s="316"/>
      <c r="L789" s="316"/>
      <c r="M789" s="316"/>
      <c r="N789" s="316"/>
      <c r="O789" s="316"/>
      <c r="P789" s="316"/>
      <c r="Q789" s="316"/>
      <c r="R789" s="316"/>
      <c r="S789" s="316"/>
      <c r="T789" s="317"/>
      <c r="U789" s="317"/>
      <c r="V789" s="316"/>
      <c r="W789" s="316"/>
      <c r="X789" s="316"/>
      <c r="Y789" s="316"/>
      <c r="Z789" s="316"/>
    </row>
    <row r="790" spans="1:26" ht="15.75" customHeight="1">
      <c r="A790" s="316"/>
      <c r="B790" s="316"/>
      <c r="C790" s="316"/>
      <c r="D790" s="316"/>
      <c r="E790" s="316"/>
      <c r="F790" s="316"/>
      <c r="G790" s="316"/>
      <c r="H790" s="316"/>
      <c r="I790" s="316"/>
      <c r="J790" s="316"/>
      <c r="K790" s="316"/>
      <c r="L790" s="316"/>
      <c r="M790" s="316"/>
      <c r="N790" s="316"/>
      <c r="O790" s="316"/>
      <c r="P790" s="316"/>
      <c r="Q790" s="316"/>
      <c r="R790" s="316"/>
      <c r="S790" s="316"/>
      <c r="T790" s="317"/>
      <c r="U790" s="317"/>
      <c r="V790" s="316"/>
      <c r="W790" s="316"/>
      <c r="X790" s="316"/>
      <c r="Y790" s="316"/>
      <c r="Z790" s="316"/>
    </row>
    <row r="791" spans="1:26" ht="15.75" customHeight="1">
      <c r="A791" s="316"/>
      <c r="B791" s="316"/>
      <c r="C791" s="316"/>
      <c r="D791" s="316"/>
      <c r="E791" s="316"/>
      <c r="F791" s="316"/>
      <c r="G791" s="316"/>
      <c r="H791" s="316"/>
      <c r="I791" s="316"/>
      <c r="J791" s="316"/>
      <c r="K791" s="316"/>
      <c r="L791" s="316"/>
      <c r="M791" s="316"/>
      <c r="N791" s="316"/>
      <c r="O791" s="316"/>
      <c r="P791" s="316"/>
      <c r="Q791" s="316"/>
      <c r="R791" s="316"/>
      <c r="S791" s="316"/>
      <c r="T791" s="317"/>
      <c r="U791" s="317"/>
      <c r="V791" s="316"/>
      <c r="W791" s="316"/>
      <c r="X791" s="316"/>
      <c r="Y791" s="316"/>
      <c r="Z791" s="316"/>
    </row>
    <row r="792" spans="1:26" ht="15.75" customHeight="1">
      <c r="A792" s="316"/>
      <c r="B792" s="316"/>
      <c r="C792" s="316"/>
      <c r="D792" s="316"/>
      <c r="E792" s="316"/>
      <c r="F792" s="316"/>
      <c r="G792" s="316"/>
      <c r="H792" s="316"/>
      <c r="I792" s="316"/>
      <c r="J792" s="316"/>
      <c r="K792" s="316"/>
      <c r="L792" s="316"/>
      <c r="M792" s="316"/>
      <c r="N792" s="316"/>
      <c r="O792" s="316"/>
      <c r="P792" s="316"/>
      <c r="Q792" s="316"/>
      <c r="R792" s="316"/>
      <c r="S792" s="316"/>
      <c r="T792" s="317"/>
      <c r="U792" s="317"/>
      <c r="V792" s="316"/>
      <c r="W792" s="316"/>
      <c r="X792" s="316"/>
      <c r="Y792" s="316"/>
      <c r="Z792" s="316"/>
    </row>
    <row r="793" spans="1:26" ht="15.75" customHeight="1">
      <c r="A793" s="316"/>
      <c r="B793" s="316"/>
      <c r="C793" s="316"/>
      <c r="D793" s="316"/>
      <c r="E793" s="316"/>
      <c r="F793" s="316"/>
      <c r="G793" s="316"/>
      <c r="H793" s="316"/>
      <c r="I793" s="316"/>
      <c r="J793" s="316"/>
      <c r="K793" s="316"/>
      <c r="L793" s="316"/>
      <c r="M793" s="316"/>
      <c r="N793" s="316"/>
      <c r="O793" s="316"/>
      <c r="P793" s="316"/>
      <c r="Q793" s="316"/>
      <c r="R793" s="316"/>
      <c r="S793" s="316"/>
      <c r="T793" s="317"/>
      <c r="U793" s="317"/>
      <c r="V793" s="316"/>
      <c r="W793" s="316"/>
      <c r="X793" s="316"/>
      <c r="Y793" s="316"/>
      <c r="Z793" s="316"/>
    </row>
    <row r="794" spans="1:26" ht="15.75" customHeight="1">
      <c r="A794" s="316"/>
      <c r="B794" s="316"/>
      <c r="C794" s="316"/>
      <c r="D794" s="316"/>
      <c r="E794" s="316"/>
      <c r="F794" s="316"/>
      <c r="G794" s="316"/>
      <c r="H794" s="316"/>
      <c r="I794" s="316"/>
      <c r="J794" s="316"/>
      <c r="K794" s="316"/>
      <c r="L794" s="316"/>
      <c r="M794" s="316"/>
      <c r="N794" s="316"/>
      <c r="O794" s="316"/>
      <c r="P794" s="316"/>
      <c r="Q794" s="316"/>
      <c r="R794" s="316"/>
      <c r="S794" s="316"/>
      <c r="T794" s="317"/>
      <c r="U794" s="317"/>
      <c r="V794" s="316"/>
      <c r="W794" s="316"/>
      <c r="X794" s="316"/>
      <c r="Y794" s="316"/>
      <c r="Z794" s="316"/>
    </row>
    <row r="795" spans="1:26" ht="15.75" customHeight="1">
      <c r="A795" s="316"/>
      <c r="B795" s="316"/>
      <c r="C795" s="316"/>
      <c r="D795" s="316"/>
      <c r="E795" s="316"/>
      <c r="F795" s="316"/>
      <c r="G795" s="316"/>
      <c r="H795" s="316"/>
      <c r="I795" s="316"/>
      <c r="J795" s="316"/>
      <c r="K795" s="316"/>
      <c r="L795" s="316"/>
      <c r="M795" s="316"/>
      <c r="N795" s="316"/>
      <c r="O795" s="316"/>
      <c r="P795" s="316"/>
      <c r="Q795" s="316"/>
      <c r="R795" s="316"/>
      <c r="S795" s="316"/>
      <c r="T795" s="317"/>
      <c r="U795" s="317"/>
      <c r="V795" s="316"/>
      <c r="W795" s="316"/>
      <c r="X795" s="316"/>
      <c r="Y795" s="316"/>
      <c r="Z795" s="316"/>
    </row>
    <row r="796" spans="1:26" ht="15.75" customHeight="1">
      <c r="A796" s="316"/>
      <c r="B796" s="316"/>
      <c r="C796" s="316"/>
      <c r="D796" s="316"/>
      <c r="E796" s="316"/>
      <c r="F796" s="316"/>
      <c r="G796" s="316"/>
      <c r="H796" s="316"/>
      <c r="I796" s="316"/>
      <c r="J796" s="316"/>
      <c r="K796" s="316"/>
      <c r="L796" s="316"/>
      <c r="M796" s="316"/>
      <c r="N796" s="316"/>
      <c r="O796" s="316"/>
      <c r="P796" s="316"/>
      <c r="Q796" s="316"/>
      <c r="R796" s="316"/>
      <c r="S796" s="316"/>
      <c r="T796" s="317"/>
      <c r="U796" s="317"/>
      <c r="V796" s="316"/>
      <c r="W796" s="316"/>
      <c r="X796" s="316"/>
      <c r="Y796" s="316"/>
      <c r="Z796" s="316"/>
    </row>
    <row r="797" spans="1:26" ht="15.75" customHeight="1">
      <c r="A797" s="316"/>
      <c r="B797" s="316"/>
      <c r="C797" s="316"/>
      <c r="D797" s="316"/>
      <c r="E797" s="316"/>
      <c r="F797" s="316"/>
      <c r="G797" s="316"/>
      <c r="H797" s="316"/>
      <c r="I797" s="316"/>
      <c r="J797" s="316"/>
      <c r="K797" s="316"/>
      <c r="L797" s="316"/>
      <c r="M797" s="316"/>
      <c r="N797" s="316"/>
      <c r="O797" s="316"/>
      <c r="P797" s="316"/>
      <c r="Q797" s="316"/>
      <c r="R797" s="316"/>
      <c r="S797" s="316"/>
      <c r="T797" s="317"/>
      <c r="U797" s="317"/>
      <c r="V797" s="316"/>
      <c r="W797" s="316"/>
      <c r="X797" s="316"/>
      <c r="Y797" s="316"/>
      <c r="Z797" s="316"/>
    </row>
    <row r="798" spans="1:26" ht="15.75" customHeight="1">
      <c r="A798" s="316"/>
      <c r="B798" s="316"/>
      <c r="C798" s="316"/>
      <c r="D798" s="316"/>
      <c r="E798" s="316"/>
      <c r="F798" s="316"/>
      <c r="G798" s="316"/>
      <c r="H798" s="316"/>
      <c r="I798" s="316"/>
      <c r="J798" s="316"/>
      <c r="K798" s="316"/>
      <c r="L798" s="316"/>
      <c r="M798" s="316"/>
      <c r="N798" s="316"/>
      <c r="O798" s="316"/>
      <c r="P798" s="316"/>
      <c r="Q798" s="316"/>
      <c r="R798" s="316"/>
      <c r="S798" s="316"/>
      <c r="T798" s="317"/>
      <c r="U798" s="317"/>
      <c r="V798" s="316"/>
      <c r="W798" s="316"/>
      <c r="X798" s="316"/>
      <c r="Y798" s="316"/>
      <c r="Z798" s="316"/>
    </row>
    <row r="799" spans="1:26" ht="15.75" customHeight="1">
      <c r="A799" s="316"/>
      <c r="B799" s="316"/>
      <c r="C799" s="316"/>
      <c r="D799" s="316"/>
      <c r="E799" s="316"/>
      <c r="F799" s="316"/>
      <c r="G799" s="316"/>
      <c r="H799" s="316"/>
      <c r="I799" s="316"/>
      <c r="J799" s="316"/>
      <c r="K799" s="316"/>
      <c r="L799" s="316"/>
      <c r="M799" s="316"/>
      <c r="N799" s="316"/>
      <c r="O799" s="316"/>
      <c r="P799" s="316"/>
      <c r="Q799" s="316"/>
      <c r="R799" s="316"/>
      <c r="S799" s="316"/>
      <c r="T799" s="317"/>
      <c r="U799" s="317"/>
      <c r="V799" s="316"/>
      <c r="W799" s="316"/>
      <c r="X799" s="316"/>
      <c r="Y799" s="316"/>
      <c r="Z799" s="316"/>
    </row>
    <row r="800" spans="1:26" ht="15.75" customHeight="1">
      <c r="A800" s="316"/>
      <c r="B800" s="316"/>
      <c r="C800" s="316"/>
      <c r="D800" s="316"/>
      <c r="E800" s="316"/>
      <c r="F800" s="316"/>
      <c r="G800" s="316"/>
      <c r="H800" s="316"/>
      <c r="I800" s="316"/>
      <c r="J800" s="316"/>
      <c r="K800" s="316"/>
      <c r="L800" s="316"/>
      <c r="M800" s="316"/>
      <c r="N800" s="316"/>
      <c r="O800" s="316"/>
      <c r="P800" s="316"/>
      <c r="Q800" s="316"/>
      <c r="R800" s="316"/>
      <c r="S800" s="316"/>
      <c r="T800" s="317"/>
      <c r="U800" s="317"/>
      <c r="V800" s="316"/>
      <c r="W800" s="316"/>
      <c r="X800" s="316"/>
      <c r="Y800" s="316"/>
      <c r="Z800" s="316"/>
    </row>
    <row r="801" spans="1:26" ht="15.75" customHeight="1">
      <c r="A801" s="316"/>
      <c r="B801" s="316"/>
      <c r="C801" s="316"/>
      <c r="D801" s="316"/>
      <c r="E801" s="316"/>
      <c r="F801" s="316"/>
      <c r="G801" s="316"/>
      <c r="H801" s="316"/>
      <c r="I801" s="316"/>
      <c r="J801" s="316"/>
      <c r="K801" s="316"/>
      <c r="L801" s="316"/>
      <c r="M801" s="316"/>
      <c r="N801" s="316"/>
      <c r="O801" s="316"/>
      <c r="P801" s="316"/>
      <c r="Q801" s="316"/>
      <c r="R801" s="316"/>
      <c r="S801" s="316"/>
      <c r="T801" s="317"/>
      <c r="U801" s="317"/>
      <c r="V801" s="316"/>
      <c r="W801" s="316"/>
      <c r="X801" s="316"/>
      <c r="Y801" s="316"/>
      <c r="Z801" s="316"/>
    </row>
    <row r="802" spans="1:26" ht="15.75" customHeight="1">
      <c r="A802" s="316"/>
      <c r="B802" s="316"/>
      <c r="C802" s="316"/>
      <c r="D802" s="316"/>
      <c r="E802" s="316"/>
      <c r="F802" s="316"/>
      <c r="G802" s="316"/>
      <c r="H802" s="316"/>
      <c r="I802" s="316"/>
      <c r="J802" s="316"/>
      <c r="K802" s="316"/>
      <c r="L802" s="316"/>
      <c r="M802" s="316"/>
      <c r="N802" s="316"/>
      <c r="O802" s="316"/>
      <c r="P802" s="316"/>
      <c r="Q802" s="316"/>
      <c r="R802" s="316"/>
      <c r="S802" s="316"/>
      <c r="T802" s="317"/>
      <c r="U802" s="317"/>
      <c r="V802" s="316"/>
      <c r="W802" s="316"/>
      <c r="X802" s="316"/>
      <c r="Y802" s="316"/>
      <c r="Z802" s="316"/>
    </row>
    <row r="803" spans="1:26" ht="15.75" customHeight="1">
      <c r="A803" s="316"/>
      <c r="B803" s="316"/>
      <c r="C803" s="316"/>
      <c r="D803" s="316"/>
      <c r="E803" s="316"/>
      <c r="F803" s="316"/>
      <c r="G803" s="316"/>
      <c r="H803" s="316"/>
      <c r="I803" s="316"/>
      <c r="J803" s="316"/>
      <c r="K803" s="316"/>
      <c r="L803" s="316"/>
      <c r="M803" s="316"/>
      <c r="N803" s="316"/>
      <c r="O803" s="316"/>
      <c r="P803" s="316"/>
      <c r="Q803" s="316"/>
      <c r="R803" s="316"/>
      <c r="S803" s="316"/>
      <c r="T803" s="317"/>
      <c r="U803" s="317"/>
      <c r="V803" s="316"/>
      <c r="W803" s="316"/>
      <c r="X803" s="316"/>
      <c r="Y803" s="316"/>
      <c r="Z803" s="316"/>
    </row>
    <row r="804" spans="1:26" ht="15.75" customHeight="1">
      <c r="A804" s="316"/>
      <c r="B804" s="316"/>
      <c r="C804" s="316"/>
      <c r="D804" s="316"/>
      <c r="E804" s="316"/>
      <c r="F804" s="316"/>
      <c r="G804" s="316"/>
      <c r="H804" s="316"/>
      <c r="I804" s="316"/>
      <c r="J804" s="316"/>
      <c r="K804" s="316"/>
      <c r="L804" s="316"/>
      <c r="M804" s="316"/>
      <c r="N804" s="316"/>
      <c r="O804" s="316"/>
      <c r="P804" s="316"/>
      <c r="Q804" s="316"/>
      <c r="R804" s="316"/>
      <c r="S804" s="316"/>
      <c r="T804" s="317"/>
      <c r="U804" s="317"/>
      <c r="V804" s="316"/>
      <c r="W804" s="316"/>
      <c r="X804" s="316"/>
      <c r="Y804" s="316"/>
      <c r="Z804" s="316"/>
    </row>
    <row r="805" spans="1:26" ht="15.75" customHeight="1">
      <c r="A805" s="316"/>
      <c r="B805" s="316"/>
      <c r="C805" s="316"/>
      <c r="D805" s="316"/>
      <c r="E805" s="316"/>
      <c r="F805" s="316"/>
      <c r="G805" s="316"/>
      <c r="H805" s="316"/>
      <c r="I805" s="316"/>
      <c r="J805" s="316"/>
      <c r="K805" s="316"/>
      <c r="L805" s="316"/>
      <c r="M805" s="316"/>
      <c r="N805" s="316"/>
      <c r="O805" s="316"/>
      <c r="P805" s="316"/>
      <c r="Q805" s="316"/>
      <c r="R805" s="316"/>
      <c r="S805" s="316"/>
      <c r="T805" s="317"/>
      <c r="U805" s="317"/>
      <c r="V805" s="316"/>
      <c r="W805" s="316"/>
      <c r="X805" s="316"/>
      <c r="Y805" s="316"/>
      <c r="Z805" s="316"/>
    </row>
    <row r="806" spans="1:26" ht="15.75" customHeight="1">
      <c r="A806" s="316"/>
      <c r="B806" s="316"/>
      <c r="C806" s="316"/>
      <c r="D806" s="316"/>
      <c r="E806" s="316"/>
      <c r="F806" s="316"/>
      <c r="G806" s="316"/>
      <c r="H806" s="316"/>
      <c r="I806" s="316"/>
      <c r="J806" s="316"/>
      <c r="K806" s="316"/>
      <c r="L806" s="316"/>
      <c r="M806" s="316"/>
      <c r="N806" s="316"/>
      <c r="O806" s="316"/>
      <c r="P806" s="316"/>
      <c r="Q806" s="316"/>
      <c r="R806" s="316"/>
      <c r="S806" s="316"/>
      <c r="T806" s="317"/>
      <c r="U806" s="317"/>
      <c r="V806" s="316"/>
      <c r="W806" s="316"/>
      <c r="X806" s="316"/>
      <c r="Y806" s="316"/>
      <c r="Z806" s="316"/>
    </row>
    <row r="807" spans="1:26" ht="15.75" customHeight="1">
      <c r="A807" s="316"/>
      <c r="B807" s="316"/>
      <c r="C807" s="316"/>
      <c r="D807" s="316"/>
      <c r="E807" s="316"/>
      <c r="F807" s="316"/>
      <c r="G807" s="316"/>
      <c r="H807" s="316"/>
      <c r="I807" s="316"/>
      <c r="J807" s="316"/>
      <c r="K807" s="316"/>
      <c r="L807" s="316"/>
      <c r="M807" s="316"/>
      <c r="N807" s="316"/>
      <c r="O807" s="316"/>
      <c r="P807" s="316"/>
      <c r="Q807" s="316"/>
      <c r="R807" s="316"/>
      <c r="S807" s="316"/>
      <c r="T807" s="317"/>
      <c r="U807" s="317"/>
      <c r="V807" s="316"/>
      <c r="W807" s="316"/>
      <c r="X807" s="316"/>
      <c r="Y807" s="316"/>
      <c r="Z807" s="316"/>
    </row>
    <row r="808" spans="1:26" ht="15.75" customHeight="1">
      <c r="A808" s="316"/>
      <c r="B808" s="316"/>
      <c r="C808" s="316"/>
      <c r="D808" s="316"/>
      <c r="E808" s="316"/>
      <c r="F808" s="316"/>
      <c r="G808" s="316"/>
      <c r="H808" s="316"/>
      <c r="I808" s="316"/>
      <c r="J808" s="316"/>
      <c r="K808" s="316"/>
      <c r="L808" s="316"/>
      <c r="M808" s="316"/>
      <c r="N808" s="316"/>
      <c r="O808" s="316"/>
      <c r="P808" s="316"/>
      <c r="Q808" s="316"/>
      <c r="R808" s="316"/>
      <c r="S808" s="316"/>
      <c r="T808" s="317"/>
      <c r="U808" s="317"/>
      <c r="V808" s="316"/>
      <c r="W808" s="316"/>
      <c r="X808" s="316"/>
      <c r="Y808" s="316"/>
      <c r="Z808" s="316"/>
    </row>
    <row r="809" spans="1:26" ht="15.75" customHeight="1">
      <c r="A809" s="316"/>
      <c r="B809" s="316"/>
      <c r="C809" s="316"/>
      <c r="D809" s="316"/>
      <c r="E809" s="316"/>
      <c r="F809" s="316"/>
      <c r="G809" s="316"/>
      <c r="H809" s="316"/>
      <c r="I809" s="316"/>
      <c r="J809" s="316"/>
      <c r="K809" s="316"/>
      <c r="L809" s="316"/>
      <c r="M809" s="316"/>
      <c r="N809" s="316"/>
      <c r="O809" s="316"/>
      <c r="P809" s="316"/>
      <c r="Q809" s="316"/>
      <c r="R809" s="316"/>
      <c r="S809" s="316"/>
      <c r="T809" s="317"/>
      <c r="U809" s="317"/>
      <c r="V809" s="316"/>
      <c r="W809" s="316"/>
      <c r="X809" s="316"/>
      <c r="Y809" s="316"/>
      <c r="Z809" s="316"/>
    </row>
    <row r="810" spans="1:26" ht="15.75" customHeight="1">
      <c r="A810" s="316"/>
      <c r="B810" s="316"/>
      <c r="C810" s="316"/>
      <c r="D810" s="316"/>
      <c r="E810" s="316"/>
      <c r="F810" s="316"/>
      <c r="G810" s="316"/>
      <c r="H810" s="316"/>
      <c r="I810" s="316"/>
      <c r="J810" s="316"/>
      <c r="K810" s="316"/>
      <c r="L810" s="316"/>
      <c r="M810" s="316"/>
      <c r="N810" s="316"/>
      <c r="O810" s="316"/>
      <c r="P810" s="316"/>
      <c r="Q810" s="316"/>
      <c r="R810" s="316"/>
      <c r="S810" s="316"/>
      <c r="T810" s="317"/>
      <c r="U810" s="317"/>
      <c r="V810" s="316"/>
      <c r="W810" s="316"/>
      <c r="X810" s="316"/>
      <c r="Y810" s="316"/>
      <c r="Z810" s="316"/>
    </row>
    <row r="811" spans="1:26" ht="15.75" customHeight="1">
      <c r="A811" s="316"/>
      <c r="B811" s="316"/>
      <c r="C811" s="316"/>
      <c r="D811" s="316"/>
      <c r="E811" s="316"/>
      <c r="F811" s="316"/>
      <c r="G811" s="316"/>
      <c r="H811" s="316"/>
      <c r="I811" s="316"/>
      <c r="J811" s="316"/>
      <c r="K811" s="316"/>
      <c r="L811" s="316"/>
      <c r="M811" s="316"/>
      <c r="N811" s="316"/>
      <c r="O811" s="316"/>
      <c r="P811" s="316"/>
      <c r="Q811" s="316"/>
      <c r="R811" s="316"/>
      <c r="S811" s="316"/>
      <c r="T811" s="317"/>
      <c r="U811" s="317"/>
      <c r="V811" s="316"/>
      <c r="W811" s="316"/>
      <c r="X811" s="316"/>
      <c r="Y811" s="316"/>
      <c r="Z811" s="316"/>
    </row>
    <row r="812" spans="1:26" ht="15.75" customHeight="1">
      <c r="A812" s="316"/>
      <c r="B812" s="316"/>
      <c r="C812" s="316"/>
      <c r="D812" s="316"/>
      <c r="E812" s="316"/>
      <c r="F812" s="316"/>
      <c r="G812" s="316"/>
      <c r="H812" s="316"/>
      <c r="I812" s="316"/>
      <c r="J812" s="316"/>
      <c r="K812" s="316"/>
      <c r="L812" s="316"/>
      <c r="M812" s="316"/>
      <c r="N812" s="316"/>
      <c r="O812" s="316"/>
      <c r="P812" s="316"/>
      <c r="Q812" s="316"/>
      <c r="R812" s="316"/>
      <c r="S812" s="316"/>
      <c r="T812" s="317"/>
      <c r="U812" s="317"/>
      <c r="V812" s="316"/>
      <c r="W812" s="316"/>
      <c r="X812" s="316"/>
      <c r="Y812" s="316"/>
      <c r="Z812" s="316"/>
    </row>
    <row r="813" spans="1:26" ht="15.75" customHeight="1">
      <c r="A813" s="316"/>
      <c r="B813" s="316"/>
      <c r="C813" s="316"/>
      <c r="D813" s="316"/>
      <c r="E813" s="316"/>
      <c r="F813" s="316"/>
      <c r="G813" s="316"/>
      <c r="H813" s="316"/>
      <c r="I813" s="316"/>
      <c r="J813" s="316"/>
      <c r="K813" s="316"/>
      <c r="L813" s="316"/>
      <c r="M813" s="316"/>
      <c r="N813" s="316"/>
      <c r="O813" s="316"/>
      <c r="P813" s="316"/>
      <c r="Q813" s="316"/>
      <c r="R813" s="316"/>
      <c r="S813" s="316"/>
      <c r="T813" s="317"/>
      <c r="U813" s="317"/>
      <c r="V813" s="316"/>
      <c r="W813" s="316"/>
      <c r="X813" s="316"/>
      <c r="Y813" s="316"/>
      <c r="Z813" s="316"/>
    </row>
    <row r="814" spans="1:26" ht="15.75" customHeight="1">
      <c r="A814" s="316"/>
      <c r="B814" s="316"/>
      <c r="C814" s="316"/>
      <c r="D814" s="316"/>
      <c r="E814" s="316"/>
      <c r="F814" s="316"/>
      <c r="G814" s="316"/>
      <c r="H814" s="316"/>
      <c r="I814" s="316"/>
      <c r="J814" s="316"/>
      <c r="K814" s="316"/>
      <c r="L814" s="316"/>
      <c r="M814" s="316"/>
      <c r="N814" s="316"/>
      <c r="O814" s="316"/>
      <c r="P814" s="316"/>
      <c r="Q814" s="316"/>
      <c r="R814" s="316"/>
      <c r="S814" s="316"/>
      <c r="T814" s="317"/>
      <c r="U814" s="317"/>
      <c r="V814" s="316"/>
      <c r="W814" s="316"/>
      <c r="X814" s="316"/>
      <c r="Y814" s="316"/>
      <c r="Z814" s="316"/>
    </row>
    <row r="815" spans="1:26" ht="15.75" customHeight="1">
      <c r="A815" s="316"/>
      <c r="B815" s="316"/>
      <c r="C815" s="316"/>
      <c r="D815" s="316"/>
      <c r="E815" s="316"/>
      <c r="F815" s="316"/>
      <c r="G815" s="316"/>
      <c r="H815" s="316"/>
      <c r="I815" s="316"/>
      <c r="J815" s="316"/>
      <c r="K815" s="316"/>
      <c r="L815" s="316"/>
      <c r="M815" s="316"/>
      <c r="N815" s="316"/>
      <c r="O815" s="316"/>
      <c r="P815" s="316"/>
      <c r="Q815" s="316"/>
      <c r="R815" s="316"/>
      <c r="S815" s="316"/>
      <c r="T815" s="317"/>
      <c r="U815" s="317"/>
      <c r="V815" s="316"/>
      <c r="W815" s="316"/>
      <c r="X815" s="316"/>
      <c r="Y815" s="316"/>
      <c r="Z815" s="316"/>
    </row>
    <row r="816" spans="1:26" ht="15.75" customHeight="1">
      <c r="A816" s="316"/>
      <c r="B816" s="316"/>
      <c r="C816" s="316"/>
      <c r="D816" s="316"/>
      <c r="E816" s="316"/>
      <c r="F816" s="316"/>
      <c r="G816" s="316"/>
      <c r="H816" s="316"/>
      <c r="I816" s="316"/>
      <c r="J816" s="316"/>
      <c r="K816" s="316"/>
      <c r="L816" s="316"/>
      <c r="M816" s="316"/>
      <c r="N816" s="316"/>
      <c r="O816" s="316"/>
      <c r="P816" s="316"/>
      <c r="Q816" s="316"/>
      <c r="R816" s="316"/>
      <c r="S816" s="316"/>
      <c r="T816" s="317"/>
      <c r="U816" s="317"/>
      <c r="V816" s="316"/>
      <c r="W816" s="316"/>
      <c r="X816" s="316"/>
      <c r="Y816" s="316"/>
      <c r="Z816" s="316"/>
    </row>
    <row r="817" spans="1:26" ht="15.75" customHeight="1">
      <c r="A817" s="316"/>
      <c r="B817" s="316"/>
      <c r="C817" s="316"/>
      <c r="D817" s="316"/>
      <c r="E817" s="316"/>
      <c r="F817" s="316"/>
      <c r="G817" s="316"/>
      <c r="H817" s="316"/>
      <c r="I817" s="316"/>
      <c r="J817" s="316"/>
      <c r="K817" s="316"/>
      <c r="L817" s="316"/>
      <c r="M817" s="316"/>
      <c r="N817" s="316"/>
      <c r="O817" s="316"/>
      <c r="P817" s="316"/>
      <c r="Q817" s="316"/>
      <c r="R817" s="316"/>
      <c r="S817" s="316"/>
      <c r="T817" s="317"/>
      <c r="U817" s="317"/>
      <c r="V817" s="316"/>
      <c r="W817" s="316"/>
      <c r="X817" s="316"/>
      <c r="Y817" s="316"/>
      <c r="Z817" s="316"/>
    </row>
    <row r="818" spans="1:26" ht="15.75" customHeight="1">
      <c r="A818" s="316"/>
      <c r="B818" s="316"/>
      <c r="C818" s="316"/>
      <c r="D818" s="316"/>
      <c r="E818" s="316"/>
      <c r="F818" s="316"/>
      <c r="G818" s="316"/>
      <c r="H818" s="316"/>
      <c r="I818" s="316"/>
      <c r="J818" s="316"/>
      <c r="K818" s="316"/>
      <c r="L818" s="316"/>
      <c r="M818" s="316"/>
      <c r="N818" s="316"/>
      <c r="O818" s="316"/>
      <c r="P818" s="316"/>
      <c r="Q818" s="316"/>
      <c r="R818" s="316"/>
      <c r="S818" s="316"/>
      <c r="T818" s="317"/>
      <c r="U818" s="317"/>
      <c r="V818" s="316"/>
      <c r="W818" s="316"/>
      <c r="X818" s="316"/>
      <c r="Y818" s="316"/>
      <c r="Z818" s="316"/>
    </row>
    <row r="819" spans="1:26" ht="15.75" customHeight="1">
      <c r="A819" s="316"/>
      <c r="B819" s="316"/>
      <c r="C819" s="316"/>
      <c r="D819" s="316"/>
      <c r="E819" s="316"/>
      <c r="F819" s="316"/>
      <c r="G819" s="316"/>
      <c r="H819" s="316"/>
      <c r="I819" s="316"/>
      <c r="J819" s="316"/>
      <c r="K819" s="316"/>
      <c r="L819" s="316"/>
      <c r="M819" s="316"/>
      <c r="N819" s="316"/>
      <c r="O819" s="316"/>
      <c r="P819" s="316"/>
      <c r="Q819" s="316"/>
      <c r="R819" s="316"/>
      <c r="S819" s="316"/>
      <c r="T819" s="317"/>
      <c r="U819" s="317"/>
      <c r="V819" s="316"/>
      <c r="W819" s="316"/>
      <c r="X819" s="316"/>
      <c r="Y819" s="316"/>
      <c r="Z819" s="316"/>
    </row>
    <row r="820" spans="1:26" ht="15.75" customHeight="1">
      <c r="A820" s="316"/>
      <c r="B820" s="316"/>
      <c r="C820" s="316"/>
      <c r="D820" s="316"/>
      <c r="E820" s="316"/>
      <c r="F820" s="316"/>
      <c r="G820" s="316"/>
      <c r="H820" s="316"/>
      <c r="I820" s="316"/>
      <c r="J820" s="316"/>
      <c r="K820" s="316"/>
      <c r="L820" s="316"/>
      <c r="M820" s="316"/>
      <c r="N820" s="316"/>
      <c r="O820" s="316"/>
      <c r="P820" s="316"/>
      <c r="Q820" s="316"/>
      <c r="R820" s="316"/>
      <c r="S820" s="316"/>
      <c r="T820" s="317"/>
      <c r="U820" s="317"/>
      <c r="V820" s="316"/>
      <c r="W820" s="316"/>
      <c r="X820" s="316"/>
      <c r="Y820" s="316"/>
      <c r="Z820" s="316"/>
    </row>
    <row r="821" spans="1:26" ht="15.75" customHeight="1">
      <c r="A821" s="316"/>
      <c r="B821" s="316"/>
      <c r="C821" s="316"/>
      <c r="D821" s="316"/>
      <c r="E821" s="316"/>
      <c r="F821" s="316"/>
      <c r="G821" s="316"/>
      <c r="H821" s="316"/>
      <c r="I821" s="316"/>
      <c r="J821" s="316"/>
      <c r="K821" s="316"/>
      <c r="L821" s="316"/>
      <c r="M821" s="316"/>
      <c r="N821" s="316"/>
      <c r="O821" s="316"/>
      <c r="P821" s="316"/>
      <c r="Q821" s="316"/>
      <c r="R821" s="316"/>
      <c r="S821" s="316"/>
      <c r="T821" s="317"/>
      <c r="U821" s="317"/>
      <c r="V821" s="316"/>
      <c r="W821" s="316"/>
      <c r="X821" s="316"/>
      <c r="Y821" s="316"/>
      <c r="Z821" s="316"/>
    </row>
    <row r="822" spans="1:26" ht="15.75" customHeight="1">
      <c r="A822" s="316"/>
      <c r="B822" s="316"/>
      <c r="C822" s="316"/>
      <c r="D822" s="316"/>
      <c r="E822" s="316"/>
      <c r="F822" s="316"/>
      <c r="G822" s="316"/>
      <c r="H822" s="316"/>
      <c r="I822" s="316"/>
      <c r="J822" s="316"/>
      <c r="K822" s="316"/>
      <c r="L822" s="316"/>
      <c r="M822" s="316"/>
      <c r="N822" s="316"/>
      <c r="O822" s="316"/>
      <c r="P822" s="316"/>
      <c r="Q822" s="316"/>
      <c r="R822" s="316"/>
      <c r="S822" s="316"/>
      <c r="T822" s="317"/>
      <c r="U822" s="317"/>
      <c r="V822" s="316"/>
      <c r="W822" s="316"/>
      <c r="X822" s="316"/>
      <c r="Y822" s="316"/>
      <c r="Z822" s="316"/>
    </row>
    <row r="823" spans="1:26" ht="15.75" customHeight="1">
      <c r="A823" s="316"/>
      <c r="B823" s="316"/>
      <c r="C823" s="316"/>
      <c r="D823" s="316"/>
      <c r="E823" s="316"/>
      <c r="F823" s="316"/>
      <c r="G823" s="316"/>
      <c r="H823" s="316"/>
      <c r="I823" s="316"/>
      <c r="J823" s="316"/>
      <c r="K823" s="316"/>
      <c r="L823" s="316"/>
      <c r="M823" s="316"/>
      <c r="N823" s="316"/>
      <c r="O823" s="316"/>
      <c r="P823" s="316"/>
      <c r="Q823" s="316"/>
      <c r="R823" s="316"/>
      <c r="S823" s="316"/>
      <c r="T823" s="317"/>
      <c r="U823" s="317"/>
      <c r="V823" s="316"/>
      <c r="W823" s="316"/>
      <c r="X823" s="316"/>
      <c r="Y823" s="316"/>
      <c r="Z823" s="316"/>
    </row>
    <row r="824" spans="1:26" ht="15.75" customHeight="1">
      <c r="A824" s="316"/>
      <c r="B824" s="316"/>
      <c r="C824" s="316"/>
      <c r="D824" s="316"/>
      <c r="E824" s="316"/>
      <c r="F824" s="316"/>
      <c r="G824" s="316"/>
      <c r="H824" s="316"/>
      <c r="I824" s="316"/>
      <c r="J824" s="316"/>
      <c r="K824" s="316"/>
      <c r="L824" s="316"/>
      <c r="M824" s="316"/>
      <c r="N824" s="316"/>
      <c r="O824" s="316"/>
      <c r="P824" s="316"/>
      <c r="Q824" s="316"/>
      <c r="R824" s="316"/>
      <c r="S824" s="316"/>
      <c r="T824" s="317"/>
      <c r="U824" s="317"/>
      <c r="V824" s="316"/>
      <c r="W824" s="316"/>
      <c r="X824" s="316"/>
      <c r="Y824" s="316"/>
      <c r="Z824" s="316"/>
    </row>
    <row r="825" spans="1:26" ht="15.75" customHeight="1">
      <c r="A825" s="316"/>
      <c r="B825" s="316"/>
      <c r="C825" s="316"/>
      <c r="D825" s="316"/>
      <c r="E825" s="316"/>
      <c r="F825" s="316"/>
      <c r="G825" s="316"/>
      <c r="H825" s="316"/>
      <c r="I825" s="316"/>
      <c r="J825" s="316"/>
      <c r="K825" s="316"/>
      <c r="L825" s="316"/>
      <c r="M825" s="316"/>
      <c r="N825" s="316"/>
      <c r="O825" s="316"/>
      <c r="P825" s="316"/>
      <c r="Q825" s="316"/>
      <c r="R825" s="316"/>
      <c r="S825" s="316"/>
      <c r="T825" s="317"/>
      <c r="U825" s="317"/>
      <c r="V825" s="316"/>
      <c r="W825" s="316"/>
      <c r="X825" s="316"/>
      <c r="Y825" s="316"/>
      <c r="Z825" s="316"/>
    </row>
    <row r="826" spans="1:26" ht="15.75" customHeight="1">
      <c r="A826" s="316"/>
      <c r="B826" s="316"/>
      <c r="C826" s="316"/>
      <c r="D826" s="316"/>
      <c r="E826" s="316"/>
      <c r="F826" s="316"/>
      <c r="G826" s="316"/>
      <c r="H826" s="316"/>
      <c r="I826" s="316"/>
      <c r="J826" s="316"/>
      <c r="K826" s="316"/>
      <c r="L826" s="316"/>
      <c r="M826" s="316"/>
      <c r="N826" s="316"/>
      <c r="O826" s="316"/>
      <c r="P826" s="316"/>
      <c r="Q826" s="316"/>
      <c r="R826" s="316"/>
      <c r="S826" s="316"/>
      <c r="T826" s="317"/>
      <c r="U826" s="317"/>
      <c r="V826" s="316"/>
      <c r="W826" s="316"/>
      <c r="X826" s="316"/>
      <c r="Y826" s="316"/>
      <c r="Z826" s="316"/>
    </row>
    <row r="827" spans="1:26" ht="15.75" customHeight="1">
      <c r="A827" s="316"/>
      <c r="B827" s="316"/>
      <c r="C827" s="316"/>
      <c r="D827" s="316"/>
      <c r="E827" s="316"/>
      <c r="F827" s="316"/>
      <c r="G827" s="316"/>
      <c r="H827" s="316"/>
      <c r="I827" s="316"/>
      <c r="J827" s="316"/>
      <c r="K827" s="316"/>
      <c r="L827" s="316"/>
      <c r="M827" s="316"/>
      <c r="N827" s="316"/>
      <c r="O827" s="316"/>
      <c r="P827" s="316"/>
      <c r="Q827" s="316"/>
      <c r="R827" s="316"/>
      <c r="S827" s="316"/>
      <c r="T827" s="317"/>
      <c r="U827" s="317"/>
      <c r="V827" s="316"/>
      <c r="W827" s="316"/>
      <c r="X827" s="316"/>
      <c r="Y827" s="316"/>
      <c r="Z827" s="316"/>
    </row>
    <row r="828" spans="1:26" ht="15.75" customHeight="1">
      <c r="A828" s="316"/>
      <c r="B828" s="316"/>
      <c r="C828" s="316"/>
      <c r="D828" s="316"/>
      <c r="E828" s="316"/>
      <c r="F828" s="316"/>
      <c r="G828" s="316"/>
      <c r="H828" s="316"/>
      <c r="I828" s="316"/>
      <c r="J828" s="316"/>
      <c r="K828" s="316"/>
      <c r="L828" s="316"/>
      <c r="M828" s="316"/>
      <c r="N828" s="316"/>
      <c r="O828" s="316"/>
      <c r="P828" s="316"/>
      <c r="Q828" s="316"/>
      <c r="R828" s="316"/>
      <c r="S828" s="316"/>
      <c r="T828" s="317"/>
      <c r="U828" s="317"/>
      <c r="V828" s="316"/>
      <c r="W828" s="316"/>
      <c r="X828" s="316"/>
      <c r="Y828" s="316"/>
      <c r="Z828" s="316"/>
    </row>
    <row r="829" spans="1:26" ht="15.75" customHeight="1">
      <c r="A829" s="316"/>
      <c r="B829" s="316"/>
      <c r="C829" s="316"/>
      <c r="D829" s="316"/>
      <c r="E829" s="316"/>
      <c r="F829" s="316"/>
      <c r="G829" s="316"/>
      <c r="H829" s="316"/>
      <c r="I829" s="316"/>
      <c r="J829" s="316"/>
      <c r="K829" s="316"/>
      <c r="L829" s="316"/>
      <c r="M829" s="316"/>
      <c r="N829" s="316"/>
      <c r="O829" s="316"/>
      <c r="P829" s="316"/>
      <c r="Q829" s="316"/>
      <c r="R829" s="316"/>
      <c r="S829" s="316"/>
      <c r="T829" s="317"/>
      <c r="U829" s="317"/>
      <c r="V829" s="316"/>
      <c r="W829" s="316"/>
      <c r="X829" s="316"/>
      <c r="Y829" s="316"/>
      <c r="Z829" s="316"/>
    </row>
    <row r="830" spans="1:26" ht="15.75" customHeight="1">
      <c r="A830" s="316"/>
      <c r="B830" s="316"/>
      <c r="C830" s="316"/>
      <c r="D830" s="316"/>
      <c r="E830" s="316"/>
      <c r="F830" s="316"/>
      <c r="G830" s="316"/>
      <c r="H830" s="316"/>
      <c r="I830" s="316"/>
      <c r="J830" s="316"/>
      <c r="K830" s="316"/>
      <c r="L830" s="316"/>
      <c r="M830" s="316"/>
      <c r="N830" s="316"/>
      <c r="O830" s="316"/>
      <c r="P830" s="316"/>
      <c r="Q830" s="316"/>
      <c r="R830" s="316"/>
      <c r="S830" s="316"/>
      <c r="T830" s="317"/>
      <c r="U830" s="317"/>
      <c r="V830" s="316"/>
      <c r="W830" s="316"/>
      <c r="X830" s="316"/>
      <c r="Y830" s="316"/>
      <c r="Z830" s="316"/>
    </row>
    <row r="831" spans="1:26" ht="15.75" customHeight="1">
      <c r="A831" s="316"/>
      <c r="B831" s="316"/>
      <c r="C831" s="316"/>
      <c r="D831" s="316"/>
      <c r="E831" s="316"/>
      <c r="F831" s="316"/>
      <c r="G831" s="316"/>
      <c r="H831" s="316"/>
      <c r="I831" s="316"/>
      <c r="J831" s="316"/>
      <c r="K831" s="316"/>
      <c r="L831" s="316"/>
      <c r="M831" s="316"/>
      <c r="N831" s="316"/>
      <c r="O831" s="316"/>
      <c r="P831" s="316"/>
      <c r="Q831" s="316"/>
      <c r="R831" s="316"/>
      <c r="S831" s="316"/>
      <c r="T831" s="317"/>
      <c r="U831" s="317"/>
      <c r="V831" s="316"/>
      <c r="W831" s="316"/>
      <c r="X831" s="316"/>
      <c r="Y831" s="316"/>
      <c r="Z831" s="316"/>
    </row>
    <row r="832" spans="1:26" ht="15.75" customHeight="1">
      <c r="A832" s="316"/>
      <c r="B832" s="316"/>
      <c r="C832" s="316"/>
      <c r="D832" s="316"/>
      <c r="E832" s="316"/>
      <c r="F832" s="316"/>
      <c r="G832" s="316"/>
      <c r="H832" s="316"/>
      <c r="I832" s="316"/>
      <c r="J832" s="316"/>
      <c r="K832" s="316"/>
      <c r="L832" s="316"/>
      <c r="M832" s="316"/>
      <c r="N832" s="316"/>
      <c r="O832" s="316"/>
      <c r="P832" s="316"/>
      <c r="Q832" s="316"/>
      <c r="R832" s="316"/>
      <c r="S832" s="316"/>
      <c r="T832" s="317"/>
      <c r="U832" s="317"/>
      <c r="V832" s="316"/>
      <c r="W832" s="316"/>
      <c r="X832" s="316"/>
      <c r="Y832" s="316"/>
      <c r="Z832" s="316"/>
    </row>
    <row r="833" spans="1:26" ht="15.75" customHeight="1">
      <c r="A833" s="316"/>
      <c r="B833" s="316"/>
      <c r="C833" s="316"/>
      <c r="D833" s="316"/>
      <c r="E833" s="316"/>
      <c r="F833" s="316"/>
      <c r="G833" s="316"/>
      <c r="H833" s="316"/>
      <c r="I833" s="316"/>
      <c r="J833" s="316"/>
      <c r="K833" s="316"/>
      <c r="L833" s="316"/>
      <c r="M833" s="316"/>
      <c r="N833" s="316"/>
      <c r="O833" s="316"/>
      <c r="P833" s="316"/>
      <c r="Q833" s="316"/>
      <c r="R833" s="316"/>
      <c r="S833" s="316"/>
      <c r="T833" s="317"/>
      <c r="U833" s="317"/>
      <c r="V833" s="316"/>
      <c r="W833" s="316"/>
      <c r="X833" s="316"/>
      <c r="Y833" s="316"/>
      <c r="Z833" s="316"/>
    </row>
    <row r="834" spans="1:26" ht="15.75" customHeight="1">
      <c r="A834" s="316"/>
      <c r="B834" s="316"/>
      <c r="C834" s="316"/>
      <c r="D834" s="316"/>
      <c r="E834" s="316"/>
      <c r="F834" s="316"/>
      <c r="G834" s="316"/>
      <c r="H834" s="316"/>
      <c r="I834" s="316"/>
      <c r="J834" s="316"/>
      <c r="K834" s="316"/>
      <c r="L834" s="316"/>
      <c r="M834" s="316"/>
      <c r="N834" s="316"/>
      <c r="O834" s="316"/>
      <c r="P834" s="316"/>
      <c r="Q834" s="316"/>
      <c r="R834" s="316"/>
      <c r="S834" s="316"/>
      <c r="T834" s="317"/>
      <c r="U834" s="317"/>
      <c r="V834" s="316"/>
      <c r="W834" s="316"/>
      <c r="X834" s="316"/>
      <c r="Y834" s="316"/>
      <c r="Z834" s="316"/>
    </row>
    <row r="835" spans="1:26" ht="15.75" customHeight="1">
      <c r="A835" s="316"/>
      <c r="B835" s="316"/>
      <c r="C835" s="316"/>
      <c r="D835" s="316"/>
      <c r="E835" s="316"/>
      <c r="F835" s="316"/>
      <c r="G835" s="316"/>
      <c r="H835" s="316"/>
      <c r="I835" s="316"/>
      <c r="J835" s="316"/>
      <c r="K835" s="316"/>
      <c r="L835" s="316"/>
      <c r="M835" s="316"/>
      <c r="N835" s="316"/>
      <c r="O835" s="316"/>
      <c r="P835" s="316"/>
      <c r="Q835" s="316"/>
      <c r="R835" s="316"/>
      <c r="S835" s="316"/>
      <c r="T835" s="317"/>
      <c r="U835" s="317"/>
      <c r="V835" s="316"/>
      <c r="W835" s="316"/>
      <c r="X835" s="316"/>
      <c r="Y835" s="316"/>
      <c r="Z835" s="316"/>
    </row>
    <row r="836" spans="1:26" ht="15.75" customHeight="1">
      <c r="A836" s="316"/>
      <c r="B836" s="316"/>
      <c r="C836" s="316"/>
      <c r="D836" s="316"/>
      <c r="E836" s="316"/>
      <c r="F836" s="316"/>
      <c r="G836" s="316"/>
      <c r="H836" s="316"/>
      <c r="I836" s="316"/>
      <c r="J836" s="316"/>
      <c r="K836" s="316"/>
      <c r="L836" s="316"/>
      <c r="M836" s="316"/>
      <c r="N836" s="316"/>
      <c r="O836" s="316"/>
      <c r="P836" s="316"/>
      <c r="Q836" s="316"/>
      <c r="R836" s="316"/>
      <c r="S836" s="316"/>
      <c r="T836" s="317"/>
      <c r="U836" s="317"/>
      <c r="V836" s="316"/>
      <c r="W836" s="316"/>
      <c r="X836" s="316"/>
      <c r="Y836" s="316"/>
      <c r="Z836" s="316"/>
    </row>
    <row r="837" spans="1:26" ht="15.75" customHeight="1">
      <c r="A837" s="316"/>
      <c r="B837" s="316"/>
      <c r="C837" s="316"/>
      <c r="D837" s="316"/>
      <c r="E837" s="316"/>
      <c r="F837" s="316"/>
      <c r="G837" s="316"/>
      <c r="H837" s="316"/>
      <c r="I837" s="316"/>
      <c r="J837" s="316"/>
      <c r="K837" s="316"/>
      <c r="L837" s="316"/>
      <c r="M837" s="316"/>
      <c r="N837" s="316"/>
      <c r="O837" s="316"/>
      <c r="P837" s="316"/>
      <c r="Q837" s="316"/>
      <c r="R837" s="316"/>
      <c r="S837" s="316"/>
      <c r="T837" s="317"/>
      <c r="U837" s="317"/>
      <c r="V837" s="316"/>
      <c r="W837" s="316"/>
      <c r="X837" s="316"/>
      <c r="Y837" s="316"/>
      <c r="Z837" s="316"/>
    </row>
    <row r="838" spans="1:26" ht="15.75" customHeight="1">
      <c r="A838" s="316"/>
      <c r="B838" s="316"/>
      <c r="C838" s="316"/>
      <c r="D838" s="316"/>
      <c r="E838" s="316"/>
      <c r="F838" s="316"/>
      <c r="G838" s="316"/>
      <c r="H838" s="316"/>
      <c r="I838" s="316"/>
      <c r="J838" s="316"/>
      <c r="K838" s="316"/>
      <c r="L838" s="316"/>
      <c r="M838" s="316"/>
      <c r="N838" s="316"/>
      <c r="O838" s="316"/>
      <c r="P838" s="316"/>
      <c r="Q838" s="316"/>
      <c r="R838" s="316"/>
      <c r="S838" s="316"/>
      <c r="T838" s="317"/>
      <c r="U838" s="317"/>
      <c r="V838" s="316"/>
      <c r="W838" s="316"/>
      <c r="X838" s="316"/>
      <c r="Y838" s="316"/>
      <c r="Z838" s="316"/>
    </row>
    <row r="839" spans="1:26" ht="15.75" customHeight="1">
      <c r="A839" s="316"/>
      <c r="B839" s="316"/>
      <c r="C839" s="316"/>
      <c r="D839" s="316"/>
      <c r="E839" s="316"/>
      <c r="F839" s="316"/>
      <c r="G839" s="316"/>
      <c r="H839" s="316"/>
      <c r="I839" s="316"/>
      <c r="J839" s="316"/>
      <c r="K839" s="316"/>
      <c r="L839" s="316"/>
      <c r="M839" s="316"/>
      <c r="N839" s="316"/>
      <c r="O839" s="316"/>
      <c r="P839" s="316"/>
      <c r="Q839" s="316"/>
      <c r="R839" s="316"/>
      <c r="S839" s="316"/>
      <c r="T839" s="317"/>
      <c r="U839" s="317"/>
      <c r="V839" s="316"/>
      <c r="W839" s="316"/>
      <c r="X839" s="316"/>
      <c r="Y839" s="316"/>
      <c r="Z839" s="316"/>
    </row>
    <row r="840" spans="1:26" ht="15.75" customHeight="1">
      <c r="A840" s="316"/>
      <c r="B840" s="316"/>
      <c r="C840" s="316"/>
      <c r="D840" s="316"/>
      <c r="E840" s="316"/>
      <c r="F840" s="316"/>
      <c r="G840" s="316"/>
      <c r="H840" s="316"/>
      <c r="I840" s="316"/>
      <c r="J840" s="316"/>
      <c r="K840" s="316"/>
      <c r="L840" s="316"/>
      <c r="M840" s="316"/>
      <c r="N840" s="316"/>
      <c r="O840" s="316"/>
      <c r="P840" s="316"/>
      <c r="Q840" s="316"/>
      <c r="R840" s="316"/>
      <c r="S840" s="316"/>
      <c r="T840" s="317"/>
      <c r="U840" s="317"/>
      <c r="V840" s="316"/>
      <c r="W840" s="316"/>
      <c r="X840" s="316"/>
      <c r="Y840" s="316"/>
      <c r="Z840" s="316"/>
    </row>
    <row r="841" spans="1:26" ht="15.75" customHeight="1">
      <c r="A841" s="316"/>
      <c r="B841" s="316"/>
      <c r="C841" s="316"/>
      <c r="D841" s="316"/>
      <c r="E841" s="316"/>
      <c r="F841" s="316"/>
      <c r="G841" s="316"/>
      <c r="H841" s="316"/>
      <c r="I841" s="316"/>
      <c r="J841" s="316"/>
      <c r="K841" s="316"/>
      <c r="L841" s="316"/>
      <c r="M841" s="316"/>
      <c r="N841" s="316"/>
      <c r="O841" s="316"/>
      <c r="P841" s="316"/>
      <c r="Q841" s="316"/>
      <c r="R841" s="316"/>
      <c r="S841" s="316"/>
      <c r="T841" s="317"/>
      <c r="U841" s="317"/>
      <c r="V841" s="316"/>
      <c r="W841" s="316"/>
      <c r="X841" s="316"/>
      <c r="Y841" s="316"/>
      <c r="Z841" s="316"/>
    </row>
    <row r="842" spans="1:26" ht="15.75" customHeight="1">
      <c r="A842" s="316"/>
      <c r="B842" s="316"/>
      <c r="C842" s="316"/>
      <c r="D842" s="316"/>
      <c r="E842" s="316"/>
      <c r="F842" s="316"/>
      <c r="G842" s="316"/>
      <c r="H842" s="316"/>
      <c r="I842" s="316"/>
      <c r="J842" s="316"/>
      <c r="K842" s="316"/>
      <c r="L842" s="316"/>
      <c r="M842" s="316"/>
      <c r="N842" s="316"/>
      <c r="O842" s="316"/>
      <c r="P842" s="316"/>
      <c r="Q842" s="316"/>
      <c r="R842" s="316"/>
      <c r="S842" s="316"/>
      <c r="T842" s="317"/>
      <c r="U842" s="317"/>
      <c r="V842" s="316"/>
      <c r="W842" s="316"/>
      <c r="X842" s="316"/>
      <c r="Y842" s="316"/>
      <c r="Z842" s="316"/>
    </row>
    <row r="843" spans="1:26" ht="15.75" customHeight="1">
      <c r="A843" s="316"/>
      <c r="B843" s="316"/>
      <c r="C843" s="316"/>
      <c r="D843" s="316"/>
      <c r="E843" s="316"/>
      <c r="F843" s="316"/>
      <c r="G843" s="316"/>
      <c r="H843" s="316"/>
      <c r="I843" s="316"/>
      <c r="J843" s="316"/>
      <c r="K843" s="316"/>
      <c r="L843" s="316"/>
      <c r="M843" s="316"/>
      <c r="N843" s="316"/>
      <c r="O843" s="316"/>
      <c r="P843" s="316"/>
      <c r="Q843" s="316"/>
      <c r="R843" s="316"/>
      <c r="S843" s="316"/>
      <c r="T843" s="317"/>
      <c r="U843" s="317"/>
      <c r="V843" s="316"/>
      <c r="W843" s="316"/>
      <c r="X843" s="316"/>
      <c r="Y843" s="316"/>
      <c r="Z843" s="316"/>
    </row>
    <row r="844" spans="1:26" ht="15.75" customHeight="1">
      <c r="A844" s="316"/>
      <c r="B844" s="316"/>
      <c r="C844" s="316"/>
      <c r="D844" s="316"/>
      <c r="E844" s="316"/>
      <c r="F844" s="316"/>
      <c r="G844" s="316"/>
      <c r="H844" s="316"/>
      <c r="I844" s="316"/>
      <c r="J844" s="316"/>
      <c r="K844" s="316"/>
      <c r="L844" s="316"/>
      <c r="M844" s="316"/>
      <c r="N844" s="316"/>
      <c r="O844" s="316"/>
      <c r="P844" s="316"/>
      <c r="Q844" s="316"/>
      <c r="R844" s="316"/>
      <c r="S844" s="316"/>
      <c r="T844" s="317"/>
      <c r="U844" s="317"/>
      <c r="V844" s="316"/>
      <c r="W844" s="316"/>
      <c r="X844" s="316"/>
      <c r="Y844" s="316"/>
      <c r="Z844" s="316"/>
    </row>
    <row r="845" spans="1:26" ht="15.75" customHeight="1">
      <c r="A845" s="316"/>
      <c r="B845" s="316"/>
      <c r="C845" s="316"/>
      <c r="D845" s="316"/>
      <c r="E845" s="316"/>
      <c r="F845" s="316"/>
      <c r="G845" s="316"/>
      <c r="H845" s="316"/>
      <c r="I845" s="316"/>
      <c r="J845" s="316"/>
      <c r="K845" s="316"/>
      <c r="L845" s="316"/>
      <c r="M845" s="316"/>
      <c r="N845" s="316"/>
      <c r="O845" s="316"/>
      <c r="P845" s="316"/>
      <c r="Q845" s="316"/>
      <c r="R845" s="316"/>
      <c r="S845" s="316"/>
      <c r="T845" s="317"/>
      <c r="U845" s="317"/>
      <c r="V845" s="316"/>
      <c r="W845" s="316"/>
      <c r="X845" s="316"/>
      <c r="Y845" s="316"/>
      <c r="Z845" s="316"/>
    </row>
    <row r="846" spans="1:26" ht="15.75" customHeight="1">
      <c r="A846" s="316"/>
      <c r="B846" s="316"/>
      <c r="C846" s="316"/>
      <c r="D846" s="316"/>
      <c r="E846" s="316"/>
      <c r="F846" s="316"/>
      <c r="G846" s="316"/>
      <c r="H846" s="316"/>
      <c r="I846" s="316"/>
      <c r="J846" s="316"/>
      <c r="K846" s="316"/>
      <c r="L846" s="316"/>
      <c r="M846" s="316"/>
      <c r="N846" s="316"/>
      <c r="O846" s="316"/>
      <c r="P846" s="316"/>
      <c r="Q846" s="316"/>
      <c r="R846" s="316"/>
      <c r="S846" s="316"/>
      <c r="T846" s="317"/>
      <c r="U846" s="317"/>
      <c r="V846" s="316"/>
      <c r="W846" s="316"/>
      <c r="X846" s="316"/>
      <c r="Y846" s="316"/>
      <c r="Z846" s="316"/>
    </row>
    <row r="847" spans="1:26" ht="15.75" customHeight="1">
      <c r="A847" s="316"/>
      <c r="B847" s="316"/>
      <c r="C847" s="316"/>
      <c r="D847" s="316"/>
      <c r="E847" s="316"/>
      <c r="F847" s="316"/>
      <c r="G847" s="316"/>
      <c r="H847" s="316"/>
      <c r="I847" s="316"/>
      <c r="J847" s="316"/>
      <c r="K847" s="316"/>
      <c r="L847" s="316"/>
      <c r="M847" s="316"/>
      <c r="N847" s="316"/>
      <c r="O847" s="316"/>
      <c r="P847" s="316"/>
      <c r="Q847" s="316"/>
      <c r="R847" s="316"/>
      <c r="S847" s="316"/>
      <c r="T847" s="317"/>
      <c r="U847" s="317"/>
      <c r="V847" s="316"/>
      <c r="W847" s="316"/>
      <c r="X847" s="316"/>
      <c r="Y847" s="316"/>
      <c r="Z847" s="316"/>
    </row>
    <row r="848" spans="1:26" ht="15.75" customHeight="1">
      <c r="A848" s="316"/>
      <c r="B848" s="316"/>
      <c r="C848" s="316"/>
      <c r="D848" s="316"/>
      <c r="E848" s="316"/>
      <c r="F848" s="316"/>
      <c r="G848" s="316"/>
      <c r="H848" s="316"/>
      <c r="I848" s="316"/>
      <c r="J848" s="316"/>
      <c r="K848" s="316"/>
      <c r="L848" s="316"/>
      <c r="M848" s="316"/>
      <c r="N848" s="316"/>
      <c r="O848" s="316"/>
      <c r="P848" s="316"/>
      <c r="Q848" s="316"/>
      <c r="R848" s="316"/>
      <c r="S848" s="316"/>
      <c r="T848" s="317"/>
      <c r="U848" s="317"/>
      <c r="V848" s="316"/>
      <c r="W848" s="316"/>
      <c r="X848" s="316"/>
      <c r="Y848" s="316"/>
      <c r="Z848" s="316"/>
    </row>
    <row r="849" spans="1:26" ht="15.75" customHeight="1">
      <c r="A849" s="316"/>
      <c r="B849" s="316"/>
      <c r="C849" s="316"/>
      <c r="D849" s="316"/>
      <c r="E849" s="316"/>
      <c r="F849" s="316"/>
      <c r="G849" s="316"/>
      <c r="H849" s="316"/>
      <c r="I849" s="316"/>
      <c r="J849" s="316"/>
      <c r="K849" s="316"/>
      <c r="L849" s="316"/>
      <c r="M849" s="316"/>
      <c r="N849" s="316"/>
      <c r="O849" s="316"/>
      <c r="P849" s="316"/>
      <c r="Q849" s="316"/>
      <c r="R849" s="316"/>
      <c r="S849" s="316"/>
      <c r="T849" s="317"/>
      <c r="U849" s="317"/>
      <c r="V849" s="316"/>
      <c r="W849" s="316"/>
      <c r="X849" s="316"/>
      <c r="Y849" s="316"/>
      <c r="Z849" s="316"/>
    </row>
    <row r="850" spans="1:26" ht="15.75" customHeight="1">
      <c r="A850" s="316"/>
      <c r="B850" s="316"/>
      <c r="C850" s="316"/>
      <c r="D850" s="316"/>
      <c r="E850" s="316"/>
      <c r="F850" s="316"/>
      <c r="G850" s="316"/>
      <c r="H850" s="316"/>
      <c r="I850" s="316"/>
      <c r="J850" s="316"/>
      <c r="K850" s="316"/>
      <c r="L850" s="316"/>
      <c r="M850" s="316"/>
      <c r="N850" s="316"/>
      <c r="O850" s="316"/>
      <c r="P850" s="316"/>
      <c r="Q850" s="316"/>
      <c r="R850" s="316"/>
      <c r="S850" s="316"/>
      <c r="T850" s="317"/>
      <c r="U850" s="317"/>
      <c r="V850" s="316"/>
      <c r="W850" s="316"/>
      <c r="X850" s="316"/>
      <c r="Y850" s="316"/>
      <c r="Z850" s="316"/>
    </row>
    <row r="851" spans="1:26" ht="15.75" customHeight="1">
      <c r="A851" s="316"/>
      <c r="B851" s="316"/>
      <c r="C851" s="316"/>
      <c r="D851" s="316"/>
      <c r="E851" s="316"/>
      <c r="F851" s="316"/>
      <c r="G851" s="316"/>
      <c r="H851" s="316"/>
      <c r="I851" s="316"/>
      <c r="J851" s="316"/>
      <c r="K851" s="316"/>
      <c r="L851" s="316"/>
      <c r="M851" s="316"/>
      <c r="N851" s="316"/>
      <c r="O851" s="316"/>
      <c r="P851" s="316"/>
      <c r="Q851" s="316"/>
      <c r="R851" s="316"/>
      <c r="S851" s="316"/>
      <c r="T851" s="317"/>
      <c r="U851" s="317"/>
      <c r="V851" s="316"/>
      <c r="W851" s="316"/>
      <c r="X851" s="316"/>
      <c r="Y851" s="316"/>
      <c r="Z851" s="316"/>
    </row>
    <row r="852" spans="1:26" ht="15.75" customHeight="1">
      <c r="A852" s="316"/>
      <c r="B852" s="316"/>
      <c r="C852" s="316"/>
      <c r="D852" s="316"/>
      <c r="E852" s="316"/>
      <c r="F852" s="316"/>
      <c r="G852" s="316"/>
      <c r="H852" s="316"/>
      <c r="I852" s="316"/>
      <c r="J852" s="316"/>
      <c r="K852" s="316"/>
      <c r="L852" s="316"/>
      <c r="M852" s="316"/>
      <c r="N852" s="316"/>
      <c r="O852" s="316"/>
      <c r="P852" s="316"/>
      <c r="Q852" s="316"/>
      <c r="R852" s="316"/>
      <c r="S852" s="316"/>
      <c r="T852" s="317"/>
      <c r="U852" s="317"/>
      <c r="V852" s="316"/>
      <c r="W852" s="316"/>
      <c r="X852" s="316"/>
      <c r="Y852" s="316"/>
      <c r="Z852" s="316"/>
    </row>
    <row r="853" spans="1:26" ht="15.75" customHeight="1">
      <c r="A853" s="316"/>
      <c r="B853" s="316"/>
      <c r="C853" s="316"/>
      <c r="D853" s="316"/>
      <c r="E853" s="316"/>
      <c r="F853" s="316"/>
      <c r="G853" s="316"/>
      <c r="H853" s="316"/>
      <c r="I853" s="316"/>
      <c r="J853" s="316"/>
      <c r="K853" s="316"/>
      <c r="L853" s="316"/>
      <c r="M853" s="316"/>
      <c r="N853" s="316"/>
      <c r="O853" s="316"/>
      <c r="P853" s="316"/>
      <c r="Q853" s="316"/>
      <c r="R853" s="316"/>
      <c r="S853" s="316"/>
      <c r="T853" s="317"/>
      <c r="U853" s="317"/>
      <c r="V853" s="316"/>
      <c r="W853" s="316"/>
      <c r="X853" s="316"/>
      <c r="Y853" s="316"/>
      <c r="Z853" s="316"/>
    </row>
    <row r="854" spans="1:26" ht="15.75" customHeight="1">
      <c r="A854" s="316"/>
      <c r="B854" s="316"/>
      <c r="C854" s="316"/>
      <c r="D854" s="316"/>
      <c r="E854" s="316"/>
      <c r="F854" s="316"/>
      <c r="G854" s="316"/>
      <c r="H854" s="316"/>
      <c r="I854" s="316"/>
      <c r="J854" s="316"/>
      <c r="K854" s="316"/>
      <c r="L854" s="316"/>
      <c r="M854" s="316"/>
      <c r="N854" s="316"/>
      <c r="O854" s="316"/>
      <c r="P854" s="316"/>
      <c r="Q854" s="316"/>
      <c r="R854" s="316"/>
      <c r="S854" s="316"/>
      <c r="T854" s="317"/>
      <c r="U854" s="317"/>
      <c r="V854" s="316"/>
      <c r="W854" s="316"/>
      <c r="X854" s="316"/>
      <c r="Y854" s="316"/>
      <c r="Z854" s="316"/>
    </row>
    <row r="855" spans="1:26" ht="15.75" customHeight="1">
      <c r="A855" s="316"/>
      <c r="B855" s="316"/>
      <c r="C855" s="316"/>
      <c r="D855" s="316"/>
      <c r="E855" s="316"/>
      <c r="F855" s="316"/>
      <c r="G855" s="316"/>
      <c r="H855" s="316"/>
      <c r="I855" s="316"/>
      <c r="J855" s="316"/>
      <c r="K855" s="316"/>
      <c r="L855" s="316"/>
      <c r="M855" s="316"/>
      <c r="N855" s="316"/>
      <c r="O855" s="316"/>
      <c r="P855" s="316"/>
      <c r="Q855" s="316"/>
      <c r="R855" s="316"/>
      <c r="S855" s="316"/>
      <c r="T855" s="317"/>
      <c r="U855" s="317"/>
      <c r="V855" s="316"/>
      <c r="W855" s="316"/>
      <c r="X855" s="316"/>
      <c r="Y855" s="316"/>
      <c r="Z855" s="316"/>
    </row>
    <row r="856" spans="1:26" ht="15.75" customHeight="1">
      <c r="A856" s="316"/>
      <c r="B856" s="316"/>
      <c r="C856" s="316"/>
      <c r="D856" s="316"/>
      <c r="E856" s="316"/>
      <c r="F856" s="316"/>
      <c r="G856" s="316"/>
      <c r="H856" s="316"/>
      <c r="I856" s="316"/>
      <c r="J856" s="316"/>
      <c r="K856" s="316"/>
      <c r="L856" s="316"/>
      <c r="M856" s="316"/>
      <c r="N856" s="316"/>
      <c r="O856" s="316"/>
      <c r="P856" s="316"/>
      <c r="Q856" s="316"/>
      <c r="R856" s="316"/>
      <c r="S856" s="316"/>
      <c r="T856" s="317"/>
      <c r="U856" s="317"/>
      <c r="V856" s="316"/>
      <c r="W856" s="316"/>
      <c r="X856" s="316"/>
      <c r="Y856" s="316"/>
      <c r="Z856" s="316"/>
    </row>
    <row r="857" spans="1:26" ht="15.75" customHeight="1">
      <c r="A857" s="316"/>
      <c r="B857" s="316"/>
      <c r="C857" s="316"/>
      <c r="D857" s="316"/>
      <c r="E857" s="316"/>
      <c r="F857" s="316"/>
      <c r="G857" s="316"/>
      <c r="H857" s="316"/>
      <c r="I857" s="316"/>
      <c r="J857" s="316"/>
      <c r="K857" s="316"/>
      <c r="L857" s="316"/>
      <c r="M857" s="316"/>
      <c r="N857" s="316"/>
      <c r="O857" s="316"/>
      <c r="P857" s="316"/>
      <c r="Q857" s="316"/>
      <c r="R857" s="316"/>
      <c r="S857" s="316"/>
      <c r="T857" s="317"/>
      <c r="U857" s="317"/>
      <c r="V857" s="316"/>
      <c r="W857" s="316"/>
      <c r="X857" s="316"/>
      <c r="Y857" s="316"/>
      <c r="Z857" s="316"/>
    </row>
    <row r="858" spans="1:26" ht="15.75" customHeight="1">
      <c r="A858" s="316"/>
      <c r="B858" s="316"/>
      <c r="C858" s="316"/>
      <c r="D858" s="316"/>
      <c r="E858" s="316"/>
      <c r="F858" s="316"/>
      <c r="G858" s="316"/>
      <c r="H858" s="316"/>
      <c r="I858" s="316"/>
      <c r="J858" s="316"/>
      <c r="K858" s="316"/>
      <c r="L858" s="316"/>
      <c r="M858" s="316"/>
      <c r="N858" s="316"/>
      <c r="O858" s="316"/>
      <c r="P858" s="316"/>
      <c r="Q858" s="316"/>
      <c r="R858" s="316"/>
      <c r="S858" s="316"/>
      <c r="T858" s="317"/>
      <c r="U858" s="317"/>
      <c r="V858" s="316"/>
      <c r="W858" s="316"/>
      <c r="X858" s="316"/>
      <c r="Y858" s="316"/>
      <c r="Z858" s="316"/>
    </row>
    <row r="859" spans="1:26" ht="15.75" customHeight="1">
      <c r="A859" s="316"/>
      <c r="B859" s="316"/>
      <c r="C859" s="316"/>
      <c r="D859" s="316"/>
      <c r="E859" s="316"/>
      <c r="F859" s="316"/>
      <c r="G859" s="316"/>
      <c r="H859" s="316"/>
      <c r="I859" s="316"/>
      <c r="J859" s="316"/>
      <c r="K859" s="316"/>
      <c r="L859" s="316"/>
      <c r="M859" s="316"/>
      <c r="N859" s="316"/>
      <c r="O859" s="316"/>
      <c r="P859" s="316"/>
      <c r="Q859" s="316"/>
      <c r="R859" s="316"/>
      <c r="S859" s="316"/>
      <c r="T859" s="317"/>
      <c r="U859" s="317"/>
      <c r="V859" s="316"/>
      <c r="W859" s="316"/>
      <c r="X859" s="316"/>
      <c r="Y859" s="316"/>
      <c r="Z859" s="316"/>
    </row>
    <row r="860" spans="1:26" ht="15.75" customHeight="1">
      <c r="A860" s="316"/>
      <c r="B860" s="316"/>
      <c r="C860" s="316"/>
      <c r="D860" s="316"/>
      <c r="E860" s="316"/>
      <c r="F860" s="316"/>
      <c r="G860" s="316"/>
      <c r="H860" s="316"/>
      <c r="I860" s="316"/>
      <c r="J860" s="316"/>
      <c r="K860" s="316"/>
      <c r="L860" s="316"/>
      <c r="M860" s="316"/>
      <c r="N860" s="316"/>
      <c r="O860" s="316"/>
      <c r="P860" s="316"/>
      <c r="Q860" s="316"/>
      <c r="R860" s="316"/>
      <c r="S860" s="316"/>
      <c r="T860" s="317"/>
      <c r="U860" s="317"/>
      <c r="V860" s="316"/>
      <c r="W860" s="316"/>
      <c r="X860" s="316"/>
      <c r="Y860" s="316"/>
      <c r="Z860" s="316"/>
    </row>
    <row r="861" spans="1:26" ht="15.75" customHeight="1">
      <c r="A861" s="316"/>
      <c r="B861" s="316"/>
      <c r="C861" s="316"/>
      <c r="D861" s="316"/>
      <c r="E861" s="316"/>
      <c r="F861" s="316"/>
      <c r="G861" s="316"/>
      <c r="H861" s="316"/>
      <c r="I861" s="316"/>
      <c r="J861" s="316"/>
      <c r="K861" s="316"/>
      <c r="L861" s="316"/>
      <c r="M861" s="316"/>
      <c r="N861" s="316"/>
      <c r="O861" s="316"/>
      <c r="P861" s="316"/>
      <c r="Q861" s="316"/>
      <c r="R861" s="316"/>
      <c r="S861" s="316"/>
      <c r="T861" s="317"/>
      <c r="U861" s="317"/>
      <c r="V861" s="316"/>
      <c r="W861" s="316"/>
      <c r="X861" s="316"/>
      <c r="Y861" s="316"/>
      <c r="Z861" s="316"/>
    </row>
    <row r="862" spans="1:26" ht="15.75" customHeight="1">
      <c r="A862" s="316"/>
      <c r="B862" s="316"/>
      <c r="C862" s="316"/>
      <c r="D862" s="316"/>
      <c r="E862" s="316"/>
      <c r="F862" s="316"/>
      <c r="G862" s="316"/>
      <c r="H862" s="316"/>
      <c r="I862" s="316"/>
      <c r="J862" s="316"/>
      <c r="K862" s="316"/>
      <c r="L862" s="316"/>
      <c r="M862" s="316"/>
      <c r="N862" s="316"/>
      <c r="O862" s="316"/>
      <c r="P862" s="316"/>
      <c r="Q862" s="316"/>
      <c r="R862" s="316"/>
      <c r="S862" s="316"/>
      <c r="T862" s="317"/>
      <c r="U862" s="317"/>
      <c r="V862" s="316"/>
      <c r="W862" s="316"/>
      <c r="X862" s="316"/>
      <c r="Y862" s="316"/>
      <c r="Z862" s="316"/>
    </row>
    <row r="863" spans="1:26" ht="15.75" customHeight="1">
      <c r="A863" s="316"/>
      <c r="B863" s="316"/>
      <c r="C863" s="316"/>
      <c r="D863" s="316"/>
      <c r="E863" s="316"/>
      <c r="F863" s="316"/>
      <c r="G863" s="316"/>
      <c r="H863" s="316"/>
      <c r="I863" s="316"/>
      <c r="J863" s="316"/>
      <c r="K863" s="316"/>
      <c r="L863" s="316"/>
      <c r="M863" s="316"/>
      <c r="N863" s="316"/>
      <c r="O863" s="316"/>
      <c r="P863" s="316"/>
      <c r="Q863" s="316"/>
      <c r="R863" s="316"/>
      <c r="S863" s="316"/>
      <c r="T863" s="317"/>
      <c r="U863" s="317"/>
      <c r="V863" s="316"/>
      <c r="W863" s="316"/>
      <c r="X863" s="316"/>
      <c r="Y863" s="316"/>
      <c r="Z863" s="316"/>
    </row>
    <row r="864" spans="1:26" ht="15.75" customHeight="1">
      <c r="A864" s="316"/>
      <c r="B864" s="316"/>
      <c r="C864" s="316"/>
      <c r="D864" s="316"/>
      <c r="E864" s="316"/>
      <c r="F864" s="316"/>
      <c r="G864" s="316"/>
      <c r="H864" s="316"/>
      <c r="I864" s="316"/>
      <c r="J864" s="316"/>
      <c r="K864" s="316"/>
      <c r="L864" s="316"/>
      <c r="M864" s="316"/>
      <c r="N864" s="316"/>
      <c r="O864" s="316"/>
      <c r="P864" s="316"/>
      <c r="Q864" s="316"/>
      <c r="R864" s="316"/>
      <c r="S864" s="316"/>
      <c r="T864" s="317"/>
      <c r="U864" s="317"/>
      <c r="V864" s="316"/>
      <c r="W864" s="316"/>
      <c r="X864" s="316"/>
      <c r="Y864" s="316"/>
      <c r="Z864" s="316"/>
    </row>
    <row r="865" spans="1:26" ht="15.75" customHeight="1">
      <c r="A865" s="316"/>
      <c r="B865" s="316"/>
      <c r="C865" s="316"/>
      <c r="D865" s="316"/>
      <c r="E865" s="316"/>
      <c r="F865" s="316"/>
      <c r="G865" s="316"/>
      <c r="H865" s="316"/>
      <c r="I865" s="316"/>
      <c r="J865" s="316"/>
      <c r="K865" s="316"/>
      <c r="L865" s="316"/>
      <c r="M865" s="316"/>
      <c r="N865" s="316"/>
      <c r="O865" s="316"/>
      <c r="P865" s="316"/>
      <c r="Q865" s="316"/>
      <c r="R865" s="316"/>
      <c r="S865" s="316"/>
      <c r="T865" s="317"/>
      <c r="U865" s="317"/>
      <c r="V865" s="316"/>
      <c r="W865" s="316"/>
      <c r="X865" s="316"/>
      <c r="Y865" s="316"/>
      <c r="Z865" s="316"/>
    </row>
    <row r="866" spans="1:26" ht="15.75" customHeight="1">
      <c r="A866" s="316"/>
      <c r="B866" s="316"/>
      <c r="C866" s="316"/>
      <c r="D866" s="316"/>
      <c r="E866" s="316"/>
      <c r="F866" s="316"/>
      <c r="G866" s="316"/>
      <c r="H866" s="316"/>
      <c r="I866" s="316"/>
      <c r="J866" s="316"/>
      <c r="K866" s="316"/>
      <c r="L866" s="316"/>
      <c r="M866" s="316"/>
      <c r="N866" s="316"/>
      <c r="O866" s="316"/>
      <c r="P866" s="316"/>
      <c r="Q866" s="316"/>
      <c r="R866" s="316"/>
      <c r="S866" s="316"/>
      <c r="T866" s="317"/>
      <c r="U866" s="317"/>
      <c r="V866" s="316"/>
      <c r="W866" s="316"/>
      <c r="X866" s="316"/>
      <c r="Y866" s="316"/>
      <c r="Z866" s="316"/>
    </row>
    <row r="867" spans="1:26" ht="15.75" customHeight="1">
      <c r="A867" s="316"/>
      <c r="B867" s="316"/>
      <c r="C867" s="316"/>
      <c r="D867" s="316"/>
      <c r="E867" s="316"/>
      <c r="F867" s="316"/>
      <c r="G867" s="316"/>
      <c r="H867" s="316"/>
      <c r="I867" s="316"/>
      <c r="J867" s="316"/>
      <c r="K867" s="316"/>
      <c r="L867" s="316"/>
      <c r="M867" s="316"/>
      <c r="N867" s="316"/>
      <c r="O867" s="316"/>
      <c r="P867" s="316"/>
      <c r="Q867" s="316"/>
      <c r="R867" s="316"/>
      <c r="S867" s="316"/>
      <c r="T867" s="317"/>
      <c r="U867" s="317"/>
      <c r="V867" s="316"/>
      <c r="W867" s="316"/>
      <c r="X867" s="316"/>
      <c r="Y867" s="316"/>
      <c r="Z867" s="316"/>
    </row>
    <row r="868" spans="1:26" ht="15.75" customHeight="1">
      <c r="A868" s="316"/>
      <c r="B868" s="316"/>
      <c r="C868" s="316"/>
      <c r="D868" s="316"/>
      <c r="E868" s="316"/>
      <c r="F868" s="316"/>
      <c r="G868" s="316"/>
      <c r="H868" s="316"/>
      <c r="I868" s="316"/>
      <c r="J868" s="316"/>
      <c r="K868" s="316"/>
      <c r="L868" s="316"/>
      <c r="M868" s="316"/>
      <c r="N868" s="316"/>
      <c r="O868" s="316"/>
      <c r="P868" s="316"/>
      <c r="Q868" s="316"/>
      <c r="R868" s="316"/>
      <c r="S868" s="316"/>
      <c r="T868" s="317"/>
      <c r="U868" s="317"/>
      <c r="V868" s="316"/>
      <c r="W868" s="316"/>
      <c r="X868" s="316"/>
      <c r="Y868" s="316"/>
      <c r="Z868" s="316"/>
    </row>
    <row r="869" spans="1:26" ht="15.75" customHeight="1">
      <c r="A869" s="316"/>
      <c r="B869" s="316"/>
      <c r="C869" s="316"/>
      <c r="D869" s="316"/>
      <c r="E869" s="316"/>
      <c r="F869" s="316"/>
      <c r="G869" s="316"/>
      <c r="H869" s="316"/>
      <c r="I869" s="316"/>
      <c r="J869" s="316"/>
      <c r="K869" s="316"/>
      <c r="L869" s="316"/>
      <c r="M869" s="316"/>
      <c r="N869" s="316"/>
      <c r="O869" s="316"/>
      <c r="P869" s="316"/>
      <c r="Q869" s="316"/>
      <c r="R869" s="316"/>
      <c r="S869" s="316"/>
      <c r="T869" s="317"/>
      <c r="U869" s="317"/>
      <c r="V869" s="316"/>
      <c r="W869" s="316"/>
      <c r="X869" s="316"/>
      <c r="Y869" s="316"/>
      <c r="Z869" s="316"/>
    </row>
    <row r="870" spans="1:26" ht="15.75" customHeight="1">
      <c r="A870" s="316"/>
      <c r="B870" s="316"/>
      <c r="C870" s="316"/>
      <c r="D870" s="316"/>
      <c r="E870" s="316"/>
      <c r="F870" s="316"/>
      <c r="G870" s="316"/>
      <c r="H870" s="316"/>
      <c r="I870" s="316"/>
      <c r="J870" s="316"/>
      <c r="K870" s="316"/>
      <c r="L870" s="316"/>
      <c r="M870" s="316"/>
      <c r="N870" s="316"/>
      <c r="O870" s="316"/>
      <c r="P870" s="316"/>
      <c r="Q870" s="316"/>
      <c r="R870" s="316"/>
      <c r="S870" s="316"/>
      <c r="T870" s="317"/>
      <c r="U870" s="317"/>
      <c r="V870" s="316"/>
      <c r="W870" s="316"/>
      <c r="X870" s="316"/>
      <c r="Y870" s="316"/>
      <c r="Z870" s="316"/>
    </row>
    <row r="871" spans="1:26" ht="15.75" customHeight="1">
      <c r="A871" s="316"/>
      <c r="B871" s="316"/>
      <c r="C871" s="316"/>
      <c r="D871" s="316"/>
      <c r="E871" s="316"/>
      <c r="F871" s="316"/>
      <c r="G871" s="316"/>
      <c r="H871" s="316"/>
      <c r="I871" s="316"/>
      <c r="J871" s="316"/>
      <c r="K871" s="316"/>
      <c r="L871" s="316"/>
      <c r="M871" s="316"/>
      <c r="N871" s="316"/>
      <c r="O871" s="316"/>
      <c r="P871" s="316"/>
      <c r="Q871" s="316"/>
      <c r="R871" s="316"/>
      <c r="S871" s="316"/>
      <c r="T871" s="317"/>
      <c r="U871" s="317"/>
      <c r="V871" s="316"/>
      <c r="W871" s="316"/>
      <c r="X871" s="316"/>
      <c r="Y871" s="316"/>
      <c r="Z871" s="316"/>
    </row>
    <row r="872" spans="1:26" ht="15.75" customHeight="1">
      <c r="A872" s="316"/>
      <c r="B872" s="316"/>
      <c r="C872" s="316"/>
      <c r="D872" s="316"/>
      <c r="E872" s="316"/>
      <c r="F872" s="316"/>
      <c r="G872" s="316"/>
      <c r="H872" s="316"/>
      <c r="I872" s="316"/>
      <c r="J872" s="316"/>
      <c r="K872" s="316"/>
      <c r="L872" s="316"/>
      <c r="M872" s="316"/>
      <c r="N872" s="316"/>
      <c r="O872" s="316"/>
      <c r="P872" s="316"/>
      <c r="Q872" s="316"/>
      <c r="R872" s="316"/>
      <c r="S872" s="316"/>
      <c r="T872" s="317"/>
      <c r="U872" s="317"/>
      <c r="V872" s="316"/>
      <c r="W872" s="316"/>
      <c r="X872" s="316"/>
      <c r="Y872" s="316"/>
      <c r="Z872" s="316"/>
    </row>
    <row r="873" spans="1:26" ht="15.75" customHeight="1">
      <c r="A873" s="316"/>
      <c r="B873" s="316"/>
      <c r="C873" s="316"/>
      <c r="D873" s="316"/>
      <c r="E873" s="316"/>
      <c r="F873" s="316"/>
      <c r="G873" s="316"/>
      <c r="H873" s="316"/>
      <c r="I873" s="316"/>
      <c r="J873" s="316"/>
      <c r="K873" s="316"/>
      <c r="L873" s="316"/>
      <c r="M873" s="316"/>
      <c r="N873" s="316"/>
      <c r="O873" s="316"/>
      <c r="P873" s="316"/>
      <c r="Q873" s="316"/>
      <c r="R873" s="316"/>
      <c r="S873" s="316"/>
      <c r="T873" s="317"/>
      <c r="U873" s="317"/>
      <c r="V873" s="316"/>
      <c r="W873" s="316"/>
      <c r="X873" s="316"/>
      <c r="Y873" s="316"/>
      <c r="Z873" s="316"/>
    </row>
    <row r="874" spans="1:26" ht="15.75" customHeight="1">
      <c r="A874" s="316"/>
      <c r="B874" s="316"/>
      <c r="C874" s="316"/>
      <c r="D874" s="316"/>
      <c r="E874" s="316"/>
      <c r="F874" s="316"/>
      <c r="G874" s="316"/>
      <c r="H874" s="316"/>
      <c r="I874" s="316"/>
      <c r="J874" s="316"/>
      <c r="K874" s="316"/>
      <c r="L874" s="316"/>
      <c r="M874" s="316"/>
      <c r="N874" s="316"/>
      <c r="O874" s="316"/>
      <c r="P874" s="316"/>
      <c r="Q874" s="316"/>
      <c r="R874" s="316"/>
      <c r="S874" s="316"/>
      <c r="T874" s="317"/>
      <c r="U874" s="317"/>
      <c r="V874" s="316"/>
      <c r="W874" s="316"/>
      <c r="X874" s="316"/>
      <c r="Y874" s="316"/>
      <c r="Z874" s="316"/>
    </row>
    <row r="875" spans="1:26" ht="15.75" customHeight="1">
      <c r="A875" s="316"/>
      <c r="B875" s="316"/>
      <c r="C875" s="316"/>
      <c r="D875" s="316"/>
      <c r="E875" s="316"/>
      <c r="F875" s="316"/>
      <c r="G875" s="316"/>
      <c r="H875" s="316"/>
      <c r="I875" s="316"/>
      <c r="J875" s="316"/>
      <c r="K875" s="316"/>
      <c r="L875" s="316"/>
      <c r="M875" s="316"/>
      <c r="N875" s="316"/>
      <c r="O875" s="316"/>
      <c r="P875" s="316"/>
      <c r="Q875" s="316"/>
      <c r="R875" s="316"/>
      <c r="S875" s="316"/>
      <c r="T875" s="317"/>
      <c r="U875" s="317"/>
      <c r="V875" s="316"/>
      <c r="W875" s="316"/>
      <c r="X875" s="316"/>
      <c r="Y875" s="316"/>
      <c r="Z875" s="316"/>
    </row>
    <row r="876" spans="1:26" ht="15.75" customHeight="1">
      <c r="A876" s="316"/>
      <c r="B876" s="316"/>
      <c r="C876" s="316"/>
      <c r="D876" s="316"/>
      <c r="E876" s="316"/>
      <c r="F876" s="316"/>
      <c r="G876" s="316"/>
      <c r="H876" s="316"/>
      <c r="I876" s="316"/>
      <c r="J876" s="316"/>
      <c r="K876" s="316"/>
      <c r="L876" s="316"/>
      <c r="M876" s="316"/>
      <c r="N876" s="316"/>
      <c r="O876" s="316"/>
      <c r="P876" s="316"/>
      <c r="Q876" s="316"/>
      <c r="R876" s="316"/>
      <c r="S876" s="316"/>
      <c r="T876" s="317"/>
      <c r="U876" s="317"/>
      <c r="V876" s="316"/>
      <c r="W876" s="316"/>
      <c r="X876" s="316"/>
      <c r="Y876" s="316"/>
      <c r="Z876" s="316"/>
    </row>
    <row r="877" spans="1:26" ht="15.75" customHeight="1">
      <c r="A877" s="316"/>
      <c r="B877" s="316"/>
      <c r="C877" s="316"/>
      <c r="D877" s="316"/>
      <c r="E877" s="316"/>
      <c r="F877" s="316"/>
      <c r="G877" s="316"/>
      <c r="H877" s="316"/>
      <c r="I877" s="316"/>
      <c r="J877" s="316"/>
      <c r="K877" s="316"/>
      <c r="L877" s="316"/>
      <c r="M877" s="316"/>
      <c r="N877" s="316"/>
      <c r="O877" s="316"/>
      <c r="P877" s="316"/>
      <c r="Q877" s="316"/>
      <c r="R877" s="316"/>
      <c r="S877" s="316"/>
      <c r="T877" s="317"/>
      <c r="U877" s="317"/>
      <c r="V877" s="316"/>
      <c r="W877" s="316"/>
      <c r="X877" s="316"/>
      <c r="Y877" s="316"/>
      <c r="Z877" s="316"/>
    </row>
    <row r="878" spans="1:26" ht="15.75" customHeight="1">
      <c r="A878" s="316"/>
      <c r="B878" s="316"/>
      <c r="C878" s="316"/>
      <c r="D878" s="316"/>
      <c r="E878" s="316"/>
      <c r="F878" s="316"/>
      <c r="G878" s="316"/>
      <c r="H878" s="316"/>
      <c r="I878" s="316"/>
      <c r="J878" s="316"/>
      <c r="K878" s="316"/>
      <c r="L878" s="316"/>
      <c r="M878" s="316"/>
      <c r="N878" s="316"/>
      <c r="O878" s="316"/>
      <c r="P878" s="316"/>
      <c r="Q878" s="316"/>
      <c r="R878" s="316"/>
      <c r="S878" s="316"/>
      <c r="T878" s="317"/>
      <c r="U878" s="317"/>
      <c r="V878" s="316"/>
      <c r="W878" s="316"/>
      <c r="X878" s="316"/>
      <c r="Y878" s="316"/>
      <c r="Z878" s="316"/>
    </row>
    <row r="879" spans="1:26" ht="15.75" customHeight="1">
      <c r="A879" s="316"/>
      <c r="B879" s="316"/>
      <c r="C879" s="316"/>
      <c r="D879" s="316"/>
      <c r="E879" s="316"/>
      <c r="F879" s="316"/>
      <c r="G879" s="316"/>
      <c r="H879" s="316"/>
      <c r="I879" s="316"/>
      <c r="J879" s="316"/>
      <c r="K879" s="316"/>
      <c r="L879" s="316"/>
      <c r="M879" s="316"/>
      <c r="N879" s="316"/>
      <c r="O879" s="316"/>
      <c r="P879" s="316"/>
      <c r="Q879" s="316"/>
      <c r="R879" s="316"/>
      <c r="S879" s="316"/>
      <c r="T879" s="317"/>
      <c r="U879" s="317"/>
      <c r="V879" s="316"/>
      <c r="W879" s="316"/>
      <c r="X879" s="316"/>
      <c r="Y879" s="316"/>
      <c r="Z879" s="316"/>
    </row>
    <row r="880" spans="1:26" ht="15.75" customHeight="1">
      <c r="A880" s="316"/>
      <c r="B880" s="316"/>
      <c r="C880" s="316"/>
      <c r="D880" s="316"/>
      <c r="E880" s="316"/>
      <c r="F880" s="316"/>
      <c r="G880" s="316"/>
      <c r="H880" s="316"/>
      <c r="I880" s="316"/>
      <c r="J880" s="316"/>
      <c r="K880" s="316"/>
      <c r="L880" s="316"/>
      <c r="M880" s="316"/>
      <c r="N880" s="316"/>
      <c r="O880" s="316"/>
      <c r="P880" s="316"/>
      <c r="Q880" s="316"/>
      <c r="R880" s="316"/>
      <c r="S880" s="316"/>
      <c r="T880" s="317"/>
      <c r="U880" s="317"/>
      <c r="V880" s="316"/>
      <c r="W880" s="316"/>
      <c r="X880" s="316"/>
      <c r="Y880" s="316"/>
      <c r="Z880" s="316"/>
    </row>
    <row r="881" spans="1:26" ht="15.75" customHeight="1">
      <c r="A881" s="316"/>
      <c r="B881" s="316"/>
      <c r="C881" s="316"/>
      <c r="D881" s="316"/>
      <c r="E881" s="316"/>
      <c r="F881" s="316"/>
      <c r="G881" s="316"/>
      <c r="H881" s="316"/>
      <c r="I881" s="316"/>
      <c r="J881" s="316"/>
      <c r="K881" s="316"/>
      <c r="L881" s="316"/>
      <c r="M881" s="316"/>
      <c r="N881" s="316"/>
      <c r="O881" s="316"/>
      <c r="P881" s="316"/>
      <c r="Q881" s="316"/>
      <c r="R881" s="316"/>
      <c r="S881" s="316"/>
      <c r="T881" s="317"/>
      <c r="U881" s="317"/>
      <c r="V881" s="316"/>
      <c r="W881" s="316"/>
      <c r="X881" s="316"/>
      <c r="Y881" s="316"/>
      <c r="Z881" s="316"/>
    </row>
    <row r="882" spans="1:26" ht="15.75" customHeight="1">
      <c r="A882" s="316"/>
      <c r="B882" s="316"/>
      <c r="C882" s="316"/>
      <c r="D882" s="316"/>
      <c r="E882" s="316"/>
      <c r="F882" s="316"/>
      <c r="G882" s="316"/>
      <c r="H882" s="316"/>
      <c r="I882" s="316"/>
      <c r="J882" s="316"/>
      <c r="K882" s="316"/>
      <c r="L882" s="316"/>
      <c r="M882" s="316"/>
      <c r="N882" s="316"/>
      <c r="O882" s="316"/>
      <c r="P882" s="316"/>
      <c r="Q882" s="316"/>
      <c r="R882" s="316"/>
      <c r="S882" s="316"/>
      <c r="T882" s="317"/>
      <c r="U882" s="317"/>
      <c r="V882" s="316"/>
      <c r="W882" s="316"/>
      <c r="X882" s="316"/>
      <c r="Y882" s="316"/>
      <c r="Z882" s="316"/>
    </row>
    <row r="883" spans="1:26" ht="15.75" customHeight="1">
      <c r="A883" s="316"/>
      <c r="B883" s="316"/>
      <c r="C883" s="316"/>
      <c r="D883" s="316"/>
      <c r="E883" s="316"/>
      <c r="F883" s="316"/>
      <c r="G883" s="316"/>
      <c r="H883" s="316"/>
      <c r="I883" s="316"/>
      <c r="J883" s="316"/>
      <c r="K883" s="316"/>
      <c r="L883" s="316"/>
      <c r="M883" s="316"/>
      <c r="N883" s="316"/>
      <c r="O883" s="316"/>
      <c r="P883" s="316"/>
      <c r="Q883" s="316"/>
      <c r="R883" s="316"/>
      <c r="S883" s="316"/>
      <c r="T883" s="317"/>
      <c r="U883" s="317"/>
      <c r="V883" s="316"/>
      <c r="W883" s="316"/>
      <c r="X883" s="316"/>
      <c r="Y883" s="316"/>
      <c r="Z883" s="316"/>
    </row>
    <row r="884" spans="1:26" ht="15.75" customHeight="1">
      <c r="A884" s="316"/>
      <c r="B884" s="316"/>
      <c r="C884" s="316"/>
      <c r="D884" s="316"/>
      <c r="E884" s="316"/>
      <c r="F884" s="316"/>
      <c r="G884" s="316"/>
      <c r="H884" s="316"/>
      <c r="I884" s="316"/>
      <c r="J884" s="316"/>
      <c r="K884" s="316"/>
      <c r="L884" s="316"/>
      <c r="M884" s="316"/>
      <c r="N884" s="316"/>
      <c r="O884" s="316"/>
      <c r="P884" s="316"/>
      <c r="Q884" s="316"/>
      <c r="R884" s="316"/>
      <c r="S884" s="316"/>
      <c r="T884" s="317"/>
      <c r="U884" s="317"/>
      <c r="V884" s="316"/>
      <c r="W884" s="316"/>
      <c r="X884" s="316"/>
      <c r="Y884" s="316"/>
      <c r="Z884" s="316"/>
    </row>
    <row r="885" spans="1:26" ht="15.75" customHeight="1">
      <c r="A885" s="316"/>
      <c r="B885" s="316"/>
      <c r="C885" s="316"/>
      <c r="D885" s="316"/>
      <c r="E885" s="316"/>
      <c r="F885" s="316"/>
      <c r="G885" s="316"/>
      <c r="H885" s="316"/>
      <c r="I885" s="316"/>
      <c r="J885" s="316"/>
      <c r="K885" s="316"/>
      <c r="L885" s="316"/>
      <c r="M885" s="316"/>
      <c r="N885" s="316"/>
      <c r="O885" s="316"/>
      <c r="P885" s="316"/>
      <c r="Q885" s="316"/>
      <c r="R885" s="316"/>
      <c r="S885" s="316"/>
      <c r="T885" s="317"/>
      <c r="U885" s="317"/>
      <c r="V885" s="316"/>
      <c r="W885" s="316"/>
      <c r="X885" s="316"/>
      <c r="Y885" s="316"/>
      <c r="Z885" s="316"/>
    </row>
    <row r="886" spans="1:26" ht="15.75" customHeight="1">
      <c r="A886" s="316"/>
      <c r="B886" s="316"/>
      <c r="C886" s="316"/>
      <c r="D886" s="316"/>
      <c r="E886" s="316"/>
      <c r="F886" s="316"/>
      <c r="G886" s="316"/>
      <c r="H886" s="316"/>
      <c r="I886" s="316"/>
      <c r="J886" s="316"/>
      <c r="K886" s="316"/>
      <c r="L886" s="316"/>
      <c r="M886" s="316"/>
      <c r="N886" s="316"/>
      <c r="O886" s="316"/>
      <c r="P886" s="316"/>
      <c r="Q886" s="316"/>
      <c r="R886" s="316"/>
      <c r="S886" s="316"/>
      <c r="T886" s="317"/>
      <c r="U886" s="317"/>
      <c r="V886" s="316"/>
      <c r="W886" s="316"/>
      <c r="X886" s="316"/>
      <c r="Y886" s="316"/>
      <c r="Z886" s="316"/>
    </row>
    <row r="887" spans="1:26" ht="15.75" customHeight="1">
      <c r="A887" s="316"/>
      <c r="B887" s="316"/>
      <c r="C887" s="316"/>
      <c r="D887" s="316"/>
      <c r="E887" s="316"/>
      <c r="F887" s="316"/>
      <c r="G887" s="316"/>
      <c r="H887" s="316"/>
      <c r="I887" s="316"/>
      <c r="J887" s="316"/>
      <c r="K887" s="316"/>
      <c r="L887" s="316"/>
      <c r="M887" s="316"/>
      <c r="N887" s="316"/>
      <c r="O887" s="316"/>
      <c r="P887" s="316"/>
      <c r="Q887" s="316"/>
      <c r="R887" s="316"/>
      <c r="S887" s="316"/>
      <c r="T887" s="317"/>
      <c r="U887" s="317"/>
      <c r="V887" s="316"/>
      <c r="W887" s="316"/>
      <c r="X887" s="316"/>
      <c r="Y887" s="316"/>
      <c r="Z887" s="316"/>
    </row>
    <row r="888" spans="1:26" ht="15.75" customHeight="1">
      <c r="A888" s="316"/>
      <c r="B888" s="316"/>
      <c r="C888" s="316"/>
      <c r="D888" s="316"/>
      <c r="E888" s="316"/>
      <c r="F888" s="316"/>
      <c r="G888" s="316"/>
      <c r="H888" s="316"/>
      <c r="I888" s="316"/>
      <c r="J888" s="316"/>
      <c r="K888" s="316"/>
      <c r="L888" s="316"/>
      <c r="M888" s="316"/>
      <c r="N888" s="316"/>
      <c r="O888" s="316"/>
      <c r="P888" s="316"/>
      <c r="Q888" s="316"/>
      <c r="R888" s="316"/>
      <c r="S888" s="316"/>
      <c r="T888" s="317"/>
      <c r="U888" s="317"/>
      <c r="V888" s="316"/>
      <c r="W888" s="316"/>
      <c r="X888" s="316"/>
      <c r="Y888" s="316"/>
      <c r="Z888" s="316"/>
    </row>
    <row r="889" spans="1:26" ht="15.75" customHeight="1">
      <c r="A889" s="316"/>
      <c r="B889" s="316"/>
      <c r="C889" s="316"/>
      <c r="D889" s="316"/>
      <c r="E889" s="316"/>
      <c r="F889" s="316"/>
      <c r="G889" s="316"/>
      <c r="H889" s="316"/>
      <c r="I889" s="316"/>
      <c r="J889" s="316"/>
      <c r="K889" s="316"/>
      <c r="L889" s="316"/>
      <c r="M889" s="316"/>
      <c r="N889" s="316"/>
      <c r="O889" s="316"/>
      <c r="P889" s="316"/>
      <c r="Q889" s="316"/>
      <c r="R889" s="316"/>
      <c r="S889" s="316"/>
      <c r="T889" s="317"/>
      <c r="U889" s="317"/>
      <c r="V889" s="316"/>
      <c r="W889" s="316"/>
      <c r="X889" s="316"/>
      <c r="Y889" s="316"/>
      <c r="Z889" s="316"/>
    </row>
    <row r="890" spans="1:26" ht="15.75" customHeight="1">
      <c r="A890" s="316"/>
      <c r="B890" s="316"/>
      <c r="C890" s="316"/>
      <c r="D890" s="316"/>
      <c r="E890" s="316"/>
      <c r="F890" s="316"/>
      <c r="G890" s="316"/>
      <c r="H890" s="316"/>
      <c r="I890" s="316"/>
      <c r="J890" s="316"/>
      <c r="K890" s="316"/>
      <c r="L890" s="316"/>
      <c r="M890" s="316"/>
      <c r="N890" s="316"/>
      <c r="O890" s="316"/>
      <c r="P890" s="316"/>
      <c r="Q890" s="316"/>
      <c r="R890" s="316"/>
      <c r="S890" s="316"/>
      <c r="T890" s="317"/>
      <c r="U890" s="317"/>
      <c r="V890" s="316"/>
      <c r="W890" s="316"/>
      <c r="X890" s="316"/>
      <c r="Y890" s="316"/>
      <c r="Z890" s="316"/>
    </row>
    <row r="891" spans="1:26" ht="15.75" customHeight="1">
      <c r="A891" s="316"/>
      <c r="B891" s="316"/>
      <c r="C891" s="316"/>
      <c r="D891" s="316"/>
      <c r="E891" s="316"/>
      <c r="F891" s="316"/>
      <c r="G891" s="316"/>
      <c r="H891" s="316"/>
      <c r="I891" s="316"/>
      <c r="J891" s="316"/>
      <c r="K891" s="316"/>
      <c r="L891" s="316"/>
      <c r="M891" s="316"/>
      <c r="N891" s="316"/>
      <c r="O891" s="316"/>
      <c r="P891" s="316"/>
      <c r="Q891" s="316"/>
      <c r="R891" s="316"/>
      <c r="S891" s="316"/>
      <c r="T891" s="317"/>
      <c r="U891" s="317"/>
      <c r="V891" s="316"/>
      <c r="W891" s="316"/>
      <c r="X891" s="316"/>
      <c r="Y891" s="316"/>
      <c r="Z891" s="316"/>
    </row>
    <row r="892" spans="1:26" ht="15.75" customHeight="1">
      <c r="A892" s="316"/>
      <c r="B892" s="316"/>
      <c r="C892" s="316"/>
      <c r="D892" s="316"/>
      <c r="E892" s="316"/>
      <c r="F892" s="316"/>
      <c r="G892" s="316"/>
      <c r="H892" s="316"/>
      <c r="I892" s="316"/>
      <c r="J892" s="316"/>
      <c r="K892" s="316"/>
      <c r="L892" s="316"/>
      <c r="M892" s="316"/>
      <c r="N892" s="316"/>
      <c r="O892" s="316"/>
      <c r="P892" s="316"/>
      <c r="Q892" s="316"/>
      <c r="R892" s="316"/>
      <c r="S892" s="316"/>
      <c r="T892" s="317"/>
      <c r="U892" s="317"/>
      <c r="V892" s="316"/>
      <c r="W892" s="316"/>
      <c r="X892" s="316"/>
      <c r="Y892" s="316"/>
      <c r="Z892" s="316"/>
    </row>
    <row r="893" spans="1:26" ht="15.75" customHeight="1">
      <c r="A893" s="316"/>
      <c r="B893" s="316"/>
      <c r="C893" s="316"/>
      <c r="D893" s="316"/>
      <c r="E893" s="316"/>
      <c r="F893" s="316"/>
      <c r="G893" s="316"/>
      <c r="H893" s="316"/>
      <c r="I893" s="316"/>
      <c r="J893" s="316"/>
      <c r="K893" s="316"/>
      <c r="L893" s="316"/>
      <c r="M893" s="316"/>
      <c r="N893" s="316"/>
      <c r="O893" s="316"/>
      <c r="P893" s="316"/>
      <c r="Q893" s="316"/>
      <c r="R893" s="316"/>
      <c r="S893" s="316"/>
      <c r="T893" s="317"/>
      <c r="U893" s="317"/>
      <c r="V893" s="316"/>
      <c r="W893" s="316"/>
      <c r="X893" s="316"/>
      <c r="Y893" s="316"/>
      <c r="Z893" s="316"/>
    </row>
    <row r="894" spans="1:26" ht="15.75" customHeight="1">
      <c r="A894" s="316"/>
      <c r="B894" s="316"/>
      <c r="C894" s="316"/>
      <c r="D894" s="316"/>
      <c r="E894" s="316"/>
      <c r="F894" s="316"/>
      <c r="G894" s="316"/>
      <c r="H894" s="316"/>
      <c r="I894" s="316"/>
      <c r="J894" s="316"/>
      <c r="K894" s="316"/>
      <c r="L894" s="316"/>
      <c r="M894" s="316"/>
      <c r="N894" s="316"/>
      <c r="O894" s="316"/>
      <c r="P894" s="316"/>
      <c r="Q894" s="316"/>
      <c r="R894" s="316"/>
      <c r="S894" s="316"/>
      <c r="T894" s="317"/>
      <c r="U894" s="317"/>
      <c r="V894" s="316"/>
      <c r="W894" s="316"/>
      <c r="X894" s="316"/>
      <c r="Y894" s="316"/>
      <c r="Z894" s="316"/>
    </row>
    <row r="895" spans="1:26" ht="15.75" customHeight="1">
      <c r="A895" s="316"/>
      <c r="B895" s="316"/>
      <c r="C895" s="316"/>
      <c r="D895" s="316"/>
      <c r="E895" s="316"/>
      <c r="F895" s="316"/>
      <c r="G895" s="316"/>
      <c r="H895" s="316"/>
      <c r="I895" s="316"/>
      <c r="J895" s="316"/>
      <c r="K895" s="316"/>
      <c r="L895" s="316"/>
      <c r="M895" s="316"/>
      <c r="N895" s="316"/>
      <c r="O895" s="316"/>
      <c r="P895" s="316"/>
      <c r="Q895" s="316"/>
      <c r="R895" s="316"/>
      <c r="S895" s="316"/>
      <c r="T895" s="317"/>
      <c r="U895" s="317"/>
      <c r="V895" s="316"/>
      <c r="W895" s="316"/>
      <c r="X895" s="316"/>
      <c r="Y895" s="316"/>
      <c r="Z895" s="316"/>
    </row>
    <row r="896" spans="1:26" ht="15.75" customHeight="1">
      <c r="A896" s="316"/>
      <c r="B896" s="316"/>
      <c r="C896" s="316"/>
      <c r="D896" s="316"/>
      <c r="E896" s="316"/>
      <c r="F896" s="316"/>
      <c r="G896" s="316"/>
      <c r="H896" s="316"/>
      <c r="I896" s="316"/>
      <c r="J896" s="316"/>
      <c r="K896" s="316"/>
      <c r="L896" s="316"/>
      <c r="M896" s="316"/>
      <c r="N896" s="316"/>
      <c r="O896" s="316"/>
      <c r="P896" s="316"/>
      <c r="Q896" s="316"/>
      <c r="R896" s="316"/>
      <c r="S896" s="316"/>
      <c r="T896" s="317"/>
      <c r="U896" s="317"/>
      <c r="V896" s="316"/>
      <c r="W896" s="316"/>
      <c r="X896" s="316"/>
      <c r="Y896" s="316"/>
      <c r="Z896" s="316"/>
    </row>
    <row r="897" spans="1:26" ht="15.75" customHeight="1">
      <c r="A897" s="316"/>
      <c r="B897" s="316"/>
      <c r="C897" s="316"/>
      <c r="D897" s="316"/>
      <c r="E897" s="316"/>
      <c r="F897" s="316"/>
      <c r="G897" s="316"/>
      <c r="H897" s="316"/>
      <c r="I897" s="316"/>
      <c r="J897" s="316"/>
      <c r="K897" s="316"/>
      <c r="L897" s="316"/>
      <c r="M897" s="316"/>
      <c r="N897" s="316"/>
      <c r="O897" s="316"/>
      <c r="P897" s="316"/>
      <c r="Q897" s="316"/>
      <c r="R897" s="316"/>
      <c r="S897" s="316"/>
      <c r="T897" s="317"/>
      <c r="U897" s="317"/>
      <c r="V897" s="316"/>
      <c r="W897" s="316"/>
      <c r="X897" s="316"/>
      <c r="Y897" s="316"/>
      <c r="Z897" s="316"/>
    </row>
    <row r="898" spans="1:26" ht="15.75" customHeight="1">
      <c r="A898" s="316"/>
      <c r="B898" s="316"/>
      <c r="C898" s="316"/>
      <c r="D898" s="316"/>
      <c r="E898" s="316"/>
      <c r="F898" s="316"/>
      <c r="G898" s="316"/>
      <c r="H898" s="316"/>
      <c r="I898" s="316"/>
      <c r="J898" s="316"/>
      <c r="K898" s="316"/>
      <c r="L898" s="316"/>
      <c r="M898" s="316"/>
      <c r="N898" s="316"/>
      <c r="O898" s="316"/>
      <c r="P898" s="316"/>
      <c r="Q898" s="316"/>
      <c r="R898" s="316"/>
      <c r="S898" s="316"/>
      <c r="T898" s="317"/>
      <c r="U898" s="317"/>
      <c r="V898" s="316"/>
      <c r="W898" s="316"/>
      <c r="X898" s="316"/>
      <c r="Y898" s="316"/>
      <c r="Z898" s="316"/>
    </row>
    <row r="899" spans="1:26" ht="15.75" customHeight="1">
      <c r="A899" s="316"/>
      <c r="B899" s="316"/>
      <c r="C899" s="316"/>
      <c r="D899" s="316"/>
      <c r="E899" s="316"/>
      <c r="F899" s="316"/>
      <c r="G899" s="316"/>
      <c r="H899" s="316"/>
      <c r="I899" s="316"/>
      <c r="J899" s="316"/>
      <c r="K899" s="316"/>
      <c r="L899" s="316"/>
      <c r="M899" s="316"/>
      <c r="N899" s="316"/>
      <c r="O899" s="316"/>
      <c r="P899" s="316"/>
      <c r="Q899" s="316"/>
      <c r="R899" s="316"/>
      <c r="S899" s="316"/>
      <c r="T899" s="317"/>
      <c r="U899" s="317"/>
      <c r="V899" s="316"/>
      <c r="W899" s="316"/>
      <c r="X899" s="316"/>
      <c r="Y899" s="316"/>
      <c r="Z899" s="316"/>
    </row>
    <row r="900" spans="1:26" ht="15.75" customHeight="1">
      <c r="A900" s="316"/>
      <c r="B900" s="316"/>
      <c r="C900" s="316"/>
      <c r="D900" s="316"/>
      <c r="E900" s="316"/>
      <c r="F900" s="316"/>
      <c r="G900" s="316"/>
      <c r="H900" s="316"/>
      <c r="I900" s="316"/>
      <c r="J900" s="316"/>
      <c r="K900" s="316"/>
      <c r="L900" s="316"/>
      <c r="M900" s="316"/>
      <c r="N900" s="316"/>
      <c r="O900" s="316"/>
      <c r="P900" s="316"/>
      <c r="Q900" s="316"/>
      <c r="R900" s="316"/>
      <c r="S900" s="316"/>
      <c r="T900" s="317"/>
      <c r="U900" s="317"/>
      <c r="V900" s="316"/>
      <c r="W900" s="316"/>
      <c r="X900" s="316"/>
      <c r="Y900" s="316"/>
      <c r="Z900" s="316"/>
    </row>
    <row r="901" spans="1:26" ht="15.75" customHeight="1">
      <c r="A901" s="316"/>
      <c r="B901" s="316"/>
      <c r="C901" s="316"/>
      <c r="D901" s="316"/>
      <c r="E901" s="316"/>
      <c r="F901" s="316"/>
      <c r="G901" s="316"/>
      <c r="H901" s="316"/>
      <c r="I901" s="316"/>
      <c r="J901" s="316"/>
      <c r="K901" s="316"/>
      <c r="L901" s="316"/>
      <c r="M901" s="316"/>
      <c r="N901" s="316"/>
      <c r="O901" s="316"/>
      <c r="P901" s="316"/>
      <c r="Q901" s="316"/>
      <c r="R901" s="316"/>
      <c r="S901" s="316"/>
      <c r="T901" s="317"/>
      <c r="U901" s="317"/>
      <c r="V901" s="316"/>
      <c r="W901" s="316"/>
      <c r="X901" s="316"/>
      <c r="Y901" s="316"/>
      <c r="Z901" s="316"/>
    </row>
    <row r="902" spans="1:26" ht="15.75" customHeight="1">
      <c r="A902" s="316"/>
      <c r="B902" s="316"/>
      <c r="C902" s="316"/>
      <c r="D902" s="316"/>
      <c r="E902" s="316"/>
      <c r="F902" s="316"/>
      <c r="G902" s="316"/>
      <c r="H902" s="316"/>
      <c r="I902" s="316"/>
      <c r="J902" s="316"/>
      <c r="K902" s="316"/>
      <c r="L902" s="316"/>
      <c r="M902" s="316"/>
      <c r="N902" s="316"/>
      <c r="O902" s="316"/>
      <c r="P902" s="316"/>
      <c r="Q902" s="316"/>
      <c r="R902" s="316"/>
      <c r="S902" s="316"/>
      <c r="T902" s="317"/>
      <c r="U902" s="317"/>
      <c r="V902" s="316"/>
      <c r="W902" s="316"/>
      <c r="X902" s="316"/>
      <c r="Y902" s="316"/>
      <c r="Z902" s="316"/>
    </row>
    <row r="903" spans="1:26" ht="15.75" customHeight="1">
      <c r="A903" s="316"/>
      <c r="B903" s="316"/>
      <c r="C903" s="316"/>
      <c r="D903" s="316"/>
      <c r="E903" s="316"/>
      <c r="F903" s="316"/>
      <c r="G903" s="316"/>
      <c r="H903" s="316"/>
      <c r="I903" s="316"/>
      <c r="J903" s="316"/>
      <c r="K903" s="316"/>
      <c r="L903" s="316"/>
      <c r="M903" s="316"/>
      <c r="N903" s="316"/>
      <c r="O903" s="316"/>
      <c r="P903" s="316"/>
      <c r="Q903" s="316"/>
      <c r="R903" s="316"/>
      <c r="S903" s="316"/>
      <c r="T903" s="317"/>
      <c r="U903" s="317"/>
      <c r="V903" s="316"/>
      <c r="W903" s="316"/>
      <c r="X903" s="316"/>
      <c r="Y903" s="316"/>
      <c r="Z903" s="316"/>
    </row>
    <row r="904" spans="1:26" ht="15.75" customHeight="1">
      <c r="A904" s="316"/>
      <c r="B904" s="316"/>
      <c r="C904" s="316"/>
      <c r="D904" s="316"/>
      <c r="E904" s="316"/>
      <c r="F904" s="316"/>
      <c r="G904" s="316"/>
      <c r="H904" s="316"/>
      <c r="I904" s="316"/>
      <c r="J904" s="316"/>
      <c r="K904" s="316"/>
      <c r="L904" s="316"/>
      <c r="M904" s="316"/>
      <c r="N904" s="316"/>
      <c r="O904" s="316"/>
      <c r="P904" s="316"/>
      <c r="Q904" s="316"/>
      <c r="R904" s="316"/>
      <c r="S904" s="316"/>
      <c r="T904" s="317"/>
      <c r="U904" s="317"/>
      <c r="V904" s="316"/>
      <c r="W904" s="316"/>
      <c r="X904" s="316"/>
      <c r="Y904" s="316"/>
      <c r="Z904" s="316"/>
    </row>
    <row r="905" spans="1:26" ht="15.75" customHeight="1">
      <c r="A905" s="316"/>
      <c r="B905" s="316"/>
      <c r="C905" s="316"/>
      <c r="D905" s="316"/>
      <c r="E905" s="316"/>
      <c r="F905" s="316"/>
      <c r="G905" s="316"/>
      <c r="H905" s="316"/>
      <c r="I905" s="316"/>
      <c r="J905" s="316"/>
      <c r="K905" s="316"/>
      <c r="L905" s="316"/>
      <c r="M905" s="316"/>
      <c r="N905" s="316"/>
      <c r="O905" s="316"/>
      <c r="P905" s="316"/>
      <c r="Q905" s="316"/>
      <c r="R905" s="316"/>
      <c r="S905" s="316"/>
      <c r="T905" s="317"/>
      <c r="U905" s="317"/>
      <c r="V905" s="316"/>
      <c r="W905" s="316"/>
      <c r="X905" s="316"/>
      <c r="Y905" s="316"/>
      <c r="Z905" s="316"/>
    </row>
    <row r="906" spans="1:26" ht="15.75" customHeight="1">
      <c r="A906" s="316"/>
      <c r="B906" s="316"/>
      <c r="C906" s="316"/>
      <c r="D906" s="316"/>
      <c r="E906" s="316"/>
      <c r="F906" s="316"/>
      <c r="G906" s="316"/>
      <c r="H906" s="316"/>
      <c r="I906" s="316"/>
      <c r="J906" s="316"/>
      <c r="K906" s="316"/>
      <c r="L906" s="316"/>
      <c r="M906" s="316"/>
      <c r="N906" s="316"/>
      <c r="O906" s="316"/>
      <c r="P906" s="316"/>
      <c r="Q906" s="316"/>
      <c r="R906" s="316"/>
      <c r="S906" s="316"/>
      <c r="T906" s="317"/>
      <c r="U906" s="317"/>
      <c r="V906" s="316"/>
      <c r="W906" s="316"/>
      <c r="X906" s="316"/>
      <c r="Y906" s="316"/>
      <c r="Z906" s="316"/>
    </row>
    <row r="907" spans="1:26" ht="15.75" customHeight="1">
      <c r="A907" s="316"/>
      <c r="B907" s="316"/>
      <c r="C907" s="316"/>
      <c r="D907" s="316"/>
      <c r="E907" s="316"/>
      <c r="F907" s="316"/>
      <c r="G907" s="316"/>
      <c r="H907" s="316"/>
      <c r="I907" s="316"/>
      <c r="J907" s="316"/>
      <c r="K907" s="316"/>
      <c r="L907" s="316"/>
      <c r="M907" s="316"/>
      <c r="N907" s="316"/>
      <c r="O907" s="316"/>
      <c r="P907" s="316"/>
      <c r="Q907" s="316"/>
      <c r="R907" s="316"/>
      <c r="S907" s="316"/>
      <c r="T907" s="317"/>
      <c r="U907" s="317"/>
      <c r="V907" s="316"/>
      <c r="W907" s="316"/>
      <c r="X907" s="316"/>
      <c r="Y907" s="316"/>
      <c r="Z907" s="316"/>
    </row>
    <row r="908" spans="1:26" ht="15.75" customHeight="1">
      <c r="A908" s="316"/>
      <c r="B908" s="316"/>
      <c r="C908" s="316"/>
      <c r="D908" s="316"/>
      <c r="E908" s="316"/>
      <c r="F908" s="316"/>
      <c r="G908" s="316"/>
      <c r="H908" s="316"/>
      <c r="I908" s="316"/>
      <c r="J908" s="316"/>
      <c r="K908" s="316"/>
      <c r="L908" s="316"/>
      <c r="M908" s="316"/>
      <c r="N908" s="316"/>
      <c r="O908" s="316"/>
      <c r="P908" s="316"/>
      <c r="Q908" s="316"/>
      <c r="R908" s="316"/>
      <c r="S908" s="316"/>
      <c r="T908" s="317"/>
      <c r="U908" s="317"/>
      <c r="V908" s="316"/>
      <c r="W908" s="316"/>
      <c r="X908" s="316"/>
      <c r="Y908" s="316"/>
      <c r="Z908" s="316"/>
    </row>
    <row r="909" spans="1:26" ht="15.75" customHeight="1">
      <c r="A909" s="316"/>
      <c r="B909" s="316"/>
      <c r="C909" s="316"/>
      <c r="D909" s="316"/>
      <c r="E909" s="316"/>
      <c r="F909" s="316"/>
      <c r="G909" s="316"/>
      <c r="H909" s="316"/>
      <c r="I909" s="316"/>
      <c r="J909" s="316"/>
      <c r="K909" s="316"/>
      <c r="L909" s="316"/>
      <c r="M909" s="316"/>
      <c r="N909" s="316"/>
      <c r="O909" s="316"/>
      <c r="P909" s="316"/>
      <c r="Q909" s="316"/>
      <c r="R909" s="316"/>
      <c r="S909" s="316"/>
      <c r="T909" s="317"/>
      <c r="U909" s="317"/>
      <c r="V909" s="316"/>
      <c r="W909" s="316"/>
      <c r="X909" s="316"/>
      <c r="Y909" s="316"/>
      <c r="Z909" s="316"/>
    </row>
    <row r="910" spans="1:26" ht="15.75" customHeight="1">
      <c r="A910" s="316"/>
      <c r="B910" s="316"/>
      <c r="C910" s="316"/>
      <c r="D910" s="316"/>
      <c r="E910" s="316"/>
      <c r="F910" s="316"/>
      <c r="G910" s="316"/>
      <c r="H910" s="316"/>
      <c r="I910" s="316"/>
      <c r="J910" s="316"/>
      <c r="K910" s="316"/>
      <c r="L910" s="316"/>
      <c r="M910" s="316"/>
      <c r="N910" s="316"/>
      <c r="O910" s="316"/>
      <c r="P910" s="316"/>
      <c r="Q910" s="316"/>
      <c r="R910" s="316"/>
      <c r="S910" s="316"/>
      <c r="T910" s="317"/>
      <c r="U910" s="317"/>
      <c r="V910" s="316"/>
      <c r="W910" s="316"/>
      <c r="X910" s="316"/>
      <c r="Y910" s="316"/>
      <c r="Z910" s="316"/>
    </row>
    <row r="911" spans="1:26" ht="15.75" customHeight="1">
      <c r="A911" s="316"/>
      <c r="B911" s="316"/>
      <c r="C911" s="316"/>
      <c r="D911" s="316"/>
      <c r="E911" s="316"/>
      <c r="F911" s="316"/>
      <c r="G911" s="316"/>
      <c r="H911" s="316"/>
      <c r="I911" s="316"/>
      <c r="J911" s="316"/>
      <c r="K911" s="316"/>
      <c r="L911" s="316"/>
      <c r="M911" s="316"/>
      <c r="N911" s="316"/>
      <c r="O911" s="316"/>
      <c r="P911" s="316"/>
      <c r="Q911" s="316"/>
      <c r="R911" s="316"/>
      <c r="S911" s="316"/>
      <c r="T911" s="317"/>
      <c r="U911" s="317"/>
      <c r="V911" s="316"/>
      <c r="W911" s="316"/>
      <c r="X911" s="316"/>
      <c r="Y911" s="316"/>
      <c r="Z911" s="316"/>
    </row>
    <row r="912" spans="1:26" ht="15.75" customHeight="1">
      <c r="A912" s="316"/>
      <c r="B912" s="316"/>
      <c r="C912" s="316"/>
      <c r="D912" s="316"/>
      <c r="E912" s="316"/>
      <c r="F912" s="316"/>
      <c r="G912" s="316"/>
      <c r="H912" s="316"/>
      <c r="I912" s="316"/>
      <c r="J912" s="316"/>
      <c r="K912" s="316"/>
      <c r="L912" s="316"/>
      <c r="M912" s="316"/>
      <c r="N912" s="316"/>
      <c r="O912" s="316"/>
      <c r="P912" s="316"/>
      <c r="Q912" s="316"/>
      <c r="R912" s="316"/>
      <c r="S912" s="316"/>
      <c r="T912" s="317"/>
      <c r="U912" s="317"/>
      <c r="V912" s="316"/>
      <c r="W912" s="316"/>
      <c r="X912" s="316"/>
      <c r="Y912" s="316"/>
      <c r="Z912" s="316"/>
    </row>
    <row r="913" spans="1:26" ht="15.75" customHeight="1">
      <c r="A913" s="316"/>
      <c r="B913" s="316"/>
      <c r="C913" s="316"/>
      <c r="D913" s="316"/>
      <c r="E913" s="316"/>
      <c r="F913" s="316"/>
      <c r="G913" s="316"/>
      <c r="H913" s="316"/>
      <c r="I913" s="316"/>
      <c r="J913" s="316"/>
      <c r="K913" s="316"/>
      <c r="L913" s="316"/>
      <c r="M913" s="316"/>
      <c r="N913" s="316"/>
      <c r="O913" s="316"/>
      <c r="P913" s="316"/>
      <c r="Q913" s="316"/>
      <c r="R913" s="316"/>
      <c r="S913" s="316"/>
      <c r="T913" s="317"/>
      <c r="U913" s="317"/>
      <c r="V913" s="316"/>
      <c r="W913" s="316"/>
      <c r="X913" s="316"/>
      <c r="Y913" s="316"/>
      <c r="Z913" s="316"/>
    </row>
    <row r="914" spans="1:26" ht="15.75" customHeight="1">
      <c r="A914" s="316"/>
      <c r="B914" s="316"/>
      <c r="C914" s="316"/>
      <c r="D914" s="316"/>
      <c r="E914" s="316"/>
      <c r="F914" s="316"/>
      <c r="G914" s="316"/>
      <c r="H914" s="316"/>
      <c r="I914" s="316"/>
      <c r="J914" s="316"/>
      <c r="K914" s="316"/>
      <c r="L914" s="316"/>
      <c r="M914" s="316"/>
      <c r="N914" s="316"/>
      <c r="O914" s="316"/>
      <c r="P914" s="316"/>
      <c r="Q914" s="316"/>
      <c r="R914" s="316"/>
      <c r="S914" s="316"/>
      <c r="T914" s="317"/>
      <c r="U914" s="317"/>
      <c r="V914" s="316"/>
      <c r="W914" s="316"/>
      <c r="X914" s="316"/>
      <c r="Y914" s="316"/>
      <c r="Z914" s="316"/>
    </row>
    <row r="915" spans="1:26" ht="15.75" customHeight="1">
      <c r="A915" s="316"/>
      <c r="B915" s="316"/>
      <c r="C915" s="316"/>
      <c r="D915" s="316"/>
      <c r="E915" s="316"/>
      <c r="F915" s="316"/>
      <c r="G915" s="316"/>
      <c r="H915" s="316"/>
      <c r="I915" s="316"/>
      <c r="J915" s="316"/>
      <c r="K915" s="316"/>
      <c r="L915" s="316"/>
      <c r="M915" s="316"/>
      <c r="N915" s="316"/>
      <c r="O915" s="316"/>
      <c r="P915" s="316"/>
      <c r="Q915" s="316"/>
      <c r="R915" s="316"/>
      <c r="S915" s="316"/>
      <c r="T915" s="317"/>
      <c r="U915" s="317"/>
      <c r="V915" s="316"/>
      <c r="W915" s="316"/>
      <c r="X915" s="316"/>
      <c r="Y915" s="316"/>
      <c r="Z915" s="316"/>
    </row>
    <row r="916" spans="1:26" ht="15.75" customHeight="1">
      <c r="A916" s="316"/>
      <c r="B916" s="316"/>
      <c r="C916" s="316"/>
      <c r="D916" s="316"/>
      <c r="E916" s="316"/>
      <c r="F916" s="316"/>
      <c r="G916" s="316"/>
      <c r="H916" s="316"/>
      <c r="I916" s="316"/>
      <c r="J916" s="316"/>
      <c r="K916" s="316"/>
      <c r="L916" s="316"/>
      <c r="M916" s="316"/>
      <c r="N916" s="316"/>
      <c r="O916" s="316"/>
      <c r="P916" s="316"/>
      <c r="Q916" s="316"/>
      <c r="R916" s="316"/>
      <c r="S916" s="316"/>
      <c r="T916" s="317"/>
      <c r="U916" s="317"/>
      <c r="V916" s="316"/>
      <c r="W916" s="316"/>
      <c r="X916" s="316"/>
      <c r="Y916" s="316"/>
      <c r="Z916" s="316"/>
    </row>
    <row r="917" spans="1:26" ht="15.75" customHeight="1">
      <c r="A917" s="316"/>
      <c r="B917" s="316"/>
      <c r="C917" s="316"/>
      <c r="D917" s="316"/>
      <c r="E917" s="316"/>
      <c r="F917" s="316"/>
      <c r="G917" s="316"/>
      <c r="H917" s="316"/>
      <c r="I917" s="316"/>
      <c r="J917" s="316"/>
      <c r="K917" s="316"/>
      <c r="L917" s="316"/>
      <c r="M917" s="316"/>
      <c r="N917" s="316"/>
      <c r="O917" s="316"/>
      <c r="P917" s="316"/>
      <c r="Q917" s="316"/>
      <c r="R917" s="316"/>
      <c r="S917" s="316"/>
      <c r="T917" s="317"/>
      <c r="U917" s="317"/>
      <c r="V917" s="316"/>
      <c r="W917" s="316"/>
      <c r="X917" s="316"/>
      <c r="Y917" s="316"/>
      <c r="Z917" s="316"/>
    </row>
    <row r="918" spans="1:26" ht="15.75" customHeight="1">
      <c r="A918" s="316"/>
      <c r="B918" s="316"/>
      <c r="C918" s="316"/>
      <c r="D918" s="316"/>
      <c r="E918" s="316"/>
      <c r="F918" s="316"/>
      <c r="G918" s="316"/>
      <c r="H918" s="316"/>
      <c r="I918" s="316"/>
      <c r="J918" s="316"/>
      <c r="K918" s="316"/>
      <c r="L918" s="316"/>
      <c r="M918" s="316"/>
      <c r="N918" s="316"/>
      <c r="O918" s="316"/>
      <c r="P918" s="316"/>
      <c r="Q918" s="316"/>
      <c r="R918" s="316"/>
      <c r="S918" s="316"/>
      <c r="T918" s="317"/>
      <c r="U918" s="317"/>
      <c r="V918" s="316"/>
      <c r="W918" s="316"/>
      <c r="X918" s="316"/>
      <c r="Y918" s="316"/>
      <c r="Z918" s="316"/>
    </row>
    <row r="919" spans="1:26" ht="15.75" customHeight="1">
      <c r="A919" s="316"/>
      <c r="B919" s="316"/>
      <c r="C919" s="316"/>
      <c r="D919" s="316"/>
      <c r="E919" s="316"/>
      <c r="F919" s="316"/>
      <c r="G919" s="316"/>
      <c r="H919" s="316"/>
      <c r="I919" s="316"/>
      <c r="J919" s="316"/>
      <c r="K919" s="316"/>
      <c r="L919" s="316"/>
      <c r="M919" s="316"/>
      <c r="N919" s="316"/>
      <c r="O919" s="316"/>
      <c r="P919" s="316"/>
      <c r="Q919" s="316"/>
      <c r="R919" s="316"/>
      <c r="S919" s="316"/>
      <c r="T919" s="317"/>
      <c r="U919" s="317"/>
      <c r="V919" s="316"/>
      <c r="W919" s="316"/>
      <c r="X919" s="316"/>
      <c r="Y919" s="316"/>
      <c r="Z919" s="316"/>
    </row>
    <row r="920" spans="1:26" ht="15.75" customHeight="1">
      <c r="A920" s="316"/>
      <c r="B920" s="316"/>
      <c r="C920" s="316"/>
      <c r="D920" s="316"/>
      <c r="E920" s="316"/>
      <c r="F920" s="316"/>
      <c r="G920" s="316"/>
      <c r="H920" s="316"/>
      <c r="I920" s="316"/>
      <c r="J920" s="316"/>
      <c r="K920" s="316"/>
      <c r="L920" s="316"/>
      <c r="M920" s="316"/>
      <c r="N920" s="316"/>
      <c r="O920" s="316"/>
      <c r="P920" s="316"/>
      <c r="Q920" s="316"/>
      <c r="R920" s="316"/>
      <c r="S920" s="316"/>
      <c r="T920" s="317"/>
      <c r="U920" s="317"/>
      <c r="V920" s="316"/>
      <c r="W920" s="316"/>
      <c r="X920" s="316"/>
      <c r="Y920" s="316"/>
      <c r="Z920" s="316"/>
    </row>
    <row r="921" spans="1:26" ht="15.75" customHeight="1">
      <c r="A921" s="316"/>
      <c r="B921" s="316"/>
      <c r="C921" s="316"/>
      <c r="D921" s="316"/>
      <c r="E921" s="316"/>
      <c r="F921" s="316"/>
      <c r="G921" s="316"/>
      <c r="H921" s="316"/>
      <c r="I921" s="316"/>
      <c r="J921" s="316"/>
      <c r="K921" s="316"/>
      <c r="L921" s="316"/>
      <c r="M921" s="316"/>
      <c r="N921" s="316"/>
      <c r="O921" s="316"/>
      <c r="P921" s="316"/>
      <c r="Q921" s="316"/>
      <c r="R921" s="316"/>
      <c r="S921" s="316"/>
      <c r="T921" s="317"/>
      <c r="U921" s="317"/>
      <c r="V921" s="316"/>
      <c r="W921" s="316"/>
      <c r="X921" s="316"/>
      <c r="Y921" s="316"/>
      <c r="Z921" s="316"/>
    </row>
    <row r="922" spans="1:26" ht="15.75" customHeight="1">
      <c r="A922" s="316"/>
      <c r="B922" s="316"/>
      <c r="C922" s="316"/>
      <c r="D922" s="316"/>
      <c r="E922" s="316"/>
      <c r="F922" s="316"/>
      <c r="G922" s="316"/>
      <c r="H922" s="316"/>
      <c r="I922" s="316"/>
      <c r="J922" s="316"/>
      <c r="K922" s="316"/>
      <c r="L922" s="316"/>
      <c r="M922" s="316"/>
      <c r="N922" s="316"/>
      <c r="O922" s="316"/>
      <c r="P922" s="316"/>
      <c r="Q922" s="316"/>
      <c r="R922" s="316"/>
      <c r="S922" s="316"/>
      <c r="T922" s="317"/>
      <c r="U922" s="317"/>
      <c r="V922" s="316"/>
      <c r="W922" s="316"/>
      <c r="X922" s="316"/>
      <c r="Y922" s="316"/>
      <c r="Z922" s="316"/>
    </row>
    <row r="923" spans="1:26" ht="15.75" customHeight="1">
      <c r="A923" s="316"/>
      <c r="B923" s="316"/>
      <c r="C923" s="316"/>
      <c r="D923" s="316"/>
      <c r="E923" s="316"/>
      <c r="F923" s="316"/>
      <c r="G923" s="316"/>
      <c r="H923" s="316"/>
      <c r="I923" s="316"/>
      <c r="J923" s="316"/>
      <c r="K923" s="316"/>
      <c r="L923" s="316"/>
      <c r="M923" s="316"/>
      <c r="N923" s="316"/>
      <c r="O923" s="316"/>
      <c r="P923" s="316"/>
      <c r="Q923" s="316"/>
      <c r="R923" s="316"/>
      <c r="S923" s="316"/>
      <c r="T923" s="317"/>
      <c r="U923" s="317"/>
      <c r="V923" s="316"/>
      <c r="W923" s="316"/>
      <c r="X923" s="316"/>
      <c r="Y923" s="316"/>
      <c r="Z923" s="316"/>
    </row>
    <row r="924" spans="1:26" ht="15.75" customHeight="1">
      <c r="A924" s="316"/>
      <c r="B924" s="316"/>
      <c r="C924" s="316"/>
      <c r="D924" s="316"/>
      <c r="E924" s="316"/>
      <c r="F924" s="316"/>
      <c r="G924" s="316"/>
      <c r="H924" s="316"/>
      <c r="I924" s="316"/>
      <c r="J924" s="316"/>
      <c r="K924" s="316"/>
      <c r="L924" s="316"/>
      <c r="M924" s="316"/>
      <c r="N924" s="316"/>
      <c r="O924" s="316"/>
      <c r="P924" s="316"/>
      <c r="Q924" s="316"/>
      <c r="R924" s="316"/>
      <c r="S924" s="316"/>
      <c r="T924" s="317"/>
      <c r="U924" s="317"/>
      <c r="V924" s="316"/>
      <c r="W924" s="316"/>
      <c r="X924" s="316"/>
      <c r="Y924" s="316"/>
      <c r="Z924" s="316"/>
    </row>
    <row r="925" spans="1:26" ht="15.75" customHeight="1">
      <c r="A925" s="316"/>
      <c r="B925" s="316"/>
      <c r="C925" s="316"/>
      <c r="D925" s="316"/>
      <c r="E925" s="316"/>
      <c r="F925" s="316"/>
      <c r="G925" s="316"/>
      <c r="H925" s="316"/>
      <c r="I925" s="316"/>
      <c r="J925" s="316"/>
      <c r="K925" s="316"/>
      <c r="L925" s="316"/>
      <c r="M925" s="316"/>
      <c r="N925" s="316"/>
      <c r="O925" s="316"/>
      <c r="P925" s="316"/>
      <c r="Q925" s="316"/>
      <c r="R925" s="316"/>
      <c r="S925" s="316"/>
      <c r="T925" s="317"/>
      <c r="U925" s="317"/>
      <c r="V925" s="316"/>
      <c r="W925" s="316"/>
      <c r="X925" s="316"/>
      <c r="Y925" s="316"/>
      <c r="Z925" s="316"/>
    </row>
    <row r="926" spans="1:26" ht="15.75" customHeight="1">
      <c r="A926" s="316"/>
      <c r="B926" s="316"/>
      <c r="C926" s="316"/>
      <c r="D926" s="316"/>
      <c r="E926" s="316"/>
      <c r="F926" s="316"/>
      <c r="G926" s="316"/>
      <c r="H926" s="316"/>
      <c r="I926" s="316"/>
      <c r="J926" s="316"/>
      <c r="K926" s="316"/>
      <c r="L926" s="316"/>
      <c r="M926" s="316"/>
      <c r="N926" s="316"/>
      <c r="O926" s="316"/>
      <c r="P926" s="316"/>
      <c r="Q926" s="316"/>
      <c r="R926" s="316"/>
      <c r="S926" s="316"/>
      <c r="T926" s="317"/>
      <c r="U926" s="317"/>
      <c r="V926" s="316"/>
      <c r="W926" s="316"/>
      <c r="X926" s="316"/>
      <c r="Y926" s="316"/>
      <c r="Z926" s="316"/>
    </row>
    <row r="927" spans="1:26" ht="15.75" customHeight="1">
      <c r="A927" s="316"/>
      <c r="B927" s="316"/>
      <c r="C927" s="316"/>
      <c r="D927" s="316"/>
      <c r="E927" s="316"/>
      <c r="F927" s="316"/>
      <c r="G927" s="316"/>
      <c r="H927" s="316"/>
      <c r="I927" s="316"/>
      <c r="J927" s="316"/>
      <c r="K927" s="316"/>
      <c r="L927" s="316"/>
      <c r="M927" s="316"/>
      <c r="N927" s="316"/>
      <c r="O927" s="316"/>
      <c r="P927" s="316"/>
      <c r="Q927" s="316"/>
      <c r="R927" s="316"/>
      <c r="S927" s="316"/>
      <c r="T927" s="317"/>
      <c r="U927" s="317"/>
      <c r="V927" s="316"/>
      <c r="W927" s="316"/>
      <c r="X927" s="316"/>
      <c r="Y927" s="316"/>
      <c r="Z927" s="316"/>
    </row>
    <row r="928" spans="1:26" ht="15.75" customHeight="1">
      <c r="A928" s="316"/>
      <c r="B928" s="316"/>
      <c r="C928" s="316"/>
      <c r="D928" s="316"/>
      <c r="E928" s="316"/>
      <c r="F928" s="316"/>
      <c r="G928" s="316"/>
      <c r="H928" s="316"/>
      <c r="I928" s="316"/>
      <c r="J928" s="316"/>
      <c r="K928" s="316"/>
      <c r="L928" s="316"/>
      <c r="M928" s="316"/>
      <c r="N928" s="316"/>
      <c r="O928" s="316"/>
      <c r="P928" s="316"/>
      <c r="Q928" s="316"/>
      <c r="R928" s="316"/>
      <c r="S928" s="316"/>
      <c r="T928" s="317"/>
      <c r="U928" s="317"/>
      <c r="V928" s="316"/>
      <c r="W928" s="316"/>
      <c r="X928" s="316"/>
      <c r="Y928" s="316"/>
      <c r="Z928" s="316"/>
    </row>
    <row r="929" spans="1:26" ht="15.75" customHeight="1">
      <c r="A929" s="316"/>
      <c r="B929" s="316"/>
      <c r="C929" s="316"/>
      <c r="D929" s="316"/>
      <c r="E929" s="316"/>
      <c r="F929" s="316"/>
      <c r="G929" s="316"/>
      <c r="H929" s="316"/>
      <c r="I929" s="316"/>
      <c r="J929" s="316"/>
      <c r="K929" s="316"/>
      <c r="L929" s="316"/>
      <c r="M929" s="316"/>
      <c r="N929" s="316"/>
      <c r="O929" s="316"/>
      <c r="P929" s="316"/>
      <c r="Q929" s="316"/>
      <c r="R929" s="316"/>
      <c r="S929" s="316"/>
      <c r="T929" s="317"/>
      <c r="U929" s="317"/>
      <c r="V929" s="316"/>
      <c r="W929" s="316"/>
      <c r="X929" s="316"/>
      <c r="Y929" s="316"/>
      <c r="Z929" s="316"/>
    </row>
    <row r="930" spans="1:26" ht="15.75" customHeight="1">
      <c r="A930" s="316"/>
      <c r="B930" s="316"/>
      <c r="C930" s="316"/>
      <c r="D930" s="316"/>
      <c r="E930" s="316"/>
      <c r="F930" s="316"/>
      <c r="G930" s="316"/>
      <c r="H930" s="316"/>
      <c r="I930" s="316"/>
      <c r="J930" s="316"/>
      <c r="K930" s="316"/>
      <c r="L930" s="316"/>
      <c r="M930" s="316"/>
      <c r="N930" s="316"/>
      <c r="O930" s="316"/>
      <c r="P930" s="316"/>
      <c r="Q930" s="316"/>
      <c r="R930" s="316"/>
      <c r="S930" s="316"/>
      <c r="T930" s="317"/>
      <c r="U930" s="317"/>
      <c r="V930" s="316"/>
      <c r="W930" s="316"/>
      <c r="X930" s="316"/>
      <c r="Y930" s="316"/>
      <c r="Z930" s="316"/>
    </row>
    <row r="931" spans="1:26" ht="15.75" customHeight="1">
      <c r="A931" s="316"/>
      <c r="B931" s="316"/>
      <c r="C931" s="316"/>
      <c r="D931" s="316"/>
      <c r="E931" s="316"/>
      <c r="F931" s="316"/>
      <c r="G931" s="316"/>
      <c r="H931" s="316"/>
      <c r="I931" s="316"/>
      <c r="J931" s="316"/>
      <c r="K931" s="316"/>
      <c r="L931" s="316"/>
      <c r="M931" s="316"/>
      <c r="N931" s="316"/>
      <c r="O931" s="316"/>
      <c r="P931" s="316"/>
      <c r="Q931" s="316"/>
      <c r="R931" s="316"/>
      <c r="S931" s="316"/>
      <c r="T931" s="317"/>
      <c r="U931" s="317"/>
      <c r="V931" s="316"/>
      <c r="W931" s="316"/>
      <c r="X931" s="316"/>
      <c r="Y931" s="316"/>
      <c r="Z931" s="316"/>
    </row>
    <row r="932" spans="1:26" ht="15.75" customHeight="1">
      <c r="A932" s="316"/>
      <c r="B932" s="316"/>
      <c r="C932" s="316"/>
      <c r="D932" s="316"/>
      <c r="E932" s="316"/>
      <c r="F932" s="316"/>
      <c r="G932" s="316"/>
      <c r="H932" s="316"/>
      <c r="I932" s="316"/>
      <c r="J932" s="316"/>
      <c r="K932" s="316"/>
      <c r="L932" s="316"/>
      <c r="M932" s="316"/>
      <c r="N932" s="316"/>
      <c r="O932" s="316"/>
      <c r="P932" s="316"/>
      <c r="Q932" s="316"/>
      <c r="R932" s="316"/>
      <c r="S932" s="316"/>
      <c r="T932" s="317"/>
      <c r="U932" s="317"/>
      <c r="V932" s="316"/>
      <c r="W932" s="316"/>
      <c r="X932" s="316"/>
      <c r="Y932" s="316"/>
      <c r="Z932" s="316"/>
    </row>
    <row r="933" spans="1:26" ht="15.75" customHeight="1">
      <c r="A933" s="316"/>
      <c r="B933" s="316"/>
      <c r="C933" s="316"/>
      <c r="D933" s="316"/>
      <c r="E933" s="316"/>
      <c r="F933" s="316"/>
      <c r="G933" s="316"/>
      <c r="H933" s="316"/>
      <c r="I933" s="316"/>
      <c r="J933" s="316"/>
      <c r="K933" s="316"/>
      <c r="L933" s="316"/>
      <c r="M933" s="316"/>
      <c r="N933" s="316"/>
      <c r="O933" s="316"/>
      <c r="P933" s="316"/>
      <c r="Q933" s="316"/>
      <c r="R933" s="316"/>
      <c r="S933" s="316"/>
      <c r="T933" s="317"/>
      <c r="U933" s="317"/>
      <c r="V933" s="316"/>
      <c r="W933" s="316"/>
      <c r="X933" s="316"/>
      <c r="Y933" s="316"/>
      <c r="Z933" s="316"/>
    </row>
    <row r="934" spans="1:26" ht="15.75" customHeight="1">
      <c r="A934" s="316"/>
      <c r="B934" s="316"/>
      <c r="C934" s="316"/>
      <c r="D934" s="316"/>
      <c r="E934" s="316"/>
      <c r="F934" s="316"/>
      <c r="G934" s="316"/>
      <c r="H934" s="316"/>
      <c r="I934" s="316"/>
      <c r="J934" s="316"/>
      <c r="K934" s="316"/>
      <c r="L934" s="316"/>
      <c r="M934" s="316"/>
      <c r="N934" s="316"/>
      <c r="O934" s="316"/>
      <c r="P934" s="316"/>
      <c r="Q934" s="316"/>
      <c r="R934" s="316"/>
      <c r="S934" s="316"/>
      <c r="T934" s="317"/>
      <c r="U934" s="317"/>
      <c r="V934" s="316"/>
      <c r="W934" s="316"/>
      <c r="X934" s="316"/>
      <c r="Y934" s="316"/>
      <c r="Z934" s="316"/>
    </row>
    <row r="935" spans="1:26" ht="15.75" customHeight="1">
      <c r="A935" s="316"/>
      <c r="B935" s="316"/>
      <c r="C935" s="316"/>
      <c r="D935" s="316"/>
      <c r="E935" s="316"/>
      <c r="F935" s="316"/>
      <c r="G935" s="316"/>
      <c r="H935" s="316"/>
      <c r="I935" s="316"/>
      <c r="J935" s="316"/>
      <c r="K935" s="316"/>
      <c r="L935" s="316"/>
      <c r="M935" s="316"/>
      <c r="N935" s="316"/>
      <c r="O935" s="316"/>
      <c r="P935" s="316"/>
      <c r="Q935" s="316"/>
      <c r="R935" s="316"/>
      <c r="S935" s="316"/>
      <c r="T935" s="317"/>
      <c r="U935" s="317"/>
      <c r="V935" s="316"/>
      <c r="W935" s="316"/>
      <c r="X935" s="316"/>
      <c r="Y935" s="316"/>
      <c r="Z935" s="316"/>
    </row>
    <row r="936" spans="1:26" ht="15.75" customHeight="1">
      <c r="A936" s="316"/>
      <c r="B936" s="316"/>
      <c r="C936" s="316"/>
      <c r="D936" s="316"/>
      <c r="E936" s="316"/>
      <c r="F936" s="316"/>
      <c r="G936" s="316"/>
      <c r="H936" s="316"/>
      <c r="I936" s="316"/>
      <c r="J936" s="316"/>
      <c r="K936" s="316"/>
      <c r="L936" s="316"/>
      <c r="M936" s="316"/>
      <c r="N936" s="316"/>
      <c r="O936" s="316"/>
      <c r="P936" s="316"/>
      <c r="Q936" s="316"/>
      <c r="R936" s="316"/>
      <c r="S936" s="316"/>
      <c r="T936" s="317"/>
      <c r="U936" s="317"/>
      <c r="V936" s="316"/>
      <c r="W936" s="316"/>
      <c r="X936" s="316"/>
      <c r="Y936" s="316"/>
      <c r="Z936" s="316"/>
    </row>
    <row r="937" spans="1:26" ht="15.75" customHeight="1">
      <c r="A937" s="316"/>
      <c r="B937" s="316"/>
      <c r="C937" s="316"/>
      <c r="D937" s="316"/>
      <c r="E937" s="316"/>
      <c r="F937" s="316"/>
      <c r="G937" s="316"/>
      <c r="H937" s="316"/>
      <c r="I937" s="316"/>
      <c r="J937" s="316"/>
      <c r="K937" s="316"/>
      <c r="L937" s="316"/>
      <c r="M937" s="316"/>
      <c r="N937" s="316"/>
      <c r="O937" s="316"/>
      <c r="P937" s="316"/>
      <c r="Q937" s="316"/>
      <c r="R937" s="316"/>
      <c r="S937" s="316"/>
      <c r="T937" s="317"/>
      <c r="U937" s="317"/>
      <c r="V937" s="316"/>
      <c r="W937" s="316"/>
      <c r="X937" s="316"/>
      <c r="Y937" s="316"/>
      <c r="Z937" s="316"/>
    </row>
    <row r="938" spans="1:26" ht="15.75" customHeight="1">
      <c r="A938" s="316"/>
      <c r="B938" s="316"/>
      <c r="C938" s="316"/>
      <c r="D938" s="316"/>
      <c r="E938" s="316"/>
      <c r="F938" s="316"/>
      <c r="G938" s="316"/>
      <c r="H938" s="316"/>
      <c r="I938" s="316"/>
      <c r="J938" s="316"/>
      <c r="K938" s="316"/>
      <c r="L938" s="316"/>
      <c r="M938" s="316"/>
      <c r="N938" s="316"/>
      <c r="O938" s="316"/>
      <c r="P938" s="316"/>
      <c r="Q938" s="316"/>
      <c r="R938" s="316"/>
      <c r="S938" s="316"/>
      <c r="T938" s="317"/>
      <c r="U938" s="317"/>
      <c r="V938" s="316"/>
      <c r="W938" s="316"/>
      <c r="X938" s="316"/>
      <c r="Y938" s="316"/>
      <c r="Z938" s="316"/>
    </row>
    <row r="939" spans="1:26" ht="15.75" customHeight="1">
      <c r="A939" s="316"/>
      <c r="B939" s="316"/>
      <c r="C939" s="316"/>
      <c r="D939" s="316"/>
      <c r="E939" s="316"/>
      <c r="F939" s="316"/>
      <c r="G939" s="316"/>
      <c r="H939" s="316"/>
      <c r="I939" s="316"/>
      <c r="J939" s="316"/>
      <c r="K939" s="316"/>
      <c r="L939" s="316"/>
      <c r="M939" s="316"/>
      <c r="N939" s="316"/>
      <c r="O939" s="316"/>
      <c r="P939" s="316"/>
      <c r="Q939" s="316"/>
      <c r="R939" s="316"/>
      <c r="S939" s="316"/>
      <c r="T939" s="317"/>
      <c r="U939" s="317"/>
      <c r="V939" s="316"/>
      <c r="W939" s="316"/>
      <c r="X939" s="316"/>
      <c r="Y939" s="316"/>
      <c r="Z939" s="316"/>
    </row>
    <row r="940" spans="1:26" ht="15.75" customHeight="1">
      <c r="A940" s="316"/>
      <c r="B940" s="316"/>
      <c r="C940" s="316"/>
      <c r="D940" s="316"/>
      <c r="E940" s="316"/>
      <c r="F940" s="316"/>
      <c r="G940" s="316"/>
      <c r="H940" s="316"/>
      <c r="I940" s="316"/>
      <c r="J940" s="316"/>
      <c r="K940" s="316"/>
      <c r="L940" s="316"/>
      <c r="M940" s="316"/>
      <c r="N940" s="316"/>
      <c r="O940" s="316"/>
      <c r="P940" s="316"/>
      <c r="Q940" s="316"/>
      <c r="R940" s="316"/>
      <c r="S940" s="316"/>
      <c r="T940" s="317"/>
      <c r="U940" s="317"/>
      <c r="V940" s="316"/>
      <c r="W940" s="316"/>
      <c r="X940" s="316"/>
      <c r="Y940" s="316"/>
      <c r="Z940" s="316"/>
    </row>
    <row r="941" spans="1:26" ht="15.75" customHeight="1">
      <c r="A941" s="316"/>
      <c r="B941" s="316"/>
      <c r="C941" s="316"/>
      <c r="D941" s="316"/>
      <c r="E941" s="316"/>
      <c r="F941" s="316"/>
      <c r="G941" s="316"/>
      <c r="H941" s="316"/>
      <c r="I941" s="316"/>
      <c r="J941" s="316"/>
      <c r="K941" s="316"/>
      <c r="L941" s="316"/>
      <c r="M941" s="316"/>
      <c r="N941" s="316"/>
      <c r="O941" s="316"/>
      <c r="P941" s="316"/>
      <c r="Q941" s="316"/>
      <c r="R941" s="316"/>
      <c r="S941" s="316"/>
      <c r="T941" s="317"/>
      <c r="U941" s="317"/>
      <c r="V941" s="316"/>
      <c r="W941" s="316"/>
      <c r="X941" s="316"/>
      <c r="Y941" s="316"/>
      <c r="Z941" s="316"/>
    </row>
    <row r="942" spans="1:26" ht="15.75" customHeight="1">
      <c r="A942" s="316"/>
      <c r="B942" s="316"/>
      <c r="C942" s="316"/>
      <c r="D942" s="316"/>
      <c r="E942" s="316"/>
      <c r="F942" s="316"/>
      <c r="G942" s="316"/>
      <c r="H942" s="316"/>
      <c r="I942" s="316"/>
      <c r="J942" s="316"/>
      <c r="K942" s="316"/>
      <c r="L942" s="316"/>
      <c r="M942" s="316"/>
      <c r="N942" s="316"/>
      <c r="O942" s="316"/>
      <c r="P942" s="316"/>
      <c r="Q942" s="316"/>
      <c r="R942" s="316"/>
      <c r="S942" s="316"/>
      <c r="T942" s="317"/>
      <c r="U942" s="317"/>
      <c r="V942" s="316"/>
      <c r="W942" s="316"/>
      <c r="X942" s="316"/>
      <c r="Y942" s="316"/>
      <c r="Z942" s="316"/>
    </row>
    <row r="943" spans="1:26" ht="15.75" customHeight="1">
      <c r="A943" s="316"/>
      <c r="B943" s="316"/>
      <c r="C943" s="316"/>
      <c r="D943" s="316"/>
      <c r="E943" s="316"/>
      <c r="F943" s="316"/>
      <c r="G943" s="316"/>
      <c r="H943" s="316"/>
      <c r="I943" s="316"/>
      <c r="J943" s="316"/>
      <c r="K943" s="316"/>
      <c r="L943" s="316"/>
      <c r="M943" s="316"/>
      <c r="N943" s="316"/>
      <c r="O943" s="316"/>
      <c r="P943" s="316"/>
      <c r="Q943" s="316"/>
      <c r="R943" s="316"/>
      <c r="S943" s="316"/>
      <c r="T943" s="317"/>
      <c r="U943" s="317"/>
      <c r="V943" s="316"/>
      <c r="W943" s="316"/>
      <c r="X943" s="316"/>
      <c r="Y943" s="316"/>
      <c r="Z943" s="316"/>
    </row>
    <row r="944" spans="1:26" ht="15.75" customHeight="1">
      <c r="A944" s="316"/>
      <c r="B944" s="316"/>
      <c r="C944" s="316"/>
      <c r="D944" s="316"/>
      <c r="E944" s="316"/>
      <c r="F944" s="316"/>
      <c r="G944" s="316"/>
      <c r="H944" s="316"/>
      <c r="I944" s="316"/>
      <c r="J944" s="316"/>
      <c r="K944" s="316"/>
      <c r="L944" s="316"/>
      <c r="M944" s="316"/>
      <c r="N944" s="316"/>
      <c r="O944" s="316"/>
      <c r="P944" s="316"/>
      <c r="Q944" s="316"/>
      <c r="R944" s="316"/>
      <c r="S944" s="316"/>
      <c r="T944" s="317"/>
      <c r="U944" s="317"/>
      <c r="V944" s="316"/>
      <c r="W944" s="316"/>
      <c r="X944" s="316"/>
      <c r="Y944" s="316"/>
      <c r="Z944" s="316"/>
    </row>
    <row r="945" spans="1:26" ht="15.75" customHeight="1">
      <c r="A945" s="316"/>
      <c r="B945" s="316"/>
      <c r="C945" s="316"/>
      <c r="D945" s="316"/>
      <c r="E945" s="316"/>
      <c r="F945" s="316"/>
      <c r="G945" s="316"/>
      <c r="H945" s="316"/>
      <c r="I945" s="316"/>
      <c r="J945" s="316"/>
      <c r="K945" s="316"/>
      <c r="L945" s="316"/>
      <c r="M945" s="316"/>
      <c r="N945" s="316"/>
      <c r="O945" s="316"/>
      <c r="P945" s="316"/>
      <c r="Q945" s="316"/>
      <c r="R945" s="316"/>
      <c r="S945" s="316"/>
      <c r="T945" s="317"/>
      <c r="U945" s="317"/>
      <c r="V945" s="316"/>
      <c r="W945" s="316"/>
      <c r="X945" s="316"/>
      <c r="Y945" s="316"/>
      <c r="Z945" s="316"/>
    </row>
    <row r="946" spans="1:26" ht="15.75" customHeight="1">
      <c r="A946" s="316"/>
      <c r="B946" s="316"/>
      <c r="C946" s="316"/>
      <c r="D946" s="316"/>
      <c r="E946" s="316"/>
      <c r="F946" s="316"/>
      <c r="G946" s="316"/>
      <c r="H946" s="316"/>
      <c r="I946" s="316"/>
      <c r="J946" s="316"/>
      <c r="K946" s="316"/>
      <c r="L946" s="316"/>
      <c r="M946" s="316"/>
      <c r="N946" s="316"/>
      <c r="O946" s="316"/>
      <c r="P946" s="316"/>
      <c r="Q946" s="316"/>
      <c r="R946" s="316"/>
      <c r="S946" s="316"/>
      <c r="T946" s="317"/>
      <c r="U946" s="317"/>
      <c r="V946" s="316"/>
      <c r="W946" s="316"/>
      <c r="X946" s="316"/>
      <c r="Y946" s="316"/>
      <c r="Z946" s="316"/>
    </row>
    <row r="947" spans="1:26" ht="15.75" customHeight="1">
      <c r="A947" s="316"/>
      <c r="B947" s="316"/>
      <c r="C947" s="316"/>
      <c r="D947" s="316"/>
      <c r="E947" s="316"/>
      <c r="F947" s="316"/>
      <c r="G947" s="316"/>
      <c r="H947" s="316"/>
      <c r="I947" s="316"/>
      <c r="J947" s="316"/>
      <c r="K947" s="316"/>
      <c r="L947" s="316"/>
      <c r="M947" s="316"/>
      <c r="N947" s="316"/>
      <c r="O947" s="316"/>
      <c r="P947" s="316"/>
      <c r="Q947" s="316"/>
      <c r="R947" s="316"/>
      <c r="S947" s="316"/>
      <c r="T947" s="317"/>
      <c r="U947" s="317"/>
      <c r="V947" s="316"/>
      <c r="W947" s="316"/>
      <c r="X947" s="316"/>
      <c r="Y947" s="316"/>
      <c r="Z947" s="316"/>
    </row>
    <row r="948" spans="1:26" ht="15.75" customHeight="1">
      <c r="A948" s="316"/>
      <c r="B948" s="316"/>
      <c r="C948" s="316"/>
      <c r="D948" s="316"/>
      <c r="E948" s="316"/>
      <c r="F948" s="316"/>
      <c r="G948" s="316"/>
      <c r="H948" s="316"/>
      <c r="I948" s="316"/>
      <c r="J948" s="316"/>
      <c r="K948" s="316"/>
      <c r="L948" s="316"/>
      <c r="M948" s="316"/>
      <c r="N948" s="316"/>
      <c r="O948" s="316"/>
      <c r="P948" s="316"/>
      <c r="Q948" s="316"/>
      <c r="R948" s="316"/>
      <c r="S948" s="316"/>
      <c r="T948" s="317"/>
      <c r="U948" s="317"/>
      <c r="V948" s="316"/>
      <c r="W948" s="316"/>
      <c r="X948" s="316"/>
      <c r="Y948" s="316"/>
      <c r="Z948" s="316"/>
    </row>
    <row r="949" spans="1:26" ht="15.75" customHeight="1">
      <c r="A949" s="316"/>
      <c r="B949" s="316"/>
      <c r="C949" s="316"/>
      <c r="D949" s="316"/>
      <c r="E949" s="316"/>
      <c r="F949" s="316"/>
      <c r="G949" s="316"/>
      <c r="H949" s="316"/>
      <c r="I949" s="316"/>
      <c r="J949" s="316"/>
      <c r="K949" s="316"/>
      <c r="L949" s="316"/>
      <c r="M949" s="316"/>
      <c r="N949" s="316"/>
      <c r="O949" s="316"/>
      <c r="P949" s="316"/>
      <c r="Q949" s="316"/>
      <c r="R949" s="316"/>
      <c r="S949" s="316"/>
      <c r="T949" s="317"/>
      <c r="U949" s="317"/>
      <c r="V949" s="316"/>
      <c r="W949" s="316"/>
      <c r="X949" s="316"/>
      <c r="Y949" s="316"/>
      <c r="Z949" s="316"/>
    </row>
    <row r="950" spans="1:26" ht="15.75" customHeight="1">
      <c r="A950" s="316"/>
      <c r="B950" s="316"/>
      <c r="C950" s="316"/>
      <c r="D950" s="316"/>
      <c r="E950" s="316"/>
      <c r="F950" s="316"/>
      <c r="G950" s="316"/>
      <c r="H950" s="316"/>
      <c r="I950" s="316"/>
      <c r="J950" s="316"/>
      <c r="K950" s="316"/>
      <c r="L950" s="316"/>
      <c r="M950" s="316"/>
      <c r="N950" s="316"/>
      <c r="O950" s="316"/>
      <c r="P950" s="316"/>
      <c r="Q950" s="316"/>
      <c r="R950" s="316"/>
      <c r="S950" s="316"/>
      <c r="T950" s="317"/>
      <c r="U950" s="317"/>
      <c r="V950" s="316"/>
      <c r="W950" s="316"/>
      <c r="X950" s="316"/>
      <c r="Y950" s="316"/>
      <c r="Z950" s="316"/>
    </row>
    <row r="951" spans="1:26" ht="15.75" customHeight="1">
      <c r="A951" s="316"/>
      <c r="B951" s="316"/>
      <c r="C951" s="316"/>
      <c r="D951" s="316"/>
      <c r="E951" s="316"/>
      <c r="F951" s="316"/>
      <c r="G951" s="316"/>
      <c r="H951" s="316"/>
      <c r="I951" s="316"/>
      <c r="J951" s="316"/>
      <c r="K951" s="316"/>
      <c r="L951" s="316"/>
      <c r="M951" s="316"/>
      <c r="N951" s="316"/>
      <c r="O951" s="316"/>
      <c r="P951" s="316"/>
      <c r="Q951" s="316"/>
      <c r="R951" s="316"/>
      <c r="S951" s="316"/>
      <c r="T951" s="317"/>
      <c r="U951" s="317"/>
      <c r="V951" s="316"/>
      <c r="W951" s="316"/>
      <c r="X951" s="316"/>
      <c r="Y951" s="316"/>
      <c r="Z951" s="316"/>
    </row>
    <row r="952" spans="1:26" ht="15.75" customHeight="1">
      <c r="A952" s="316"/>
      <c r="B952" s="316"/>
      <c r="C952" s="316"/>
      <c r="D952" s="316"/>
      <c r="E952" s="316"/>
      <c r="F952" s="316"/>
      <c r="G952" s="316"/>
      <c r="H952" s="316"/>
      <c r="I952" s="316"/>
      <c r="J952" s="316"/>
      <c r="K952" s="316"/>
      <c r="L952" s="316"/>
      <c r="M952" s="316"/>
      <c r="N952" s="316"/>
      <c r="O952" s="316"/>
      <c r="P952" s="316"/>
      <c r="Q952" s="316"/>
      <c r="R952" s="316"/>
      <c r="S952" s="316"/>
      <c r="T952" s="317"/>
      <c r="U952" s="317"/>
      <c r="V952" s="316"/>
      <c r="W952" s="316"/>
      <c r="X952" s="316"/>
      <c r="Y952" s="316"/>
      <c r="Z952" s="316"/>
    </row>
    <row r="953" spans="1:26" ht="15.75" customHeight="1">
      <c r="A953" s="316"/>
      <c r="B953" s="316"/>
      <c r="C953" s="316"/>
      <c r="D953" s="316"/>
      <c r="E953" s="316"/>
      <c r="F953" s="316"/>
      <c r="G953" s="316"/>
      <c r="H953" s="316"/>
      <c r="I953" s="316"/>
      <c r="J953" s="316"/>
      <c r="K953" s="316"/>
      <c r="L953" s="316"/>
      <c r="M953" s="316"/>
      <c r="N953" s="316"/>
      <c r="O953" s="316"/>
      <c r="P953" s="316"/>
      <c r="Q953" s="316"/>
      <c r="R953" s="316"/>
      <c r="S953" s="316"/>
      <c r="T953" s="317"/>
      <c r="U953" s="317"/>
      <c r="V953" s="316"/>
      <c r="W953" s="316"/>
      <c r="X953" s="316"/>
      <c r="Y953" s="316"/>
      <c r="Z953" s="316"/>
    </row>
    <row r="954" spans="1:26" ht="15.75" customHeight="1">
      <c r="A954" s="316"/>
      <c r="B954" s="316"/>
      <c r="C954" s="316"/>
      <c r="D954" s="316"/>
      <c r="E954" s="316"/>
      <c r="F954" s="316"/>
      <c r="G954" s="316"/>
      <c r="H954" s="316"/>
      <c r="I954" s="316"/>
      <c r="J954" s="316"/>
      <c r="K954" s="316"/>
      <c r="L954" s="316"/>
      <c r="M954" s="316"/>
      <c r="N954" s="316"/>
      <c r="O954" s="316"/>
      <c r="P954" s="316"/>
      <c r="Q954" s="316"/>
      <c r="R954" s="316"/>
      <c r="S954" s="316"/>
      <c r="T954" s="317"/>
      <c r="U954" s="317"/>
      <c r="V954" s="316"/>
      <c r="W954" s="316"/>
      <c r="X954" s="316"/>
      <c r="Y954" s="316"/>
      <c r="Z954" s="316"/>
    </row>
    <row r="955" spans="1:26" ht="15.75" customHeight="1">
      <c r="A955" s="316"/>
      <c r="B955" s="316"/>
      <c r="C955" s="316"/>
      <c r="D955" s="316"/>
      <c r="E955" s="316"/>
      <c r="F955" s="316"/>
      <c r="G955" s="316"/>
      <c r="H955" s="316"/>
      <c r="I955" s="316"/>
      <c r="J955" s="316"/>
      <c r="K955" s="316"/>
      <c r="L955" s="316"/>
      <c r="M955" s="316"/>
      <c r="N955" s="316"/>
      <c r="O955" s="316"/>
      <c r="P955" s="316"/>
      <c r="Q955" s="316"/>
      <c r="R955" s="316"/>
      <c r="S955" s="316"/>
      <c r="T955" s="317"/>
      <c r="U955" s="317"/>
      <c r="V955" s="316"/>
      <c r="W955" s="316"/>
      <c r="X955" s="316"/>
      <c r="Y955" s="316"/>
      <c r="Z955" s="316"/>
    </row>
    <row r="956" spans="1:26" ht="15.75" customHeight="1">
      <c r="A956" s="316"/>
      <c r="B956" s="316"/>
      <c r="C956" s="316"/>
      <c r="D956" s="316"/>
      <c r="E956" s="316"/>
      <c r="F956" s="316"/>
      <c r="G956" s="316"/>
      <c r="H956" s="316"/>
      <c r="I956" s="316"/>
      <c r="J956" s="316"/>
      <c r="K956" s="316"/>
      <c r="L956" s="316"/>
      <c r="M956" s="316"/>
      <c r="N956" s="316"/>
      <c r="O956" s="316"/>
      <c r="P956" s="316"/>
      <c r="Q956" s="316"/>
      <c r="R956" s="316"/>
      <c r="S956" s="316"/>
      <c r="T956" s="317"/>
      <c r="U956" s="317"/>
      <c r="V956" s="316"/>
      <c r="W956" s="316"/>
      <c r="X956" s="316"/>
      <c r="Y956" s="316"/>
      <c r="Z956" s="316"/>
    </row>
    <row r="957" spans="1:26" ht="15.75" customHeight="1">
      <c r="A957" s="316"/>
      <c r="B957" s="316"/>
      <c r="C957" s="316"/>
      <c r="D957" s="316"/>
      <c r="E957" s="316"/>
      <c r="F957" s="316"/>
      <c r="G957" s="316"/>
      <c r="H957" s="316"/>
      <c r="I957" s="316"/>
      <c r="J957" s="316"/>
      <c r="K957" s="316"/>
      <c r="L957" s="316"/>
      <c r="M957" s="316"/>
      <c r="N957" s="316"/>
      <c r="O957" s="316"/>
      <c r="P957" s="316"/>
      <c r="Q957" s="316"/>
      <c r="R957" s="316"/>
      <c r="S957" s="316"/>
      <c r="T957" s="317"/>
      <c r="U957" s="317"/>
      <c r="V957" s="316"/>
      <c r="W957" s="316"/>
      <c r="X957" s="316"/>
      <c r="Y957" s="316"/>
      <c r="Z957" s="316"/>
    </row>
    <row r="958" spans="1:26" ht="15.75" customHeight="1">
      <c r="A958" s="316"/>
      <c r="B958" s="316"/>
      <c r="C958" s="316"/>
      <c r="D958" s="316"/>
      <c r="E958" s="316"/>
      <c r="F958" s="316"/>
      <c r="G958" s="316"/>
      <c r="H958" s="316"/>
      <c r="I958" s="316"/>
      <c r="J958" s="316"/>
      <c r="K958" s="316"/>
      <c r="L958" s="316"/>
      <c r="M958" s="316"/>
      <c r="N958" s="316"/>
      <c r="O958" s="316"/>
      <c r="P958" s="316"/>
      <c r="Q958" s="316"/>
      <c r="R958" s="316"/>
      <c r="S958" s="316"/>
      <c r="T958" s="317"/>
      <c r="U958" s="317"/>
      <c r="V958" s="316"/>
      <c r="W958" s="316"/>
      <c r="X958" s="316"/>
      <c r="Y958" s="316"/>
      <c r="Z958" s="316"/>
    </row>
    <row r="959" spans="1:26" ht="15.75" customHeight="1">
      <c r="A959" s="316"/>
      <c r="B959" s="316"/>
      <c r="C959" s="316"/>
      <c r="D959" s="316"/>
      <c r="E959" s="316"/>
      <c r="F959" s="316"/>
      <c r="G959" s="316"/>
      <c r="H959" s="316"/>
      <c r="I959" s="316"/>
      <c r="J959" s="316"/>
      <c r="K959" s="316"/>
      <c r="L959" s="316"/>
      <c r="M959" s="316"/>
      <c r="N959" s="316"/>
      <c r="O959" s="316"/>
      <c r="P959" s="316"/>
      <c r="Q959" s="316"/>
      <c r="R959" s="316"/>
      <c r="S959" s="316"/>
      <c r="T959" s="317"/>
      <c r="U959" s="317"/>
      <c r="V959" s="316"/>
      <c r="W959" s="316"/>
      <c r="X959" s="316"/>
      <c r="Y959" s="316"/>
      <c r="Z959" s="316"/>
    </row>
    <row r="960" spans="1:26" ht="15.75" customHeight="1">
      <c r="A960" s="316"/>
      <c r="B960" s="316"/>
      <c r="C960" s="316"/>
      <c r="D960" s="316"/>
      <c r="E960" s="316"/>
      <c r="F960" s="316"/>
      <c r="G960" s="316"/>
      <c r="H960" s="316"/>
      <c r="I960" s="316"/>
      <c r="J960" s="316"/>
      <c r="K960" s="316"/>
      <c r="L960" s="316"/>
      <c r="M960" s="316"/>
      <c r="N960" s="316"/>
      <c r="O960" s="316"/>
      <c r="P960" s="316"/>
      <c r="Q960" s="316"/>
      <c r="R960" s="316"/>
      <c r="S960" s="316"/>
      <c r="T960" s="317"/>
      <c r="U960" s="317"/>
      <c r="V960" s="316"/>
      <c r="W960" s="316"/>
      <c r="X960" s="316"/>
      <c r="Y960" s="316"/>
      <c r="Z960" s="316"/>
    </row>
    <row r="961" spans="1:26" ht="15.75" customHeight="1">
      <c r="A961" s="316"/>
      <c r="B961" s="316"/>
      <c r="C961" s="316"/>
      <c r="D961" s="316"/>
      <c r="E961" s="316"/>
      <c r="F961" s="316"/>
      <c r="G961" s="316"/>
      <c r="H961" s="316"/>
      <c r="I961" s="316"/>
      <c r="J961" s="316"/>
      <c r="K961" s="316"/>
      <c r="L961" s="316"/>
      <c r="M961" s="316"/>
      <c r="N961" s="316"/>
      <c r="O961" s="316"/>
      <c r="P961" s="316"/>
      <c r="Q961" s="316"/>
      <c r="R961" s="316"/>
      <c r="S961" s="316"/>
      <c r="T961" s="317"/>
      <c r="U961" s="317"/>
      <c r="V961" s="316"/>
      <c r="W961" s="316"/>
      <c r="X961" s="316"/>
      <c r="Y961" s="316"/>
      <c r="Z961" s="316"/>
    </row>
    <row r="962" spans="1:26" ht="15.75" customHeight="1">
      <c r="A962" s="316"/>
      <c r="B962" s="316"/>
      <c r="C962" s="316"/>
      <c r="D962" s="316"/>
      <c r="E962" s="316"/>
      <c r="F962" s="316"/>
      <c r="G962" s="316"/>
      <c r="H962" s="316"/>
      <c r="I962" s="316"/>
      <c r="J962" s="316"/>
      <c r="K962" s="316"/>
      <c r="L962" s="316"/>
      <c r="M962" s="316"/>
      <c r="N962" s="316"/>
      <c r="O962" s="316"/>
      <c r="P962" s="316"/>
      <c r="Q962" s="316"/>
      <c r="R962" s="316"/>
      <c r="S962" s="316"/>
      <c r="T962" s="317"/>
      <c r="U962" s="317"/>
      <c r="V962" s="316"/>
      <c r="W962" s="316"/>
      <c r="X962" s="316"/>
      <c r="Y962" s="316"/>
      <c r="Z962" s="316"/>
    </row>
    <row r="963" spans="1:26" ht="15.75" customHeight="1">
      <c r="A963" s="316"/>
      <c r="B963" s="316"/>
      <c r="C963" s="316"/>
      <c r="D963" s="316"/>
      <c r="E963" s="316"/>
      <c r="F963" s="316"/>
      <c r="G963" s="316"/>
      <c r="H963" s="316"/>
      <c r="I963" s="316"/>
      <c r="J963" s="316"/>
      <c r="K963" s="316"/>
      <c r="L963" s="316"/>
      <c r="M963" s="316"/>
      <c r="N963" s="316"/>
      <c r="O963" s="316"/>
      <c r="P963" s="316"/>
      <c r="Q963" s="316"/>
      <c r="R963" s="316"/>
      <c r="S963" s="316"/>
      <c r="T963" s="317"/>
      <c r="U963" s="317"/>
      <c r="V963" s="316"/>
      <c r="W963" s="316"/>
      <c r="X963" s="316"/>
      <c r="Y963" s="316"/>
      <c r="Z963" s="316"/>
    </row>
    <row r="964" spans="1:26" ht="15.75" customHeight="1">
      <c r="A964" s="316"/>
      <c r="B964" s="316"/>
      <c r="C964" s="316"/>
      <c r="D964" s="316"/>
      <c r="E964" s="316"/>
      <c r="F964" s="316"/>
      <c r="G964" s="316"/>
      <c r="H964" s="316"/>
      <c r="I964" s="316"/>
      <c r="J964" s="316"/>
      <c r="K964" s="316"/>
      <c r="L964" s="316"/>
      <c r="M964" s="316"/>
      <c r="N964" s="316"/>
      <c r="O964" s="316"/>
      <c r="P964" s="316"/>
      <c r="Q964" s="316"/>
      <c r="R964" s="316"/>
      <c r="S964" s="316"/>
      <c r="T964" s="317"/>
      <c r="U964" s="317"/>
      <c r="V964" s="316"/>
      <c r="W964" s="316"/>
      <c r="X964" s="316"/>
      <c r="Y964" s="316"/>
      <c r="Z964" s="316"/>
    </row>
    <row r="965" spans="1:26" ht="15.75" customHeight="1">
      <c r="A965" s="316"/>
      <c r="B965" s="316"/>
      <c r="C965" s="316"/>
      <c r="D965" s="316"/>
      <c r="E965" s="316"/>
      <c r="F965" s="316"/>
      <c r="G965" s="316"/>
      <c r="H965" s="316"/>
      <c r="I965" s="316"/>
      <c r="J965" s="316"/>
      <c r="K965" s="316"/>
      <c r="L965" s="316"/>
      <c r="M965" s="316"/>
      <c r="N965" s="316"/>
      <c r="O965" s="316"/>
      <c r="P965" s="316"/>
      <c r="Q965" s="316"/>
      <c r="R965" s="316"/>
      <c r="S965" s="316"/>
      <c r="T965" s="317"/>
      <c r="U965" s="317"/>
      <c r="V965" s="316"/>
      <c r="W965" s="316"/>
      <c r="X965" s="316"/>
      <c r="Y965" s="316"/>
      <c r="Z965" s="316"/>
    </row>
    <row r="966" spans="1:26" ht="15.75" customHeight="1">
      <c r="A966" s="316"/>
      <c r="B966" s="316"/>
      <c r="C966" s="316"/>
      <c r="D966" s="316"/>
      <c r="E966" s="316"/>
      <c r="F966" s="316"/>
      <c r="G966" s="316"/>
      <c r="H966" s="316"/>
      <c r="I966" s="316"/>
      <c r="J966" s="316"/>
      <c r="K966" s="316"/>
      <c r="L966" s="316"/>
      <c r="M966" s="316"/>
      <c r="N966" s="316"/>
      <c r="O966" s="316"/>
      <c r="P966" s="316"/>
      <c r="Q966" s="316"/>
      <c r="R966" s="316"/>
      <c r="S966" s="316"/>
      <c r="T966" s="317"/>
      <c r="U966" s="317"/>
      <c r="V966" s="316"/>
      <c r="W966" s="316"/>
      <c r="X966" s="316"/>
      <c r="Y966" s="316"/>
      <c r="Z966" s="316"/>
    </row>
    <row r="967" spans="1:26" ht="15.75" customHeight="1">
      <c r="A967" s="316"/>
      <c r="B967" s="316"/>
      <c r="C967" s="316"/>
      <c r="D967" s="316"/>
      <c r="E967" s="316"/>
      <c r="F967" s="316"/>
      <c r="G967" s="316"/>
      <c r="H967" s="316"/>
      <c r="I967" s="316"/>
      <c r="J967" s="316"/>
      <c r="K967" s="316"/>
      <c r="L967" s="316"/>
      <c r="M967" s="316"/>
      <c r="N967" s="316"/>
      <c r="O967" s="316"/>
      <c r="P967" s="316"/>
      <c r="Q967" s="316"/>
      <c r="R967" s="316"/>
      <c r="S967" s="316"/>
      <c r="T967" s="317"/>
      <c r="U967" s="317"/>
      <c r="V967" s="316"/>
      <c r="W967" s="316"/>
      <c r="X967" s="316"/>
      <c r="Y967" s="316"/>
      <c r="Z967" s="316"/>
    </row>
    <row r="968" spans="1:26" ht="15.75" customHeight="1">
      <c r="A968" s="316"/>
      <c r="B968" s="316"/>
      <c r="C968" s="316"/>
      <c r="D968" s="316"/>
      <c r="E968" s="316"/>
      <c r="F968" s="316"/>
      <c r="G968" s="316"/>
      <c r="H968" s="316"/>
      <c r="I968" s="316"/>
      <c r="J968" s="316"/>
      <c r="K968" s="316"/>
      <c r="L968" s="316"/>
      <c r="M968" s="316"/>
      <c r="N968" s="316"/>
      <c r="O968" s="316"/>
      <c r="P968" s="316"/>
      <c r="Q968" s="316"/>
      <c r="R968" s="316"/>
      <c r="S968" s="316"/>
      <c r="T968" s="317"/>
      <c r="U968" s="317"/>
      <c r="V968" s="316"/>
      <c r="W968" s="316"/>
      <c r="X968" s="316"/>
      <c r="Y968" s="316"/>
      <c r="Z968" s="316"/>
    </row>
    <row r="969" spans="1:26" ht="15.75" customHeight="1">
      <c r="A969" s="316"/>
      <c r="B969" s="316"/>
      <c r="C969" s="316"/>
      <c r="D969" s="316"/>
      <c r="E969" s="316"/>
      <c r="F969" s="316"/>
      <c r="G969" s="316"/>
      <c r="H969" s="316"/>
      <c r="I969" s="316"/>
      <c r="J969" s="316"/>
      <c r="K969" s="316"/>
      <c r="L969" s="316"/>
      <c r="M969" s="316"/>
      <c r="N969" s="316"/>
      <c r="O969" s="316"/>
      <c r="P969" s="316"/>
      <c r="Q969" s="316"/>
      <c r="R969" s="316"/>
      <c r="S969" s="316"/>
      <c r="T969" s="317"/>
      <c r="U969" s="317"/>
      <c r="V969" s="316"/>
      <c r="W969" s="316"/>
      <c r="X969" s="316"/>
      <c r="Y969" s="316"/>
      <c r="Z969" s="316"/>
    </row>
    <row r="970" spans="1:26" ht="15.75" customHeight="1">
      <c r="A970" s="316"/>
      <c r="B970" s="316"/>
      <c r="C970" s="316"/>
      <c r="D970" s="316"/>
      <c r="E970" s="316"/>
      <c r="F970" s="316"/>
      <c r="G970" s="316"/>
      <c r="H970" s="316"/>
      <c r="I970" s="316"/>
      <c r="J970" s="316"/>
      <c r="K970" s="316"/>
      <c r="L970" s="316"/>
      <c r="M970" s="316"/>
      <c r="N970" s="316"/>
      <c r="O970" s="316"/>
      <c r="P970" s="316"/>
      <c r="Q970" s="316"/>
      <c r="R970" s="316"/>
      <c r="S970" s="316"/>
      <c r="T970" s="317"/>
      <c r="U970" s="317"/>
      <c r="V970" s="316"/>
      <c r="W970" s="316"/>
      <c r="X970" s="316"/>
      <c r="Y970" s="316"/>
      <c r="Z970" s="316"/>
    </row>
    <row r="971" spans="1:26" ht="15.75" customHeight="1">
      <c r="A971" s="316"/>
      <c r="B971" s="316"/>
      <c r="C971" s="316"/>
      <c r="D971" s="316"/>
      <c r="E971" s="316"/>
      <c r="F971" s="316"/>
      <c r="G971" s="316"/>
      <c r="H971" s="316"/>
      <c r="I971" s="316"/>
      <c r="J971" s="316"/>
      <c r="K971" s="316"/>
      <c r="L971" s="316"/>
      <c r="M971" s="316"/>
      <c r="N971" s="316"/>
      <c r="O971" s="316"/>
      <c r="P971" s="316"/>
      <c r="Q971" s="316"/>
      <c r="R971" s="316"/>
      <c r="S971" s="316"/>
      <c r="T971" s="317"/>
      <c r="U971" s="317"/>
      <c r="V971" s="316"/>
      <c r="W971" s="316"/>
      <c r="X971" s="316"/>
      <c r="Y971" s="316"/>
      <c r="Z971" s="316"/>
    </row>
    <row r="972" spans="1:26" ht="15.75" customHeight="1">
      <c r="A972" s="316"/>
      <c r="B972" s="316"/>
      <c r="C972" s="316"/>
      <c r="D972" s="316"/>
      <c r="E972" s="316"/>
      <c r="F972" s="316"/>
      <c r="G972" s="316"/>
      <c r="H972" s="316"/>
      <c r="I972" s="316"/>
      <c r="J972" s="316"/>
      <c r="K972" s="316"/>
      <c r="L972" s="316"/>
      <c r="M972" s="316"/>
      <c r="N972" s="316"/>
      <c r="O972" s="316"/>
      <c r="P972" s="316"/>
      <c r="Q972" s="316"/>
      <c r="R972" s="316"/>
      <c r="S972" s="316"/>
      <c r="T972" s="317"/>
      <c r="U972" s="317"/>
      <c r="V972" s="316"/>
      <c r="W972" s="316"/>
      <c r="X972" s="316"/>
      <c r="Y972" s="316"/>
      <c r="Z972" s="316"/>
    </row>
    <row r="973" spans="1:26" ht="15.75" customHeight="1">
      <c r="A973" s="316"/>
      <c r="B973" s="316"/>
      <c r="C973" s="316"/>
      <c r="D973" s="316"/>
      <c r="E973" s="316"/>
      <c r="F973" s="316"/>
      <c r="G973" s="316"/>
      <c r="H973" s="316"/>
      <c r="I973" s="316"/>
      <c r="J973" s="316"/>
      <c r="K973" s="316"/>
      <c r="L973" s="316"/>
      <c r="M973" s="316"/>
      <c r="N973" s="316"/>
      <c r="O973" s="316"/>
      <c r="P973" s="316"/>
      <c r="Q973" s="316"/>
      <c r="R973" s="316"/>
      <c r="S973" s="316"/>
      <c r="T973" s="317"/>
      <c r="U973" s="317"/>
      <c r="V973" s="316"/>
      <c r="W973" s="316"/>
      <c r="X973" s="316"/>
      <c r="Y973" s="316"/>
      <c r="Z973" s="316"/>
    </row>
    <row r="974" spans="1:26" ht="15.75" customHeight="1">
      <c r="A974" s="316"/>
      <c r="B974" s="316"/>
      <c r="C974" s="316"/>
      <c r="D974" s="316"/>
      <c r="E974" s="316"/>
      <c r="F974" s="316"/>
      <c r="G974" s="316"/>
      <c r="H974" s="316"/>
      <c r="I974" s="316"/>
      <c r="J974" s="316"/>
      <c r="K974" s="316"/>
      <c r="L974" s="316"/>
      <c r="M974" s="316"/>
      <c r="N974" s="316"/>
      <c r="O974" s="316"/>
      <c r="P974" s="316"/>
      <c r="Q974" s="316"/>
      <c r="R974" s="316"/>
      <c r="S974" s="316"/>
      <c r="T974" s="317"/>
      <c r="U974" s="317"/>
      <c r="V974" s="316"/>
      <c r="W974" s="316"/>
      <c r="X974" s="316"/>
      <c r="Y974" s="316"/>
      <c r="Z974" s="316"/>
    </row>
    <row r="975" spans="1:26" ht="15.75" customHeight="1">
      <c r="A975" s="316"/>
      <c r="B975" s="316"/>
      <c r="C975" s="316"/>
      <c r="D975" s="316"/>
      <c r="E975" s="316"/>
      <c r="F975" s="316"/>
      <c r="G975" s="316"/>
      <c r="H975" s="316"/>
      <c r="I975" s="316"/>
      <c r="J975" s="316"/>
      <c r="K975" s="316"/>
      <c r="L975" s="316"/>
      <c r="M975" s="316"/>
      <c r="N975" s="316"/>
      <c r="O975" s="316"/>
      <c r="P975" s="316"/>
      <c r="Q975" s="316"/>
      <c r="R975" s="316"/>
      <c r="S975" s="316"/>
      <c r="T975" s="317"/>
      <c r="U975" s="317"/>
      <c r="V975" s="316"/>
      <c r="W975" s="316"/>
      <c r="X975" s="316"/>
      <c r="Y975" s="316"/>
      <c r="Z975" s="316"/>
    </row>
    <row r="976" spans="1:26" ht="15.75" customHeight="1">
      <c r="A976" s="316"/>
      <c r="B976" s="316"/>
      <c r="C976" s="316"/>
      <c r="D976" s="316"/>
      <c r="E976" s="316"/>
      <c r="F976" s="316"/>
      <c r="G976" s="316"/>
      <c r="H976" s="316"/>
      <c r="I976" s="316"/>
      <c r="J976" s="316"/>
      <c r="K976" s="316"/>
      <c r="L976" s="316"/>
      <c r="M976" s="316"/>
      <c r="N976" s="316"/>
      <c r="O976" s="316"/>
      <c r="P976" s="316"/>
      <c r="Q976" s="316"/>
      <c r="R976" s="316"/>
      <c r="S976" s="316"/>
      <c r="T976" s="317"/>
      <c r="U976" s="317"/>
      <c r="V976" s="316"/>
      <c r="W976" s="316"/>
      <c r="X976" s="316"/>
      <c r="Y976" s="316"/>
      <c r="Z976" s="316"/>
    </row>
    <row r="977" spans="1:26" ht="15.75" customHeight="1">
      <c r="A977" s="316"/>
      <c r="B977" s="316"/>
      <c r="C977" s="316"/>
      <c r="D977" s="316"/>
      <c r="E977" s="316"/>
      <c r="F977" s="316"/>
      <c r="G977" s="316"/>
      <c r="H977" s="316"/>
      <c r="I977" s="316"/>
      <c r="J977" s="316"/>
      <c r="K977" s="316"/>
      <c r="L977" s="316"/>
      <c r="M977" s="316"/>
      <c r="N977" s="316"/>
      <c r="O977" s="316"/>
      <c r="P977" s="316"/>
      <c r="Q977" s="316"/>
      <c r="R977" s="316"/>
      <c r="S977" s="316"/>
      <c r="T977" s="317"/>
      <c r="U977" s="317"/>
      <c r="V977" s="316"/>
      <c r="W977" s="316"/>
      <c r="X977" s="316"/>
      <c r="Y977" s="316"/>
      <c r="Z977" s="316"/>
    </row>
    <row r="978" spans="1:26" ht="15.75" customHeight="1">
      <c r="A978" s="316"/>
      <c r="B978" s="316"/>
      <c r="C978" s="316"/>
      <c r="D978" s="316"/>
      <c r="E978" s="316"/>
      <c r="F978" s="316"/>
      <c r="G978" s="316"/>
      <c r="H978" s="316"/>
      <c r="I978" s="316"/>
      <c r="J978" s="316"/>
      <c r="K978" s="316"/>
      <c r="L978" s="316"/>
      <c r="M978" s="316"/>
      <c r="N978" s="316"/>
      <c r="O978" s="316"/>
      <c r="P978" s="316"/>
      <c r="Q978" s="316"/>
      <c r="R978" s="316"/>
      <c r="S978" s="316"/>
      <c r="T978" s="317"/>
      <c r="U978" s="317"/>
      <c r="V978" s="316"/>
      <c r="W978" s="316"/>
      <c r="X978" s="316"/>
      <c r="Y978" s="316"/>
      <c r="Z978" s="316"/>
    </row>
    <row r="979" spans="1:26" ht="15.75" customHeight="1">
      <c r="A979" s="316"/>
      <c r="B979" s="316"/>
      <c r="C979" s="316"/>
      <c r="D979" s="316"/>
      <c r="E979" s="316"/>
      <c r="F979" s="316"/>
      <c r="G979" s="316"/>
      <c r="H979" s="316"/>
      <c r="I979" s="316"/>
      <c r="J979" s="316"/>
      <c r="K979" s="316"/>
      <c r="L979" s="316"/>
      <c r="M979" s="316"/>
      <c r="N979" s="316"/>
      <c r="O979" s="316"/>
      <c r="P979" s="316"/>
      <c r="Q979" s="316"/>
      <c r="R979" s="316"/>
      <c r="S979" s="316"/>
      <c r="T979" s="317"/>
      <c r="U979" s="317"/>
      <c r="V979" s="316"/>
      <c r="W979" s="316"/>
      <c r="X979" s="316"/>
      <c r="Y979" s="316"/>
      <c r="Z979" s="316"/>
    </row>
    <row r="980" spans="1:26" ht="15.75" customHeight="1">
      <c r="A980" s="316"/>
      <c r="B980" s="316"/>
      <c r="C980" s="316"/>
      <c r="D980" s="316"/>
      <c r="E980" s="316"/>
      <c r="F980" s="316"/>
      <c r="G980" s="316"/>
      <c r="H980" s="316"/>
      <c r="I980" s="316"/>
      <c r="J980" s="316"/>
      <c r="K980" s="316"/>
      <c r="L980" s="316"/>
      <c r="M980" s="316"/>
      <c r="N980" s="316"/>
      <c r="O980" s="316"/>
      <c r="P980" s="316"/>
      <c r="Q980" s="316"/>
      <c r="R980" s="316"/>
      <c r="S980" s="316"/>
      <c r="T980" s="317"/>
      <c r="U980" s="317"/>
      <c r="V980" s="316"/>
      <c r="W980" s="316"/>
      <c r="X980" s="316"/>
      <c r="Y980" s="316"/>
      <c r="Z980" s="316"/>
    </row>
    <row r="981" spans="1:26" ht="15.75" customHeight="1">
      <c r="A981" s="316"/>
      <c r="B981" s="316"/>
      <c r="C981" s="316"/>
      <c r="D981" s="316"/>
      <c r="E981" s="316"/>
      <c r="F981" s="316"/>
      <c r="G981" s="316"/>
      <c r="H981" s="316"/>
      <c r="I981" s="316"/>
      <c r="J981" s="316"/>
      <c r="K981" s="316"/>
      <c r="L981" s="316"/>
      <c r="M981" s="316"/>
      <c r="N981" s="316"/>
      <c r="O981" s="316"/>
      <c r="P981" s="316"/>
      <c r="Q981" s="316"/>
      <c r="R981" s="316"/>
      <c r="S981" s="316"/>
      <c r="T981" s="317"/>
      <c r="U981" s="317"/>
      <c r="V981" s="316"/>
      <c r="W981" s="316"/>
      <c r="X981" s="316"/>
      <c r="Y981" s="316"/>
      <c r="Z981" s="316"/>
    </row>
    <row r="982" spans="1:26" ht="15.75" customHeight="1">
      <c r="A982" s="316"/>
      <c r="B982" s="316"/>
      <c r="C982" s="316"/>
      <c r="D982" s="316"/>
      <c r="E982" s="316"/>
      <c r="F982" s="316"/>
      <c r="G982" s="316"/>
      <c r="H982" s="316"/>
      <c r="I982" s="316"/>
      <c r="J982" s="316"/>
      <c r="K982" s="316"/>
      <c r="L982" s="316"/>
      <c r="M982" s="316"/>
      <c r="N982" s="316"/>
      <c r="O982" s="316"/>
      <c r="P982" s="316"/>
      <c r="Q982" s="316"/>
      <c r="R982" s="316"/>
      <c r="S982" s="316"/>
      <c r="T982" s="317"/>
      <c r="U982" s="317"/>
      <c r="V982" s="316"/>
      <c r="W982" s="316"/>
      <c r="X982" s="316"/>
      <c r="Y982" s="316"/>
      <c r="Z982" s="316"/>
    </row>
    <row r="983" spans="1:26" ht="15.75" customHeight="1">
      <c r="A983" s="316"/>
      <c r="B983" s="316"/>
      <c r="C983" s="316"/>
      <c r="D983" s="316"/>
      <c r="E983" s="316"/>
      <c r="F983" s="316"/>
      <c r="G983" s="316"/>
      <c r="H983" s="316"/>
      <c r="I983" s="316"/>
      <c r="J983" s="316"/>
      <c r="K983" s="316"/>
      <c r="L983" s="316"/>
      <c r="M983" s="316"/>
      <c r="N983" s="316"/>
      <c r="O983" s="316"/>
      <c r="P983" s="316"/>
      <c r="Q983" s="316"/>
      <c r="R983" s="316"/>
      <c r="S983" s="316"/>
      <c r="T983" s="317"/>
      <c r="U983" s="317"/>
      <c r="V983" s="316"/>
      <c r="W983" s="316"/>
      <c r="X983" s="316"/>
      <c r="Y983" s="316"/>
      <c r="Z983" s="316"/>
    </row>
    <row r="984" spans="1:26" ht="15.75" customHeight="1">
      <c r="A984" s="316"/>
      <c r="B984" s="316"/>
      <c r="C984" s="316"/>
      <c r="D984" s="316"/>
      <c r="E984" s="316"/>
      <c r="F984" s="316"/>
      <c r="G984" s="316"/>
      <c r="H984" s="316"/>
      <c r="I984" s="316"/>
      <c r="J984" s="316"/>
      <c r="K984" s="316"/>
      <c r="L984" s="316"/>
      <c r="M984" s="316"/>
      <c r="N984" s="316"/>
      <c r="O984" s="316"/>
      <c r="P984" s="316"/>
      <c r="Q984" s="316"/>
      <c r="R984" s="316"/>
      <c r="S984" s="316"/>
      <c r="T984" s="317"/>
      <c r="U984" s="317"/>
      <c r="V984" s="316"/>
      <c r="W984" s="316"/>
      <c r="X984" s="316"/>
      <c r="Y984" s="316"/>
      <c r="Z984" s="316"/>
    </row>
    <row r="985" spans="1:26" ht="15.75" customHeight="1">
      <c r="A985" s="316"/>
      <c r="B985" s="316"/>
      <c r="C985" s="316"/>
      <c r="D985" s="316"/>
      <c r="E985" s="316"/>
      <c r="F985" s="316"/>
      <c r="G985" s="316"/>
      <c r="H985" s="316"/>
      <c r="I985" s="316"/>
      <c r="J985" s="316"/>
      <c r="K985" s="316"/>
      <c r="L985" s="316"/>
      <c r="M985" s="316"/>
      <c r="N985" s="316"/>
      <c r="O985" s="316"/>
      <c r="P985" s="316"/>
      <c r="Q985" s="316"/>
      <c r="R985" s="316"/>
      <c r="S985" s="316"/>
      <c r="T985" s="317"/>
      <c r="U985" s="317"/>
      <c r="V985" s="316"/>
      <c r="W985" s="316"/>
      <c r="X985" s="316"/>
      <c r="Y985" s="316"/>
      <c r="Z985" s="316"/>
    </row>
    <row r="986" spans="1:26" ht="15.75" customHeight="1">
      <c r="A986" s="316"/>
      <c r="B986" s="316"/>
      <c r="C986" s="316"/>
      <c r="D986" s="316"/>
      <c r="E986" s="316"/>
      <c r="F986" s="316"/>
      <c r="G986" s="316"/>
      <c r="H986" s="316"/>
      <c r="I986" s="316"/>
      <c r="J986" s="316"/>
      <c r="K986" s="316"/>
      <c r="L986" s="316"/>
      <c r="M986" s="316"/>
      <c r="N986" s="316"/>
      <c r="O986" s="316"/>
      <c r="P986" s="316"/>
      <c r="Q986" s="316"/>
      <c r="R986" s="316"/>
      <c r="S986" s="316"/>
      <c r="T986" s="317"/>
      <c r="U986" s="317"/>
      <c r="V986" s="316"/>
      <c r="W986" s="316"/>
      <c r="X986" s="316"/>
      <c r="Y986" s="316"/>
      <c r="Z986" s="316"/>
    </row>
    <row r="987" spans="1:26" ht="15.75" customHeight="1">
      <c r="A987" s="316"/>
      <c r="B987" s="316"/>
      <c r="C987" s="316"/>
      <c r="D987" s="316"/>
      <c r="E987" s="316"/>
      <c r="F987" s="316"/>
      <c r="G987" s="316"/>
      <c r="H987" s="316"/>
      <c r="I987" s="316"/>
      <c r="J987" s="316"/>
      <c r="K987" s="316"/>
      <c r="L987" s="316"/>
      <c r="M987" s="316"/>
      <c r="N987" s="316"/>
      <c r="O987" s="316"/>
      <c r="P987" s="316"/>
      <c r="Q987" s="316"/>
      <c r="R987" s="316"/>
      <c r="S987" s="316"/>
      <c r="T987" s="317"/>
      <c r="U987" s="317"/>
      <c r="V987" s="316"/>
      <c r="W987" s="316"/>
      <c r="X987" s="316"/>
      <c r="Y987" s="316"/>
      <c r="Z987" s="316"/>
    </row>
    <row r="988" spans="1:26" ht="15.75" customHeight="1">
      <c r="A988" s="316"/>
      <c r="B988" s="316"/>
      <c r="C988" s="316"/>
      <c r="D988" s="316"/>
      <c r="E988" s="316"/>
      <c r="F988" s="316"/>
      <c r="G988" s="316"/>
      <c r="H988" s="316"/>
      <c r="I988" s="316"/>
      <c r="J988" s="316"/>
      <c r="K988" s="316"/>
      <c r="L988" s="316"/>
      <c r="M988" s="316"/>
      <c r="N988" s="316"/>
      <c r="O988" s="316"/>
      <c r="P988" s="316"/>
      <c r="Q988" s="316"/>
      <c r="R988" s="316"/>
      <c r="S988" s="316"/>
      <c r="T988" s="317"/>
      <c r="U988" s="317"/>
      <c r="V988" s="316"/>
      <c r="W988" s="316"/>
      <c r="X988" s="316"/>
      <c r="Y988" s="316"/>
      <c r="Z988" s="316"/>
    </row>
    <row r="989" spans="1:26" ht="15.75" customHeight="1">
      <c r="A989" s="316"/>
      <c r="B989" s="316"/>
      <c r="C989" s="316"/>
      <c r="D989" s="316"/>
      <c r="E989" s="316"/>
      <c r="F989" s="316"/>
      <c r="G989" s="316"/>
      <c r="H989" s="316"/>
      <c r="I989" s="316"/>
      <c r="J989" s="316"/>
      <c r="K989" s="316"/>
      <c r="L989" s="316"/>
      <c r="M989" s="316"/>
      <c r="N989" s="316"/>
      <c r="O989" s="316"/>
      <c r="P989" s="316"/>
      <c r="Q989" s="316"/>
      <c r="R989" s="316"/>
      <c r="S989" s="316"/>
      <c r="T989" s="317"/>
      <c r="U989" s="317"/>
      <c r="V989" s="316"/>
      <c r="W989" s="316"/>
      <c r="X989" s="316"/>
      <c r="Y989" s="316"/>
      <c r="Z989" s="316"/>
    </row>
    <row r="990" spans="1:26" ht="15.75" customHeight="1">
      <c r="A990" s="316"/>
      <c r="B990" s="316"/>
      <c r="C990" s="316"/>
      <c r="D990" s="316"/>
      <c r="E990" s="316"/>
      <c r="F990" s="316"/>
      <c r="G990" s="316"/>
      <c r="H990" s="316"/>
      <c r="I990" s="316"/>
      <c r="J990" s="316"/>
      <c r="K990" s="316"/>
      <c r="L990" s="316"/>
      <c r="M990" s="316"/>
      <c r="N990" s="316"/>
      <c r="O990" s="316"/>
      <c r="P990" s="316"/>
      <c r="Q990" s="316"/>
      <c r="R990" s="316"/>
      <c r="S990" s="316"/>
      <c r="T990" s="317"/>
      <c r="U990" s="317"/>
      <c r="V990" s="316"/>
      <c r="W990" s="316"/>
      <c r="X990" s="316"/>
      <c r="Y990" s="316"/>
      <c r="Z990" s="316"/>
    </row>
    <row r="991" spans="1:26" ht="15.75" customHeight="1">
      <c r="A991" s="316"/>
      <c r="B991" s="316"/>
      <c r="C991" s="316"/>
      <c r="D991" s="316"/>
      <c r="E991" s="316"/>
      <c r="F991" s="316"/>
      <c r="G991" s="316"/>
      <c r="H991" s="316"/>
      <c r="I991" s="316"/>
      <c r="J991" s="316"/>
      <c r="K991" s="316"/>
      <c r="L991" s="316"/>
      <c r="M991" s="316"/>
      <c r="N991" s="316"/>
      <c r="O991" s="316"/>
      <c r="P991" s="316"/>
      <c r="Q991" s="316"/>
      <c r="R991" s="316"/>
      <c r="S991" s="316"/>
      <c r="T991" s="317"/>
      <c r="U991" s="317"/>
      <c r="V991" s="316"/>
      <c r="W991" s="316"/>
      <c r="X991" s="316"/>
      <c r="Y991" s="316"/>
      <c r="Z991" s="316"/>
    </row>
    <row r="992" spans="1:26" ht="15.75" customHeight="1">
      <c r="A992" s="316"/>
      <c r="B992" s="316"/>
      <c r="C992" s="316"/>
      <c r="D992" s="316"/>
      <c r="E992" s="316"/>
      <c r="F992" s="316"/>
      <c r="G992" s="316"/>
      <c r="H992" s="316"/>
      <c r="I992" s="316"/>
      <c r="J992" s="316"/>
      <c r="K992" s="316"/>
      <c r="L992" s="316"/>
      <c r="M992" s="316"/>
      <c r="N992" s="316"/>
      <c r="O992" s="316"/>
      <c r="P992" s="316"/>
      <c r="Q992" s="316"/>
      <c r="R992" s="316"/>
      <c r="S992" s="316"/>
      <c r="T992" s="317"/>
      <c r="U992" s="317"/>
      <c r="V992" s="316"/>
      <c r="W992" s="316"/>
      <c r="X992" s="316"/>
      <c r="Y992" s="316"/>
      <c r="Z992" s="316"/>
    </row>
    <row r="993" spans="1:26" ht="15.75" customHeight="1">
      <c r="A993" s="316"/>
      <c r="B993" s="316"/>
      <c r="C993" s="316"/>
      <c r="D993" s="316"/>
      <c r="E993" s="316"/>
      <c r="F993" s="316"/>
      <c r="G993" s="316"/>
      <c r="H993" s="316"/>
      <c r="I993" s="316"/>
      <c r="J993" s="316"/>
      <c r="K993" s="316"/>
      <c r="L993" s="316"/>
      <c r="M993" s="316"/>
      <c r="N993" s="316"/>
      <c r="O993" s="316"/>
      <c r="P993" s="316"/>
      <c r="Q993" s="316"/>
      <c r="R993" s="316"/>
      <c r="S993" s="316"/>
      <c r="T993" s="317"/>
      <c r="U993" s="317"/>
      <c r="V993" s="316"/>
      <c r="W993" s="316"/>
      <c r="X993" s="316"/>
      <c r="Y993" s="316"/>
      <c r="Z993" s="316"/>
    </row>
    <row r="994" spans="1:26" ht="15.75" customHeight="1">
      <c r="A994" s="316"/>
      <c r="B994" s="316"/>
      <c r="C994" s="316"/>
      <c r="D994" s="316"/>
      <c r="E994" s="316"/>
      <c r="F994" s="316"/>
      <c r="G994" s="316"/>
      <c r="H994" s="316"/>
      <c r="I994" s="316"/>
      <c r="J994" s="316"/>
      <c r="K994" s="316"/>
      <c r="L994" s="316"/>
      <c r="M994" s="316"/>
      <c r="N994" s="316"/>
      <c r="O994" s="316"/>
      <c r="P994" s="316"/>
      <c r="Q994" s="316"/>
      <c r="R994" s="316"/>
      <c r="S994" s="316"/>
      <c r="T994" s="317"/>
      <c r="U994" s="317"/>
      <c r="V994" s="316"/>
      <c r="W994" s="316"/>
      <c r="X994" s="316"/>
      <c r="Y994" s="316"/>
      <c r="Z994" s="316"/>
    </row>
    <row r="995" spans="1:26" ht="15.75" customHeight="1">
      <c r="A995" s="316"/>
      <c r="B995" s="316"/>
      <c r="C995" s="316"/>
      <c r="D995" s="316"/>
      <c r="E995" s="316"/>
      <c r="F995" s="316"/>
      <c r="G995" s="316"/>
      <c r="H995" s="316"/>
      <c r="I995" s="316"/>
      <c r="J995" s="316"/>
      <c r="K995" s="316"/>
      <c r="L995" s="316"/>
      <c r="M995" s="316"/>
      <c r="N995" s="316"/>
      <c r="O995" s="316"/>
      <c r="P995" s="316"/>
      <c r="Q995" s="316"/>
      <c r="R995" s="316"/>
      <c r="S995" s="316"/>
      <c r="T995" s="317"/>
      <c r="U995" s="317"/>
      <c r="V995" s="316"/>
      <c r="W995" s="316"/>
      <c r="X995" s="316"/>
      <c r="Y995" s="316"/>
      <c r="Z995" s="316"/>
    </row>
    <row r="996" spans="1:26" ht="15.75" customHeight="1">
      <c r="A996" s="316"/>
      <c r="B996" s="316"/>
      <c r="C996" s="316"/>
      <c r="D996" s="316"/>
      <c r="E996" s="316"/>
      <c r="F996" s="316"/>
      <c r="G996" s="316"/>
      <c r="H996" s="316"/>
      <c r="I996" s="316"/>
      <c r="J996" s="316"/>
      <c r="K996" s="316"/>
      <c r="L996" s="316"/>
      <c r="M996" s="316"/>
      <c r="N996" s="316"/>
      <c r="O996" s="316"/>
      <c r="P996" s="316"/>
      <c r="Q996" s="316"/>
      <c r="R996" s="316"/>
      <c r="S996" s="316"/>
      <c r="T996" s="317"/>
      <c r="U996" s="317"/>
      <c r="V996" s="316"/>
      <c r="W996" s="316"/>
      <c r="X996" s="316"/>
      <c r="Y996" s="316"/>
      <c r="Z996" s="316"/>
    </row>
  </sheetData>
  <mergeCells count="2">
    <mergeCell ref="B6:E7"/>
    <mergeCell ref="B10:C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8D4AA-5F07-4BCD-9905-27D9D961D2F4}">
  <sheetPr>
    <tabColor theme="7" tint="-0.499984740745262"/>
    <outlinePr summaryBelow="0" summaryRight="0"/>
  </sheetPr>
  <dimension ref="A1:AF973"/>
  <sheetViews>
    <sheetView workbookViewId="0">
      <selection activeCell="I45" sqref="I45"/>
    </sheetView>
  </sheetViews>
  <sheetFormatPr defaultColWidth="12.6328125" defaultRowHeight="15" customHeight="1"/>
  <cols>
    <col min="1" max="1" width="12.6328125" style="1"/>
    <col min="2" max="2" width="16.90625" style="1" customWidth="1"/>
    <col min="3" max="3" width="18.1796875" style="1" customWidth="1"/>
    <col min="4" max="4" width="12.6328125" style="1"/>
    <col min="5" max="5" width="14.1796875" style="1" customWidth="1"/>
    <col min="6" max="6" width="16.6328125" style="1" customWidth="1"/>
    <col min="7" max="7" width="12.6328125" style="1"/>
    <col min="8" max="8" width="15" style="1" customWidth="1"/>
    <col min="9" max="21" width="12.6328125" style="1"/>
    <col min="22" max="22" width="14.81640625" style="1" customWidth="1"/>
    <col min="23" max="23" width="17.453125" style="1" customWidth="1"/>
    <col min="24" max="16384" width="12.6328125" style="1"/>
  </cols>
  <sheetData>
    <row r="1" spans="1:32" ht="22.5" customHeight="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row>
    <row r="2" spans="1:32" ht="22.5" customHeight="1">
      <c r="A2" s="254"/>
      <c r="B2" s="739" t="s">
        <v>315</v>
      </c>
      <c r="C2" s="685"/>
      <c r="D2" s="685"/>
      <c r="E2" s="685"/>
      <c r="F2" s="685"/>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row>
    <row r="3" spans="1:32" ht="22.5" customHeight="1">
      <c r="A3" s="254"/>
      <c r="B3" s="255" t="s">
        <v>316</v>
      </c>
      <c r="C3" s="255" t="s">
        <v>53</v>
      </c>
      <c r="D3" s="255" t="s">
        <v>167</v>
      </c>
      <c r="E3" s="327">
        <v>38108</v>
      </c>
      <c r="F3" s="327">
        <v>38504</v>
      </c>
      <c r="G3" s="327">
        <v>38899</v>
      </c>
      <c r="H3" s="327">
        <v>39295</v>
      </c>
      <c r="I3" s="327">
        <v>39692</v>
      </c>
      <c r="J3" s="328">
        <v>40087</v>
      </c>
      <c r="K3" s="328">
        <v>40483</v>
      </c>
      <c r="L3" s="328">
        <v>40878</v>
      </c>
      <c r="M3" s="255" t="s">
        <v>140</v>
      </c>
      <c r="N3" s="255" t="s">
        <v>141</v>
      </c>
      <c r="O3" s="255" t="s">
        <v>142</v>
      </c>
      <c r="P3" s="255" t="s">
        <v>143</v>
      </c>
      <c r="Q3" s="255" t="s">
        <v>144</v>
      </c>
      <c r="R3" s="255" t="s">
        <v>145</v>
      </c>
      <c r="S3" s="255" t="s">
        <v>146</v>
      </c>
      <c r="T3" s="255" t="s">
        <v>147</v>
      </c>
      <c r="U3" s="255" t="s">
        <v>148</v>
      </c>
      <c r="V3" s="255" t="s">
        <v>149</v>
      </c>
      <c r="W3" s="255" t="s">
        <v>150</v>
      </c>
      <c r="X3" s="255" t="s">
        <v>151</v>
      </c>
      <c r="Y3" s="254"/>
      <c r="Z3" s="254"/>
      <c r="AA3" s="254"/>
      <c r="AB3" s="254"/>
      <c r="AC3" s="254"/>
      <c r="AD3" s="254"/>
      <c r="AE3" s="254"/>
      <c r="AF3" s="254"/>
    </row>
    <row r="4" spans="1:32" ht="22.5" customHeight="1">
      <c r="A4" s="254"/>
      <c r="B4" s="267" t="s">
        <v>19</v>
      </c>
      <c r="C4" s="263" t="s">
        <v>38</v>
      </c>
      <c r="D4" s="263" t="s">
        <v>168</v>
      </c>
      <c r="E4" s="329">
        <f>F4/(C9+1)</f>
        <v>563.81411512893521</v>
      </c>
      <c r="F4" s="329">
        <f>G4/(C9+1)</f>
        <v>543.12267663995942</v>
      </c>
      <c r="G4" s="329">
        <f>H4/(C9+1)</f>
        <v>523.1905941430648</v>
      </c>
      <c r="H4" s="267">
        <v>503.99</v>
      </c>
      <c r="I4" s="267">
        <v>490.31</v>
      </c>
      <c r="J4" s="267">
        <v>593.84</v>
      </c>
      <c r="K4" s="267">
        <v>615.64</v>
      </c>
      <c r="L4" s="267">
        <v>683.59</v>
      </c>
      <c r="M4" s="267">
        <v>617.30999999999995</v>
      </c>
      <c r="N4" s="267">
        <v>429.24</v>
      </c>
      <c r="O4" s="267">
        <v>574.92999999999995</v>
      </c>
      <c r="P4" s="267">
        <v>629.84</v>
      </c>
      <c r="Q4" s="267">
        <v>607.09</v>
      </c>
      <c r="R4" s="267">
        <v>618</v>
      </c>
      <c r="S4" s="267">
        <v>638.70000000000005</v>
      </c>
      <c r="T4" s="267">
        <v>616</v>
      </c>
      <c r="U4" s="267">
        <v>571</v>
      </c>
      <c r="V4" s="267">
        <v>530</v>
      </c>
      <c r="W4" s="267">
        <v>298.60000000000002</v>
      </c>
      <c r="X4" s="267">
        <v>412.9</v>
      </c>
      <c r="Y4" s="254"/>
      <c r="Z4" s="254"/>
      <c r="AA4" s="254"/>
      <c r="AB4" s="254"/>
      <c r="AC4" s="254"/>
      <c r="AD4" s="254"/>
      <c r="AE4" s="254"/>
      <c r="AF4" s="254"/>
    </row>
    <row r="5" spans="1:32" ht="22.5" customHeight="1">
      <c r="A5" s="254"/>
      <c r="B5" s="267" t="s">
        <v>19</v>
      </c>
      <c r="C5" s="267" t="s">
        <v>317</v>
      </c>
      <c r="D5" s="267" t="s">
        <v>168</v>
      </c>
      <c r="E5" s="267">
        <v>2798</v>
      </c>
      <c r="F5" s="267">
        <v>2586</v>
      </c>
      <c r="G5" s="267">
        <v>3091</v>
      </c>
      <c r="H5" s="267">
        <v>39651.75</v>
      </c>
      <c r="I5" s="267">
        <v>43195.33</v>
      </c>
      <c r="J5" s="267">
        <v>47136.95</v>
      </c>
      <c r="K5" s="267">
        <v>48703.92</v>
      </c>
      <c r="L5" s="267">
        <v>53207.8</v>
      </c>
      <c r="M5" s="267">
        <v>58021.31</v>
      </c>
      <c r="N5" s="267">
        <v>61464.81</v>
      </c>
      <c r="O5" s="267">
        <v>60402.8</v>
      </c>
      <c r="P5" s="267">
        <v>63771.88</v>
      </c>
      <c r="Q5" s="267">
        <v>65089.36</v>
      </c>
      <c r="R5" s="267">
        <v>69846.399999999994</v>
      </c>
      <c r="S5" s="267">
        <v>71697.2</v>
      </c>
      <c r="T5" s="267">
        <v>70704</v>
      </c>
      <c r="U5" s="267">
        <v>63374</v>
      </c>
      <c r="V5" s="267">
        <v>66404.100000000006</v>
      </c>
      <c r="W5" s="267">
        <v>80025.5</v>
      </c>
      <c r="X5" s="267">
        <v>79135.100000000006</v>
      </c>
      <c r="Y5" s="254"/>
      <c r="Z5" s="254"/>
      <c r="AA5" s="254"/>
      <c r="AB5" s="254"/>
      <c r="AC5" s="254"/>
      <c r="AD5" s="254"/>
      <c r="AE5" s="254"/>
      <c r="AF5" s="254"/>
    </row>
    <row r="6" spans="1:32" ht="22.5" customHeight="1">
      <c r="A6" s="254"/>
      <c r="B6" s="258" t="s">
        <v>19</v>
      </c>
      <c r="C6" s="258" t="s">
        <v>318</v>
      </c>
      <c r="D6" s="258" t="s">
        <v>168</v>
      </c>
      <c r="E6" s="258">
        <v>39651</v>
      </c>
      <c r="F6" s="258">
        <v>40191</v>
      </c>
      <c r="G6" s="258">
        <v>42866</v>
      </c>
      <c r="H6" s="258">
        <v>47668.72</v>
      </c>
      <c r="I6" s="258">
        <v>51710.3</v>
      </c>
      <c r="J6" s="258">
        <v>56242.37</v>
      </c>
      <c r="K6" s="258">
        <v>60071.03</v>
      </c>
      <c r="L6" s="258">
        <v>64749.98</v>
      </c>
      <c r="M6" s="258">
        <v>69080.05</v>
      </c>
      <c r="N6" s="258">
        <v>68363.92</v>
      </c>
      <c r="O6" s="258">
        <v>69416.22</v>
      </c>
      <c r="P6" s="258">
        <v>74647.070000000007</v>
      </c>
      <c r="Q6" s="258">
        <v>76026.570000000007</v>
      </c>
      <c r="R6" s="258">
        <v>81073.399999999994</v>
      </c>
      <c r="S6" s="258">
        <v>83528.100000000006</v>
      </c>
      <c r="T6" s="258">
        <v>82602</v>
      </c>
      <c r="U6" s="258">
        <v>72713</v>
      </c>
      <c r="V6" s="258">
        <v>76686.899999999994</v>
      </c>
      <c r="W6" s="258">
        <v>85897.8</v>
      </c>
      <c r="X6" s="258">
        <v>89626</v>
      </c>
      <c r="Y6" s="254"/>
      <c r="Z6" s="254"/>
      <c r="AA6" s="254"/>
      <c r="AB6" s="254"/>
      <c r="AC6" s="254"/>
      <c r="AD6" s="254"/>
      <c r="AE6" s="254"/>
      <c r="AF6" s="254"/>
    </row>
    <row r="7" spans="1:32" ht="22.5" customHeight="1">
      <c r="A7" s="254"/>
      <c r="B7" s="256"/>
      <c r="C7" s="256"/>
      <c r="D7" s="256"/>
      <c r="E7" s="330"/>
      <c r="F7" s="330"/>
      <c r="G7" s="330"/>
      <c r="H7" s="330"/>
      <c r="I7" s="330"/>
      <c r="J7" s="330"/>
      <c r="K7" s="330"/>
      <c r="L7" s="330"/>
      <c r="M7" s="330"/>
      <c r="N7" s="330"/>
      <c r="O7" s="330"/>
      <c r="P7" s="330"/>
      <c r="Q7" s="330"/>
      <c r="R7" s="330"/>
      <c r="S7" s="330"/>
      <c r="T7" s="330"/>
      <c r="U7" s="330"/>
      <c r="V7" s="330"/>
      <c r="W7" s="254"/>
      <c r="X7" s="254"/>
      <c r="Y7" s="254"/>
      <c r="Z7" s="254"/>
      <c r="AA7" s="254"/>
      <c r="AB7" s="254"/>
      <c r="AC7" s="254"/>
      <c r="AD7" s="254"/>
      <c r="AE7" s="254"/>
      <c r="AF7" s="254"/>
    </row>
    <row r="8" spans="1:32" ht="22.5" customHeight="1">
      <c r="A8" s="254"/>
      <c r="B8" s="740" t="s">
        <v>319</v>
      </c>
      <c r="C8" s="675"/>
      <c r="D8" s="675"/>
      <c r="E8" s="675"/>
      <c r="F8" s="330"/>
      <c r="G8" s="330"/>
      <c r="H8" s="330"/>
      <c r="I8" s="330"/>
      <c r="J8" s="330"/>
      <c r="K8" s="330"/>
      <c r="L8" s="330"/>
      <c r="M8" s="330"/>
      <c r="N8" s="330"/>
      <c r="O8" s="330"/>
      <c r="P8" s="330"/>
      <c r="Q8" s="330"/>
      <c r="R8" s="330"/>
      <c r="S8" s="330"/>
      <c r="T8" s="330"/>
      <c r="U8" s="330"/>
      <c r="V8" s="330"/>
      <c r="W8" s="254"/>
      <c r="X8" s="254"/>
      <c r="Y8" s="254"/>
      <c r="Z8" s="254"/>
      <c r="AA8" s="254"/>
      <c r="AB8" s="254"/>
      <c r="AC8" s="254"/>
      <c r="AD8" s="254"/>
      <c r="AE8" s="254"/>
      <c r="AF8" s="254"/>
    </row>
    <row r="9" spans="1:32" ht="22.5" customHeight="1">
      <c r="A9" s="254"/>
      <c r="B9" s="331" t="s">
        <v>38</v>
      </c>
      <c r="C9" s="332">
        <f>(((W4/H4)^(1/14))-1)</f>
        <v>-3.6699043060041125E-2</v>
      </c>
      <c r="D9" s="256"/>
      <c r="E9" s="330"/>
      <c r="F9" s="330"/>
      <c r="G9" s="330"/>
      <c r="H9" s="330"/>
      <c r="I9" s="330"/>
      <c r="J9" s="330"/>
      <c r="K9" s="330"/>
      <c r="L9" s="330"/>
      <c r="M9" s="330"/>
      <c r="N9" s="330"/>
      <c r="O9" s="330"/>
      <c r="P9" s="330"/>
      <c r="Q9" s="330"/>
      <c r="R9" s="330"/>
      <c r="S9" s="330"/>
      <c r="T9" s="330"/>
      <c r="U9" s="330"/>
      <c r="V9" s="330"/>
      <c r="W9" s="254"/>
      <c r="X9" s="254"/>
      <c r="Y9" s="254"/>
      <c r="Z9" s="254"/>
      <c r="AA9" s="254"/>
      <c r="AB9" s="254"/>
      <c r="AC9" s="254"/>
      <c r="AD9" s="254"/>
      <c r="AE9" s="254"/>
      <c r="AF9" s="254"/>
    </row>
    <row r="10" spans="1:32" ht="22.5" customHeight="1">
      <c r="A10" s="254"/>
      <c r="B10" s="256"/>
      <c r="C10" s="256"/>
      <c r="D10" s="256"/>
      <c r="E10" s="330"/>
      <c r="F10" s="330"/>
      <c r="G10" s="330"/>
      <c r="H10" s="330"/>
      <c r="I10" s="330"/>
      <c r="J10" s="330"/>
      <c r="K10" s="330"/>
      <c r="L10" s="330"/>
      <c r="M10" s="330"/>
      <c r="N10" s="330"/>
      <c r="O10" s="330"/>
      <c r="P10" s="330"/>
      <c r="Q10" s="330"/>
      <c r="R10" s="330"/>
      <c r="S10" s="330"/>
      <c r="T10" s="330"/>
      <c r="U10" s="330"/>
      <c r="V10" s="330"/>
      <c r="W10" s="254"/>
      <c r="X10" s="254"/>
      <c r="Y10" s="254"/>
      <c r="Z10" s="254"/>
      <c r="AA10" s="254"/>
      <c r="AB10" s="254"/>
      <c r="AC10" s="254"/>
      <c r="AD10" s="254"/>
      <c r="AE10" s="254"/>
      <c r="AF10" s="254"/>
    </row>
    <row r="11" spans="1:32" ht="28.5" customHeight="1">
      <c r="A11" s="254"/>
      <c r="B11" s="733" t="s">
        <v>320</v>
      </c>
      <c r="C11" s="675"/>
      <c r="D11" s="675"/>
      <c r="E11" s="675"/>
      <c r="F11" s="675"/>
      <c r="G11" s="675"/>
      <c r="H11" s="675"/>
      <c r="I11" s="675"/>
      <c r="J11" s="675"/>
      <c r="K11" s="675"/>
      <c r="L11" s="675"/>
      <c r="M11" s="675"/>
      <c r="N11" s="330"/>
      <c r="O11" s="330"/>
      <c r="P11" s="330"/>
      <c r="Q11" s="330"/>
      <c r="R11" s="330"/>
      <c r="S11" s="330"/>
      <c r="T11" s="330"/>
      <c r="U11" s="330"/>
      <c r="V11" s="330"/>
      <c r="W11" s="254"/>
      <c r="X11" s="254"/>
      <c r="Y11" s="254"/>
      <c r="Z11" s="254"/>
      <c r="AA11" s="254"/>
      <c r="AB11" s="254"/>
      <c r="AC11" s="254"/>
      <c r="AD11" s="254"/>
      <c r="AE11" s="254"/>
      <c r="AF11" s="254"/>
    </row>
    <row r="12" spans="1:32" ht="22.5" customHeight="1">
      <c r="A12" s="254"/>
      <c r="B12" s="675"/>
      <c r="C12" s="675"/>
      <c r="D12" s="675"/>
      <c r="E12" s="675"/>
      <c r="F12" s="675"/>
      <c r="G12" s="675"/>
      <c r="H12" s="675"/>
      <c r="I12" s="675"/>
      <c r="J12" s="675"/>
      <c r="K12" s="675"/>
      <c r="L12" s="675"/>
      <c r="M12" s="675"/>
      <c r="N12" s="330"/>
      <c r="O12" s="330"/>
      <c r="P12" s="330"/>
      <c r="Q12" s="330"/>
      <c r="R12" s="330"/>
      <c r="S12" s="330"/>
      <c r="T12" s="330"/>
      <c r="U12" s="330"/>
      <c r="V12" s="330"/>
      <c r="W12" s="254"/>
      <c r="X12" s="254"/>
      <c r="Y12" s="254"/>
      <c r="Z12" s="254"/>
      <c r="AA12" s="254"/>
      <c r="AB12" s="254"/>
      <c r="AC12" s="254"/>
      <c r="AD12" s="254"/>
      <c r="AE12" s="254"/>
      <c r="AF12" s="254"/>
    </row>
    <row r="13" spans="1:32" ht="22.5" customHeight="1">
      <c r="A13" s="254"/>
      <c r="B13" s="256"/>
      <c r="C13" s="256"/>
      <c r="D13" s="256"/>
      <c r="E13" s="330"/>
      <c r="F13" s="330"/>
      <c r="G13" s="330"/>
      <c r="H13" s="330"/>
      <c r="I13" s="330"/>
      <c r="J13" s="330"/>
      <c r="K13" s="330"/>
      <c r="L13" s="330"/>
      <c r="M13" s="330"/>
      <c r="N13" s="330"/>
      <c r="O13" s="330"/>
      <c r="P13" s="330"/>
      <c r="Q13" s="330"/>
      <c r="R13" s="330"/>
      <c r="S13" s="330"/>
      <c r="T13" s="330"/>
      <c r="U13" s="330"/>
      <c r="V13" s="330"/>
      <c r="W13" s="254"/>
      <c r="X13" s="254"/>
      <c r="Y13" s="254"/>
      <c r="Z13" s="254"/>
      <c r="AA13" s="254"/>
      <c r="AB13" s="254"/>
      <c r="AC13" s="254"/>
      <c r="AD13" s="254"/>
      <c r="AE13" s="254"/>
      <c r="AF13" s="254"/>
    </row>
    <row r="14" spans="1:32" ht="22.5" customHeight="1">
      <c r="A14" s="254"/>
      <c r="B14" s="741" t="s">
        <v>264</v>
      </c>
      <c r="C14" s="675"/>
      <c r="D14" s="675"/>
      <c r="E14" s="675"/>
      <c r="F14" s="675"/>
      <c r="G14" s="675"/>
      <c r="H14" s="675"/>
      <c r="I14" s="330"/>
      <c r="J14" s="330"/>
      <c r="K14" s="330"/>
      <c r="L14" s="330"/>
      <c r="M14" s="330"/>
      <c r="N14" s="330"/>
      <c r="O14" s="330"/>
      <c r="P14" s="330"/>
      <c r="Q14" s="330"/>
      <c r="R14" s="330"/>
      <c r="S14" s="330"/>
      <c r="T14" s="330"/>
      <c r="U14" s="330"/>
      <c r="V14" s="330"/>
      <c r="W14" s="254"/>
      <c r="X14" s="254"/>
      <c r="Y14" s="254"/>
      <c r="Z14" s="254"/>
      <c r="AA14" s="254"/>
      <c r="AB14" s="254"/>
      <c r="AC14" s="254"/>
      <c r="AD14" s="254"/>
      <c r="AE14" s="254"/>
      <c r="AF14" s="254"/>
    </row>
    <row r="15" spans="1:32" ht="22.5" customHeight="1">
      <c r="A15" s="254"/>
      <c r="B15" s="333" t="s">
        <v>53</v>
      </c>
      <c r="C15" s="334" t="s">
        <v>54</v>
      </c>
      <c r="D15" s="334" t="s">
        <v>138</v>
      </c>
      <c r="E15" s="335">
        <v>38108</v>
      </c>
      <c r="F15" s="335">
        <v>38504</v>
      </c>
      <c r="G15" s="335">
        <v>38899</v>
      </c>
      <c r="H15" s="335">
        <v>39295</v>
      </c>
      <c r="I15" s="335">
        <v>39692</v>
      </c>
      <c r="J15" s="336">
        <v>40087</v>
      </c>
      <c r="K15" s="336">
        <v>40483</v>
      </c>
      <c r="L15" s="336">
        <v>40878</v>
      </c>
      <c r="M15" s="334" t="s">
        <v>140</v>
      </c>
      <c r="N15" s="334" t="s">
        <v>141</v>
      </c>
      <c r="O15" s="334" t="s">
        <v>142</v>
      </c>
      <c r="P15" s="334" t="s">
        <v>143</v>
      </c>
      <c r="Q15" s="334" t="s">
        <v>144</v>
      </c>
      <c r="R15" s="334" t="s">
        <v>145</v>
      </c>
      <c r="S15" s="334" t="s">
        <v>146</v>
      </c>
      <c r="T15" s="334" t="s">
        <v>147</v>
      </c>
      <c r="U15" s="337" t="s">
        <v>148</v>
      </c>
      <c r="V15" s="334" t="s">
        <v>149</v>
      </c>
      <c r="W15" s="334" t="s">
        <v>150</v>
      </c>
      <c r="X15" s="334" t="s">
        <v>151</v>
      </c>
      <c r="Y15" s="254"/>
      <c r="Z15" s="254"/>
      <c r="AA15" s="254"/>
      <c r="AB15" s="254"/>
      <c r="AC15" s="254"/>
      <c r="AD15" s="254"/>
      <c r="AE15" s="254"/>
      <c r="AF15" s="254"/>
    </row>
    <row r="16" spans="1:32" ht="22.5" customHeight="1">
      <c r="A16" s="254"/>
      <c r="B16" s="260" t="s">
        <v>38</v>
      </c>
      <c r="C16" s="260" t="s">
        <v>19</v>
      </c>
      <c r="D16" s="260" t="s">
        <v>265</v>
      </c>
      <c r="E16" s="338">
        <f t="shared" ref="E16:X16" si="0">E4/E6*100</f>
        <v>1.4219417294114529</v>
      </c>
      <c r="F16" s="338">
        <f t="shared" si="0"/>
        <v>1.3513539763627664</v>
      </c>
      <c r="G16" s="338">
        <f t="shared" si="0"/>
        <v>1.2205258109995447</v>
      </c>
      <c r="H16" s="338">
        <f t="shared" si="0"/>
        <v>1.0572761341189778</v>
      </c>
      <c r="I16" s="338">
        <f t="shared" si="0"/>
        <v>0.94818633811832442</v>
      </c>
      <c r="J16" s="338">
        <f t="shared" si="0"/>
        <v>1.0558587769327645</v>
      </c>
      <c r="K16" s="338">
        <f t="shared" si="0"/>
        <v>1.0248534110369008</v>
      </c>
      <c r="L16" s="338">
        <f t="shared" si="0"/>
        <v>1.0557377778340626</v>
      </c>
      <c r="M16" s="338">
        <f t="shared" si="0"/>
        <v>0.89361545048099977</v>
      </c>
      <c r="N16" s="338">
        <f t="shared" si="0"/>
        <v>0.62787505456094383</v>
      </c>
      <c r="O16" s="338">
        <f t="shared" si="0"/>
        <v>0.82823582154142061</v>
      </c>
      <c r="P16" s="338">
        <f t="shared" si="0"/>
        <v>0.84375716287323799</v>
      </c>
      <c r="Q16" s="338">
        <f t="shared" si="0"/>
        <v>0.79852346357332704</v>
      </c>
      <c r="R16" s="338">
        <f t="shared" si="0"/>
        <v>0.76227221258760591</v>
      </c>
      <c r="S16" s="338">
        <f t="shared" si="0"/>
        <v>0.76465285335114763</v>
      </c>
      <c r="T16" s="338">
        <f t="shared" si="0"/>
        <v>0.74574465509309706</v>
      </c>
      <c r="U16" s="338">
        <f t="shared" si="0"/>
        <v>0.78527911102553882</v>
      </c>
      <c r="V16" s="338">
        <f t="shared" si="0"/>
        <v>0.69112195172839175</v>
      </c>
      <c r="W16" s="338">
        <f t="shared" si="0"/>
        <v>0.3476224070930804</v>
      </c>
      <c r="X16" s="338">
        <f t="shared" si="0"/>
        <v>0.4606922098498204</v>
      </c>
      <c r="Y16" s="254"/>
      <c r="Z16" s="254"/>
      <c r="AA16" s="254"/>
      <c r="AB16" s="254"/>
      <c r="AC16" s="254"/>
      <c r="AD16" s="254"/>
      <c r="AE16" s="254"/>
      <c r="AF16" s="254"/>
    </row>
    <row r="17" spans="1:32" ht="22.5" customHeight="1">
      <c r="A17" s="254"/>
      <c r="B17" s="260" t="s">
        <v>240</v>
      </c>
      <c r="C17" s="260" t="s">
        <v>19</v>
      </c>
      <c r="D17" s="260" t="s">
        <v>265</v>
      </c>
      <c r="E17" s="338">
        <f t="shared" ref="E17:X17" si="1">E5/E6*100</f>
        <v>7.0565685606920381</v>
      </c>
      <c r="F17" s="338">
        <f t="shared" si="1"/>
        <v>6.4342763305217581</v>
      </c>
      <c r="G17" s="338">
        <f t="shared" si="1"/>
        <v>7.2108430924275639</v>
      </c>
      <c r="H17" s="338">
        <f t="shared" si="1"/>
        <v>83.18190628991087</v>
      </c>
      <c r="I17" s="338">
        <f t="shared" si="1"/>
        <v>83.533319280684893</v>
      </c>
      <c r="J17" s="338">
        <f t="shared" si="1"/>
        <v>83.810390636098717</v>
      </c>
      <c r="K17" s="338">
        <f t="shared" si="1"/>
        <v>81.07721808665508</v>
      </c>
      <c r="L17" s="338">
        <f t="shared" si="1"/>
        <v>82.174233876211233</v>
      </c>
      <c r="M17" s="338">
        <f t="shared" si="1"/>
        <v>83.991412860876608</v>
      </c>
      <c r="N17" s="338">
        <f t="shared" si="1"/>
        <v>89.908258625309955</v>
      </c>
      <c r="O17" s="338">
        <f t="shared" si="1"/>
        <v>87.015397842175787</v>
      </c>
      <c r="P17" s="338">
        <f t="shared" si="1"/>
        <v>85.431189730554706</v>
      </c>
      <c r="Q17" s="338">
        <f t="shared" si="1"/>
        <v>85.613963644552143</v>
      </c>
      <c r="R17" s="338">
        <f t="shared" si="1"/>
        <v>86.152054804658491</v>
      </c>
      <c r="S17" s="338">
        <f t="shared" si="1"/>
        <v>85.836024044602937</v>
      </c>
      <c r="T17" s="338">
        <f t="shared" si="1"/>
        <v>85.595990411854444</v>
      </c>
      <c r="U17" s="338">
        <f t="shared" si="1"/>
        <v>87.156354434557784</v>
      </c>
      <c r="V17" s="338">
        <f t="shared" si="1"/>
        <v>86.591190933523208</v>
      </c>
      <c r="W17" s="338">
        <f t="shared" si="1"/>
        <v>93.163620022864379</v>
      </c>
      <c r="X17" s="338">
        <f t="shared" si="1"/>
        <v>88.294802847388041</v>
      </c>
      <c r="Y17" s="254"/>
      <c r="Z17" s="254"/>
      <c r="AA17" s="254"/>
      <c r="AB17" s="254"/>
      <c r="AC17" s="254"/>
      <c r="AD17" s="254"/>
      <c r="AE17" s="254"/>
      <c r="AF17" s="254"/>
    </row>
    <row r="18" spans="1:32" ht="15.75" customHeight="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pans="1:32" ht="15.75" customHeight="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pans="1:32" ht="22.5" customHeight="1">
      <c r="A20" s="254"/>
      <c r="B20" s="742" t="s">
        <v>258</v>
      </c>
      <c r="C20" s="675"/>
      <c r="D20" s="675"/>
      <c r="E20" s="675"/>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pans="1:32" ht="22.5" customHeight="1">
      <c r="A21" s="254"/>
      <c r="B21" s="255" t="s">
        <v>54</v>
      </c>
      <c r="C21" s="255" t="s">
        <v>167</v>
      </c>
      <c r="D21" s="327">
        <v>37712</v>
      </c>
      <c r="E21" s="327">
        <v>38108</v>
      </c>
      <c r="F21" s="327">
        <v>38504</v>
      </c>
      <c r="G21" s="327">
        <v>38899</v>
      </c>
      <c r="H21" s="327">
        <v>39295</v>
      </c>
      <c r="I21" s="327">
        <v>39692</v>
      </c>
      <c r="J21" s="328">
        <v>40087</v>
      </c>
      <c r="K21" s="328">
        <v>40483</v>
      </c>
      <c r="L21" s="328">
        <v>40878</v>
      </c>
      <c r="M21" s="255" t="s">
        <v>140</v>
      </c>
      <c r="N21" s="255" t="s">
        <v>141</v>
      </c>
      <c r="O21" s="255" t="s">
        <v>142</v>
      </c>
      <c r="P21" s="255" t="s">
        <v>143</v>
      </c>
      <c r="Q21" s="255" t="s">
        <v>144</v>
      </c>
      <c r="R21" s="255" t="s">
        <v>145</v>
      </c>
      <c r="S21" s="255" t="s">
        <v>146</v>
      </c>
      <c r="T21" s="255" t="s">
        <v>147</v>
      </c>
      <c r="U21" s="255" t="s">
        <v>148</v>
      </c>
      <c r="V21" s="255" t="s">
        <v>149</v>
      </c>
      <c r="W21" s="255" t="s">
        <v>150</v>
      </c>
      <c r="X21" s="255" t="s">
        <v>151</v>
      </c>
      <c r="Y21" s="254"/>
      <c r="Z21" s="254"/>
      <c r="AA21" s="254"/>
      <c r="AB21" s="254"/>
      <c r="AC21" s="254"/>
      <c r="AD21" s="254"/>
      <c r="AE21" s="254"/>
      <c r="AF21" s="254"/>
    </row>
    <row r="22" spans="1:32" ht="22.5" customHeight="1">
      <c r="A22" s="254"/>
      <c r="B22" s="260" t="s">
        <v>19</v>
      </c>
      <c r="C22" s="260" t="s">
        <v>168</v>
      </c>
      <c r="D22" s="260">
        <v>1320</v>
      </c>
      <c r="E22" s="339">
        <f>D22+((F22-D22)/2)</f>
        <v>1327</v>
      </c>
      <c r="F22" s="339">
        <v>1334</v>
      </c>
      <c r="G22" s="339">
        <f>F22+((H22-F22)/2)</f>
        <v>1395.5</v>
      </c>
      <c r="H22" s="339">
        <v>1457</v>
      </c>
      <c r="I22" s="339">
        <v>1656</v>
      </c>
      <c r="J22" s="339">
        <v>1755</v>
      </c>
      <c r="K22" s="339">
        <v>1910</v>
      </c>
      <c r="L22" s="339">
        <f>K22+((M22-K22)/2)</f>
        <v>2124.5</v>
      </c>
      <c r="M22" s="339">
        <v>2339</v>
      </c>
      <c r="N22" s="339">
        <v>2466</v>
      </c>
      <c r="O22" s="339">
        <v>2498</v>
      </c>
      <c r="P22" s="339">
        <v>2537</v>
      </c>
      <c r="Q22" s="339">
        <v>2537</v>
      </c>
      <c r="R22" s="339">
        <v>2609</v>
      </c>
      <c r="S22" s="339">
        <v>2576</v>
      </c>
      <c r="T22" s="339">
        <v>2557</v>
      </c>
      <c r="U22" s="339">
        <v>1923</v>
      </c>
      <c r="V22" s="339">
        <v>2101</v>
      </c>
      <c r="W22" s="260">
        <v>2486</v>
      </c>
      <c r="X22" s="260">
        <v>2413</v>
      </c>
      <c r="Y22" s="254"/>
      <c r="Z22" s="254"/>
      <c r="AA22" s="254"/>
      <c r="AB22" s="254"/>
      <c r="AC22" s="254"/>
      <c r="AD22" s="254"/>
      <c r="AE22" s="254"/>
      <c r="AF22" s="254"/>
    </row>
    <row r="23" spans="1:32" ht="22.5" customHeight="1">
      <c r="A23" s="254"/>
      <c r="B23" s="738" t="s">
        <v>321</v>
      </c>
      <c r="C23" s="675"/>
      <c r="D23" s="675"/>
      <c r="E23" s="675"/>
      <c r="F23" s="675"/>
      <c r="G23" s="675"/>
      <c r="H23" s="675"/>
      <c r="I23" s="675"/>
      <c r="J23" s="675"/>
      <c r="K23" s="675"/>
      <c r="L23" s="675"/>
      <c r="M23" s="254"/>
      <c r="N23" s="254"/>
      <c r="O23" s="254"/>
      <c r="P23" s="254"/>
      <c r="Q23" s="254"/>
      <c r="R23" s="254"/>
      <c r="S23" s="254"/>
      <c r="T23" s="254"/>
      <c r="U23" s="254"/>
      <c r="V23" s="254"/>
      <c r="W23" s="254"/>
      <c r="X23" s="254"/>
      <c r="Y23" s="254"/>
      <c r="Z23" s="254"/>
      <c r="AA23" s="254"/>
      <c r="AB23" s="254"/>
      <c r="AC23" s="254"/>
      <c r="AD23" s="254"/>
      <c r="AE23" s="254"/>
      <c r="AF23" s="254"/>
    </row>
    <row r="24" spans="1:32" ht="22.5" customHeight="1">
      <c r="A24" s="254"/>
      <c r="B24" s="675"/>
      <c r="C24" s="675"/>
      <c r="D24" s="675"/>
      <c r="E24" s="675"/>
      <c r="F24" s="675"/>
      <c r="G24" s="675"/>
      <c r="H24" s="675"/>
      <c r="I24" s="675"/>
      <c r="J24" s="675"/>
      <c r="K24" s="675"/>
      <c r="L24" s="675"/>
      <c r="M24" s="254"/>
      <c r="N24" s="254"/>
      <c r="O24" s="254"/>
      <c r="P24" s="254"/>
      <c r="Q24" s="254"/>
      <c r="R24" s="254"/>
      <c r="S24" s="254"/>
      <c r="T24" s="254"/>
      <c r="U24" s="254"/>
      <c r="V24" s="254"/>
      <c r="W24" s="254"/>
      <c r="X24" s="254"/>
      <c r="Y24" s="254"/>
      <c r="Z24" s="254"/>
      <c r="AA24" s="254"/>
      <c r="AB24" s="254"/>
      <c r="AC24" s="254"/>
      <c r="AD24" s="254"/>
      <c r="AE24" s="254"/>
      <c r="AF24" s="254"/>
    </row>
    <row r="25" spans="1:32" ht="22.5" customHeight="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row>
    <row r="26" spans="1:32" ht="22.5" customHeight="1">
      <c r="A26" s="254"/>
      <c r="B26" s="735" t="s">
        <v>322</v>
      </c>
      <c r="C26" s="675"/>
      <c r="D26" s="675"/>
      <c r="E26" s="675"/>
      <c r="F26" s="675"/>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row>
    <row r="27" spans="1:32" ht="22.5" customHeight="1">
      <c r="A27" s="254"/>
      <c r="B27" s="254"/>
      <c r="C27" s="254"/>
      <c r="D27" s="254"/>
      <c r="E27" s="254"/>
      <c r="F27" s="254"/>
      <c r="G27" s="254"/>
      <c r="H27" s="254"/>
      <c r="I27" s="254"/>
      <c r="J27" s="254"/>
      <c r="K27" s="254"/>
      <c r="L27" s="257"/>
      <c r="M27" s="257"/>
      <c r="N27" s="257"/>
      <c r="O27" s="254"/>
      <c r="P27" s="254"/>
      <c r="Q27" s="254"/>
      <c r="R27" s="254"/>
      <c r="S27" s="254"/>
      <c r="T27" s="254"/>
      <c r="U27" s="254"/>
      <c r="V27" s="254"/>
      <c r="W27" s="254"/>
      <c r="X27" s="254"/>
      <c r="Y27" s="254"/>
      <c r="Z27" s="254"/>
      <c r="AA27" s="254"/>
      <c r="AB27" s="254"/>
      <c r="AC27" s="254"/>
      <c r="AD27" s="254"/>
      <c r="AE27" s="254"/>
      <c r="AF27" s="254"/>
    </row>
    <row r="28" spans="1:32" ht="33" customHeight="1">
      <c r="A28" s="254"/>
      <c r="B28" s="736" t="s">
        <v>140</v>
      </c>
      <c r="C28" s="679"/>
      <c r="D28" s="254"/>
      <c r="E28" s="736" t="s">
        <v>323</v>
      </c>
      <c r="F28" s="679"/>
      <c r="G28" s="254"/>
      <c r="H28" s="254"/>
      <c r="I28" s="257"/>
      <c r="J28" s="257"/>
      <c r="K28" s="254"/>
      <c r="L28" s="254"/>
      <c r="M28" s="254"/>
      <c r="N28" s="254"/>
      <c r="O28" s="254"/>
      <c r="P28" s="254"/>
      <c r="Q28" s="254"/>
      <c r="R28" s="254"/>
      <c r="S28" s="254"/>
      <c r="T28" s="254"/>
      <c r="U28" s="254"/>
      <c r="V28" s="254"/>
      <c r="W28" s="254"/>
      <c r="X28" s="254"/>
      <c r="Y28" s="254"/>
      <c r="Z28" s="254"/>
      <c r="AA28" s="254"/>
      <c r="AB28" s="254"/>
      <c r="AC28" s="257"/>
      <c r="AD28" s="257"/>
      <c r="AE28" s="257"/>
      <c r="AF28" s="257"/>
    </row>
    <row r="29" spans="1:32" ht="22.5" customHeight="1">
      <c r="A29" s="254"/>
      <c r="B29" s="255" t="s">
        <v>18</v>
      </c>
      <c r="C29" s="255" t="s">
        <v>324</v>
      </c>
      <c r="D29" s="254"/>
      <c r="E29" s="277" t="s">
        <v>18</v>
      </c>
      <c r="F29" s="277" t="s">
        <v>324</v>
      </c>
      <c r="G29" s="254"/>
      <c r="H29" s="254"/>
      <c r="I29" s="257"/>
      <c r="J29" s="257"/>
      <c r="K29" s="254"/>
      <c r="L29" s="254"/>
      <c r="M29" s="254"/>
      <c r="N29" s="254"/>
      <c r="O29" s="254"/>
      <c r="P29" s="254"/>
      <c r="Q29" s="254"/>
      <c r="R29" s="254"/>
      <c r="S29" s="254"/>
      <c r="T29" s="254"/>
      <c r="U29" s="254"/>
      <c r="V29" s="254"/>
      <c r="W29" s="254"/>
      <c r="X29" s="254"/>
      <c r="Y29" s="254"/>
      <c r="Z29" s="254"/>
      <c r="AA29" s="254"/>
      <c r="AB29" s="254"/>
      <c r="AC29" s="257"/>
      <c r="AD29" s="257"/>
      <c r="AE29" s="257"/>
      <c r="AF29" s="257"/>
    </row>
    <row r="30" spans="1:32" ht="22.5" customHeight="1">
      <c r="A30" s="254"/>
      <c r="B30" s="267" t="s">
        <v>325</v>
      </c>
      <c r="C30" s="267">
        <v>3.76</v>
      </c>
      <c r="D30" s="254"/>
      <c r="E30" s="263" t="s">
        <v>325</v>
      </c>
      <c r="F30" s="329">
        <v>1.9383000000000001E-2</v>
      </c>
      <c r="G30" s="254"/>
      <c r="H30" s="254"/>
      <c r="I30" s="257"/>
      <c r="J30" s="257"/>
      <c r="K30" s="254"/>
      <c r="L30" s="254"/>
      <c r="M30" s="254"/>
      <c r="N30" s="254"/>
      <c r="O30" s="254"/>
      <c r="P30" s="254"/>
      <c r="Q30" s="254"/>
      <c r="R30" s="254"/>
      <c r="S30" s="254"/>
      <c r="T30" s="254"/>
      <c r="U30" s="254"/>
      <c r="V30" s="254"/>
      <c r="W30" s="254"/>
      <c r="X30" s="254"/>
      <c r="Y30" s="254"/>
      <c r="Z30" s="254"/>
      <c r="AA30" s="254"/>
      <c r="AB30" s="254"/>
      <c r="AC30" s="257"/>
      <c r="AD30" s="257"/>
      <c r="AE30" s="257"/>
      <c r="AF30" s="257"/>
    </row>
    <row r="31" spans="1:32" ht="28.5" customHeight="1">
      <c r="A31" s="254"/>
      <c r="B31" s="267" t="s">
        <v>326</v>
      </c>
      <c r="C31" s="267">
        <v>2.15</v>
      </c>
      <c r="D31" s="254"/>
      <c r="E31" s="341" t="s">
        <v>327</v>
      </c>
      <c r="F31" s="289">
        <v>5.1479999999999998E-3</v>
      </c>
      <c r="G31" s="254"/>
      <c r="H31" s="254"/>
      <c r="I31" s="254"/>
      <c r="J31" s="254"/>
      <c r="K31" s="254"/>
      <c r="L31" s="254"/>
      <c r="M31" s="254"/>
      <c r="N31" s="254"/>
      <c r="O31" s="254"/>
      <c r="P31" s="254"/>
      <c r="Q31" s="254"/>
      <c r="R31" s="254"/>
      <c r="S31" s="254"/>
      <c r="T31" s="254"/>
      <c r="U31" s="254"/>
      <c r="V31" s="254"/>
      <c r="W31" s="254"/>
      <c r="X31" s="254"/>
      <c r="Y31" s="254"/>
      <c r="Z31" s="254"/>
      <c r="AA31" s="254"/>
      <c r="AB31" s="254"/>
      <c r="AC31" s="257"/>
      <c r="AD31" s="257"/>
      <c r="AE31" s="257"/>
      <c r="AF31" s="257"/>
    </row>
    <row r="32" spans="1:32" ht="22.5" customHeight="1">
      <c r="A32" s="254"/>
      <c r="B32" s="267" t="s">
        <v>328</v>
      </c>
      <c r="C32" s="267">
        <v>1.43</v>
      </c>
      <c r="D32" s="254"/>
      <c r="E32" s="267" t="s">
        <v>329</v>
      </c>
      <c r="F32" s="289">
        <v>8.1744000000000001E-3</v>
      </c>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row>
    <row r="33" spans="1:32" ht="22.5" customHeight="1">
      <c r="A33" s="254"/>
      <c r="B33" s="214" t="s">
        <v>59</v>
      </c>
      <c r="C33" s="214">
        <f>SUM(C30:C32)</f>
        <v>7.34</v>
      </c>
      <c r="D33" s="254"/>
      <c r="E33" s="214" t="s">
        <v>59</v>
      </c>
      <c r="F33" s="290">
        <v>3.2705400000000003E-2</v>
      </c>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row>
    <row r="34" spans="1:32" ht="22.5" customHeight="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row>
    <row r="35" spans="1:32" ht="33.75" customHeight="1">
      <c r="A35" s="254"/>
      <c r="B35" s="256"/>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row>
    <row r="36" spans="1:32" ht="28.5" customHeight="1">
      <c r="A36" s="254"/>
      <c r="B36" s="737" t="s">
        <v>330</v>
      </c>
      <c r="C36" s="675"/>
      <c r="D36" s="675"/>
      <c r="E36" s="675"/>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row>
    <row r="37" spans="1:32" ht="21.75" customHeight="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7"/>
      <c r="AF37" s="257"/>
    </row>
    <row r="38" spans="1:32" ht="28.5" customHeight="1">
      <c r="A38" s="254"/>
      <c r="B38" s="255" t="s">
        <v>54</v>
      </c>
      <c r="C38" s="255" t="s">
        <v>167</v>
      </c>
      <c r="D38" s="327">
        <v>38108</v>
      </c>
      <c r="E38" s="327">
        <v>38504</v>
      </c>
      <c r="F38" s="327">
        <v>38899</v>
      </c>
      <c r="G38" s="327">
        <v>39295</v>
      </c>
      <c r="H38" s="327">
        <v>39692</v>
      </c>
      <c r="I38" s="328">
        <v>40087</v>
      </c>
      <c r="J38" s="328">
        <v>40483</v>
      </c>
      <c r="K38" s="328">
        <v>40878</v>
      </c>
      <c r="L38" s="255" t="s">
        <v>140</v>
      </c>
      <c r="M38" s="255" t="s">
        <v>141</v>
      </c>
      <c r="N38" s="255" t="s">
        <v>142</v>
      </c>
      <c r="O38" s="255" t="s">
        <v>143</v>
      </c>
      <c r="P38" s="255" t="s">
        <v>144</v>
      </c>
      <c r="Q38" s="255" t="s">
        <v>145</v>
      </c>
      <c r="R38" s="255" t="s">
        <v>146</v>
      </c>
      <c r="S38" s="255" t="s">
        <v>147</v>
      </c>
      <c r="T38" s="342" t="s">
        <v>148</v>
      </c>
      <c r="U38" s="342" t="s">
        <v>149</v>
      </c>
      <c r="V38" s="342" t="s">
        <v>150</v>
      </c>
      <c r="W38" s="342" t="s">
        <v>151</v>
      </c>
      <c r="X38" s="254"/>
      <c r="Y38" s="254"/>
      <c r="Z38" s="254"/>
      <c r="AA38" s="254"/>
      <c r="AB38" s="257"/>
      <c r="AC38" s="257"/>
    </row>
    <row r="39" spans="1:32" ht="33" customHeight="1">
      <c r="A39" s="254"/>
      <c r="B39" s="260" t="s">
        <v>19</v>
      </c>
      <c r="C39" s="260" t="s">
        <v>168</v>
      </c>
      <c r="D39" s="338">
        <f t="shared" ref="D39:W39" si="2">E22*E16%</f>
        <v>18.869166749289981</v>
      </c>
      <c r="E39" s="338">
        <f t="shared" si="2"/>
        <v>18.027062044679305</v>
      </c>
      <c r="F39" s="338">
        <f t="shared" si="2"/>
        <v>17.032437692498647</v>
      </c>
      <c r="G39" s="338">
        <f t="shared" si="2"/>
        <v>15.404513274113507</v>
      </c>
      <c r="H39" s="338">
        <f t="shared" si="2"/>
        <v>15.701965759239453</v>
      </c>
      <c r="I39" s="338">
        <f t="shared" si="2"/>
        <v>18.530321535170017</v>
      </c>
      <c r="J39" s="338">
        <f t="shared" si="2"/>
        <v>19.574700150804805</v>
      </c>
      <c r="K39" s="338">
        <f t="shared" si="2"/>
        <v>22.42914909008466</v>
      </c>
      <c r="L39" s="338">
        <f t="shared" si="2"/>
        <v>20.901665386750583</v>
      </c>
      <c r="M39" s="338">
        <f t="shared" si="2"/>
        <v>15.483398845472875</v>
      </c>
      <c r="N39" s="338">
        <f t="shared" si="2"/>
        <v>20.689330822104687</v>
      </c>
      <c r="O39" s="338">
        <f t="shared" si="2"/>
        <v>21.406119222094048</v>
      </c>
      <c r="P39" s="338">
        <f t="shared" si="2"/>
        <v>20.258540270855306</v>
      </c>
      <c r="Q39" s="338">
        <f t="shared" si="2"/>
        <v>19.887682026410637</v>
      </c>
      <c r="R39" s="338">
        <f t="shared" si="2"/>
        <v>19.697457502325562</v>
      </c>
      <c r="S39" s="338">
        <f t="shared" si="2"/>
        <v>19.068690830730493</v>
      </c>
      <c r="T39" s="338">
        <f t="shared" si="2"/>
        <v>15.100917305021111</v>
      </c>
      <c r="U39" s="338">
        <f t="shared" si="2"/>
        <v>14.520472205813512</v>
      </c>
      <c r="V39" s="338">
        <f t="shared" si="2"/>
        <v>8.6418930403339793</v>
      </c>
      <c r="W39" s="338">
        <f t="shared" si="2"/>
        <v>11.116503023676167</v>
      </c>
      <c r="X39" s="254"/>
      <c r="Y39" s="254"/>
      <c r="Z39" s="254"/>
      <c r="AA39" s="254"/>
      <c r="AB39" s="257"/>
      <c r="AC39" s="257"/>
    </row>
    <row r="40" spans="1:32" ht="30" customHeight="1">
      <c r="A40" s="254"/>
      <c r="B40" s="260" t="s">
        <v>331</v>
      </c>
      <c r="C40" s="260" t="s">
        <v>168</v>
      </c>
      <c r="D40" s="338">
        <f t="shared" ref="D40:S40" si="3">E22*E17%*$C$33%</f>
        <v>6.8732247963481372</v>
      </c>
      <c r="E40" s="338">
        <f t="shared" si="3"/>
        <v>6.3001602746883618</v>
      </c>
      <c r="F40" s="338">
        <f t="shared" si="3"/>
        <v>7.3860449470442768</v>
      </c>
      <c r="G40" s="338">
        <f t="shared" si="3"/>
        <v>88.957891498869699</v>
      </c>
      <c r="H40" s="338">
        <f t="shared" si="3"/>
        <v>101.53508371894959</v>
      </c>
      <c r="I40" s="338">
        <f t="shared" si="3"/>
        <v>107.96203090570327</v>
      </c>
      <c r="J40" s="338">
        <f t="shared" si="3"/>
        <v>113.66539512440522</v>
      </c>
      <c r="K40" s="338">
        <f t="shared" si="3"/>
        <v>128.14110334458789</v>
      </c>
      <c r="L40" s="338">
        <f t="shared" si="3"/>
        <v>144.19864137628733</v>
      </c>
      <c r="M40" s="338">
        <f t="shared" si="3"/>
        <v>162.7379040751905</v>
      </c>
      <c r="N40" s="338">
        <f t="shared" si="3"/>
        <v>159.54551643636026</v>
      </c>
      <c r="O40" s="338">
        <f t="shared" si="3"/>
        <v>159.08637340627027</v>
      </c>
      <c r="P40" s="338">
        <f t="shared" si="3"/>
        <v>159.42672731241191</v>
      </c>
      <c r="Q40" s="338">
        <f t="shared" si="3"/>
        <v>164.98170186324984</v>
      </c>
      <c r="R40" s="338">
        <f t="shared" si="3"/>
        <v>162.2973808871505</v>
      </c>
      <c r="S40" s="338">
        <f t="shared" si="3"/>
        <v>160.64980745260402</v>
      </c>
      <c r="T40" s="338">
        <f>U5*F33%</f>
        <v>20.726720196000002</v>
      </c>
      <c r="U40" s="338">
        <f>V5*F33%</f>
        <v>21.717726521400003</v>
      </c>
      <c r="V40" s="338">
        <f>W5*F33%</f>
        <v>26.172659877000001</v>
      </c>
      <c r="W40" s="338">
        <f>X5*F33%</f>
        <v>25.881450995400002</v>
      </c>
      <c r="X40" s="254"/>
      <c r="Y40" s="254"/>
      <c r="Z40" s="254"/>
      <c r="AA40" s="254"/>
      <c r="AB40" s="257"/>
      <c r="AC40" s="257"/>
    </row>
    <row r="41" spans="1:32" ht="14.5">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row>
    <row r="42" spans="1:32" ht="22.5" customHeight="1">
      <c r="A42" s="254"/>
      <c r="B42" s="343" t="s">
        <v>332</v>
      </c>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row>
    <row r="43" spans="1:32" ht="22.5" customHeight="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row>
    <row r="44" spans="1:32" ht="22.5" customHeight="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row>
    <row r="45" spans="1:32" ht="22.5" customHeight="1">
      <c r="A45" s="254"/>
      <c r="B45" s="737" t="s">
        <v>333</v>
      </c>
      <c r="C45" s="675"/>
      <c r="D45" s="675"/>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row>
    <row r="46" spans="1:32" ht="22.5" customHeight="1">
      <c r="A46" s="254"/>
      <c r="B46" s="254"/>
      <c r="C46" s="256"/>
      <c r="D46" s="256"/>
      <c r="E46" s="256"/>
      <c r="F46" s="256"/>
      <c r="G46" s="256"/>
      <c r="H46" s="256"/>
      <c r="I46" s="256"/>
      <c r="J46" s="256"/>
      <c r="K46" s="256"/>
      <c r="L46" s="256"/>
      <c r="M46" s="256"/>
      <c r="N46" s="256"/>
      <c r="O46" s="256"/>
      <c r="P46" s="256"/>
      <c r="Q46" s="256"/>
      <c r="R46" s="256"/>
      <c r="S46" s="256"/>
      <c r="T46" s="254"/>
      <c r="U46" s="254"/>
      <c r="V46" s="254"/>
      <c r="W46" s="254"/>
      <c r="X46" s="254"/>
      <c r="Y46" s="254"/>
      <c r="Z46" s="254"/>
      <c r="AA46" s="254"/>
      <c r="AB46" s="257"/>
      <c r="AC46" s="257"/>
    </row>
    <row r="47" spans="1:32" ht="22.5" customHeight="1">
      <c r="A47" s="254"/>
      <c r="B47" s="260" t="s">
        <v>54</v>
      </c>
      <c r="C47" s="255" t="s">
        <v>167</v>
      </c>
      <c r="D47" s="255">
        <v>2005</v>
      </c>
      <c r="E47" s="255">
        <v>2006</v>
      </c>
      <c r="F47" s="255">
        <v>2007</v>
      </c>
      <c r="G47" s="255">
        <v>2008</v>
      </c>
      <c r="H47" s="255">
        <v>2009</v>
      </c>
      <c r="I47" s="255">
        <v>2010</v>
      </c>
      <c r="J47" s="255">
        <v>2011</v>
      </c>
      <c r="K47" s="255">
        <v>2012</v>
      </c>
      <c r="L47" s="255">
        <v>2013</v>
      </c>
      <c r="M47" s="255">
        <v>2014</v>
      </c>
      <c r="N47" s="255">
        <v>2015</v>
      </c>
      <c r="O47" s="255">
        <v>2016</v>
      </c>
      <c r="P47" s="255">
        <v>2017</v>
      </c>
      <c r="Q47" s="255">
        <v>2018</v>
      </c>
      <c r="R47" s="255">
        <v>2019</v>
      </c>
      <c r="S47" s="255">
        <v>2020</v>
      </c>
      <c r="T47" s="255">
        <v>2021</v>
      </c>
      <c r="U47" s="261">
        <v>2022</v>
      </c>
      <c r="V47" s="255">
        <v>2023</v>
      </c>
      <c r="W47" s="254"/>
      <c r="X47" s="254"/>
      <c r="Y47" s="254"/>
      <c r="Z47" s="254"/>
      <c r="AA47" s="254"/>
      <c r="AB47" s="257"/>
      <c r="AC47" s="257"/>
    </row>
    <row r="48" spans="1:32" ht="22.5" customHeight="1">
      <c r="A48" s="254"/>
      <c r="B48" s="260" t="s">
        <v>19</v>
      </c>
      <c r="C48" s="258" t="s">
        <v>168</v>
      </c>
      <c r="D48" s="344">
        <f t="shared" ref="D48:V49" si="4">(1/4*D39)+(3/4*E39)</f>
        <v>18.237588220831974</v>
      </c>
      <c r="E48" s="344">
        <f t="shared" si="4"/>
        <v>17.281093780543813</v>
      </c>
      <c r="F48" s="344">
        <f t="shared" si="4"/>
        <v>15.811494378709792</v>
      </c>
      <c r="G48" s="344">
        <f t="shared" si="4"/>
        <v>15.627602637957965</v>
      </c>
      <c r="H48" s="344">
        <f t="shared" si="4"/>
        <v>17.823232591187377</v>
      </c>
      <c r="I48" s="344">
        <f t="shared" si="4"/>
        <v>19.313605496896109</v>
      </c>
      <c r="J48" s="344">
        <f t="shared" si="4"/>
        <v>21.715536855264695</v>
      </c>
      <c r="K48" s="344">
        <f t="shared" si="4"/>
        <v>21.283536312584104</v>
      </c>
      <c r="L48" s="344">
        <f t="shared" si="4"/>
        <v>16.837965480792302</v>
      </c>
      <c r="M48" s="344">
        <f t="shared" si="4"/>
        <v>19.387847827946732</v>
      </c>
      <c r="N48" s="344">
        <f t="shared" si="4"/>
        <v>21.22692212209671</v>
      </c>
      <c r="O48" s="344">
        <f t="shared" si="4"/>
        <v>20.545435008664992</v>
      </c>
      <c r="P48" s="344">
        <f t="shared" si="4"/>
        <v>19.980396587521803</v>
      </c>
      <c r="Q48" s="344">
        <f t="shared" si="4"/>
        <v>19.745013633346829</v>
      </c>
      <c r="R48" s="344">
        <f t="shared" si="4"/>
        <v>19.225882498629261</v>
      </c>
      <c r="S48" s="344">
        <f t="shared" si="4"/>
        <v>16.092860686448457</v>
      </c>
      <c r="T48" s="344">
        <f t="shared" si="4"/>
        <v>14.665583480615412</v>
      </c>
      <c r="U48" s="345">
        <f t="shared" si="4"/>
        <v>10.111537831703863</v>
      </c>
      <c r="V48" s="338">
        <f t="shared" si="4"/>
        <v>10.497850527840619</v>
      </c>
      <c r="W48" s="254"/>
      <c r="X48" s="254"/>
      <c r="Y48" s="254"/>
      <c r="Z48" s="254"/>
      <c r="AA48" s="254"/>
      <c r="AB48" s="257"/>
      <c r="AC48" s="257"/>
    </row>
    <row r="49" spans="1:32" ht="22.5" customHeight="1">
      <c r="A49" s="254"/>
      <c r="B49" s="260" t="s">
        <v>55</v>
      </c>
      <c r="C49" s="260" t="s">
        <v>168</v>
      </c>
      <c r="D49" s="344">
        <f t="shared" si="4"/>
        <v>6.4434264051033052</v>
      </c>
      <c r="E49" s="344">
        <f t="shared" si="4"/>
        <v>7.1145737789552985</v>
      </c>
      <c r="F49" s="344">
        <f t="shared" si="4"/>
        <v>68.564929860913352</v>
      </c>
      <c r="G49" s="344">
        <f t="shared" si="4"/>
        <v>98.39078566392962</v>
      </c>
      <c r="H49" s="344">
        <f t="shared" si="4"/>
        <v>106.35529410901485</v>
      </c>
      <c r="I49" s="344">
        <f t="shared" si="4"/>
        <v>112.23955406972973</v>
      </c>
      <c r="J49" s="344">
        <f t="shared" si="4"/>
        <v>124.52217628954222</v>
      </c>
      <c r="K49" s="344">
        <f t="shared" si="4"/>
        <v>140.18425686836247</v>
      </c>
      <c r="L49" s="344">
        <f t="shared" si="4"/>
        <v>158.10308840046471</v>
      </c>
      <c r="M49" s="344">
        <f t="shared" si="4"/>
        <v>160.34361334606783</v>
      </c>
      <c r="N49" s="344">
        <f t="shared" si="4"/>
        <v>159.20115916379277</v>
      </c>
      <c r="O49" s="344">
        <f t="shared" si="4"/>
        <v>159.34163883587649</v>
      </c>
      <c r="P49" s="344">
        <f t="shared" si="4"/>
        <v>163.59295822554037</v>
      </c>
      <c r="Q49" s="344">
        <f t="shared" si="4"/>
        <v>162.96846113117533</v>
      </c>
      <c r="R49" s="344">
        <f t="shared" si="4"/>
        <v>161.06170081124066</v>
      </c>
      <c r="S49" s="344">
        <f t="shared" si="4"/>
        <v>55.707492010151007</v>
      </c>
      <c r="T49" s="344">
        <f t="shared" si="4"/>
        <v>21.469974940050001</v>
      </c>
      <c r="U49" s="345">
        <f t="shared" si="4"/>
        <v>25.058926538100003</v>
      </c>
      <c r="V49" s="344">
        <f t="shared" si="4"/>
        <v>25.954253215800001</v>
      </c>
      <c r="W49" s="254"/>
      <c r="X49" s="254"/>
      <c r="Y49" s="254"/>
      <c r="Z49" s="254"/>
      <c r="AA49" s="254"/>
      <c r="AB49" s="257"/>
      <c r="AC49" s="257"/>
    </row>
    <row r="50" spans="1:32" ht="28.5" customHeight="1">
      <c r="A50" s="257"/>
      <c r="B50" s="257"/>
      <c r="C50" s="257"/>
      <c r="D50" s="346"/>
      <c r="E50" s="346"/>
      <c r="F50" s="346"/>
      <c r="G50" s="346"/>
      <c r="H50" s="346"/>
      <c r="I50" s="346"/>
      <c r="J50" s="346"/>
      <c r="K50" s="346"/>
      <c r="L50" s="346"/>
      <c r="M50" s="346"/>
      <c r="N50" s="346"/>
      <c r="O50" s="346"/>
      <c r="P50" s="346"/>
      <c r="Q50" s="346"/>
      <c r="R50" s="346"/>
      <c r="S50" s="346"/>
      <c r="T50" s="346"/>
      <c r="U50" s="346"/>
      <c r="V50" s="346"/>
      <c r="W50" s="257"/>
      <c r="X50" s="257"/>
      <c r="Y50" s="257"/>
      <c r="Z50" s="257"/>
      <c r="AA50" s="257"/>
      <c r="AB50" s="257"/>
      <c r="AC50" s="257"/>
    </row>
    <row r="51" spans="1:32" ht="22.5" customHeight="1">
      <c r="A51" s="346"/>
      <c r="B51" s="347"/>
      <c r="C51" s="346"/>
      <c r="D51" s="346"/>
      <c r="E51" s="346"/>
      <c r="F51" s="346"/>
      <c r="G51" s="346"/>
      <c r="H51" s="346"/>
      <c r="I51" s="346"/>
      <c r="J51" s="346"/>
      <c r="K51" s="346"/>
      <c r="L51" s="346"/>
      <c r="M51" s="346"/>
      <c r="N51" s="346"/>
      <c r="O51" s="346"/>
      <c r="P51" s="346"/>
      <c r="Q51" s="346"/>
      <c r="R51" s="346"/>
      <c r="S51" s="346"/>
      <c r="T51" s="346"/>
      <c r="U51" s="346"/>
      <c r="V51" s="254"/>
      <c r="W51" s="254"/>
      <c r="X51" s="254"/>
      <c r="Y51" s="254"/>
      <c r="Z51" s="254"/>
      <c r="AA51" s="254"/>
      <c r="AB51" s="254"/>
      <c r="AC51" s="254"/>
    </row>
    <row r="52" spans="1:32" ht="22.5" customHeight="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row>
    <row r="53" spans="1:32" ht="22.5" customHeight="1">
      <c r="A53" s="254"/>
      <c r="B53" s="256"/>
      <c r="C53" s="256"/>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row>
    <row r="54" spans="1:32" ht="22.5" customHeight="1">
      <c r="A54" s="254"/>
      <c r="B54" s="254"/>
      <c r="C54" s="285"/>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row>
    <row r="55" spans="1:32" ht="22.5" customHeight="1">
      <c r="A55" s="254"/>
      <c r="B55" s="254"/>
      <c r="C55" s="285"/>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row>
    <row r="56" spans="1:32" ht="22.5" customHeight="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row>
    <row r="57" spans="1:32" ht="22.5" customHeight="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row>
    <row r="58" spans="1:32" ht="22.5" customHeight="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row>
    <row r="59" spans="1:32" ht="22.5" customHeight="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row>
    <row r="60" spans="1:32" ht="22.5" customHeight="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row>
    <row r="61" spans="1:32" ht="22.5" customHeight="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row>
    <row r="62" spans="1:32" ht="22.5"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row>
    <row r="63" spans="1:32" ht="22.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row>
    <row r="64" spans="1:32" ht="22.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row>
    <row r="65" spans="1:32" ht="22.5"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row>
    <row r="66" spans="1:32" ht="22.5" customHeight="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row>
    <row r="67" spans="1:32" ht="22.5" customHeight="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row>
    <row r="68" spans="1:32" ht="22.5" customHeight="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row>
    <row r="69" spans="1:32" ht="22.5" customHeight="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row>
    <row r="70" spans="1:32" ht="22.5" customHeight="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row>
    <row r="71" spans="1:32" ht="22.5" customHeight="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row>
    <row r="72" spans="1:32" ht="22.5" customHeight="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row>
    <row r="73" spans="1:32" ht="22.5" customHeight="1">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row>
    <row r="74" spans="1:32" ht="22.5" customHeight="1">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row>
    <row r="75" spans="1:32" ht="22.5" customHeight="1">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row>
    <row r="76" spans="1:32" ht="22.5" customHeight="1">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row>
    <row r="77" spans="1:32" ht="22.5" customHeight="1">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row>
    <row r="78" spans="1:32" ht="22.5" customHeight="1">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row>
    <row r="79" spans="1:32" ht="22.5" customHeight="1">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row>
    <row r="80" spans="1:32" ht="22.5"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row>
    <row r="81" spans="1:32" ht="22.5"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row>
    <row r="82" spans="1:32" ht="22.5" customHeight="1">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row>
    <row r="83" spans="1:32" ht="22.5"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row>
    <row r="84" spans="1:32" ht="22.5" customHeight="1">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row>
    <row r="85" spans="1:32" ht="22.5" customHeight="1">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row>
    <row r="86" spans="1:32" ht="22.5" customHeight="1">
      <c r="A86" s="254"/>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row>
    <row r="87" spans="1:32" ht="22.5" customHeight="1">
      <c r="A87" s="254"/>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row>
    <row r="88" spans="1:32" ht="22.5" customHeight="1">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row>
    <row r="89" spans="1:32" ht="22.5" customHeight="1">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row>
    <row r="90" spans="1:32" ht="22.5" customHeight="1">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row>
    <row r="91" spans="1:32" ht="22.5" customHeight="1">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row>
    <row r="92" spans="1:32" ht="22.5" customHeight="1">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row>
    <row r="93" spans="1:32" ht="22.5" customHeight="1">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row>
    <row r="94" spans="1:32" ht="22.5" customHeight="1">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row>
    <row r="95" spans="1:32" ht="22.5" customHeight="1">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row>
    <row r="96" spans="1:32" ht="22.5"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row>
    <row r="97" spans="1:32" ht="22.5"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row>
    <row r="98" spans="1:32" ht="22.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row>
    <row r="99" spans="1:32" ht="22.5" customHeight="1">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row>
    <row r="100" spans="1:32" ht="22.5" customHeight="1">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row>
    <row r="101" spans="1:32" ht="22.5" customHeight="1">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row>
    <row r="102" spans="1:32" ht="22.5" customHeight="1">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row>
    <row r="103" spans="1:32" ht="22.5" customHeight="1">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row>
    <row r="104" spans="1:32" ht="22.5" customHeight="1">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row>
    <row r="105" spans="1:32" ht="22.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row>
    <row r="106" spans="1:32" ht="22.5"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row>
    <row r="107" spans="1:32" ht="22.5"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row>
    <row r="108" spans="1:32" ht="22.5"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row>
    <row r="109" spans="1:32" ht="22.5"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row>
    <row r="110" spans="1:32" ht="22.5"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row>
    <row r="111" spans="1:32" ht="22.5"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row>
    <row r="112" spans="1:32" ht="22.5"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row>
    <row r="113" spans="1:32" ht="22.5"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row>
    <row r="114" spans="1:32" ht="22.5"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row>
    <row r="115" spans="1:32" ht="22.5"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row>
    <row r="116" spans="1:32" ht="22.5"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row>
    <row r="117" spans="1:32" ht="22.5"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row>
    <row r="118" spans="1:32" ht="22.5"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row>
    <row r="119" spans="1:32" ht="22.5"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row>
    <row r="120" spans="1:32" ht="22.5"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row>
    <row r="121" spans="1:32" ht="22.5"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row>
    <row r="122" spans="1:32" ht="22.5"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s="254"/>
    </row>
    <row r="123" spans="1:32" ht="22.5"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row>
    <row r="124" spans="1:32" ht="22.5"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row>
    <row r="125" spans="1:32" ht="22.5"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row>
    <row r="126" spans="1:32" ht="22.5"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c r="AF126" s="254"/>
    </row>
    <row r="127" spans="1:32" ht="22.5"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row>
    <row r="128" spans="1:32" ht="22.5"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row>
    <row r="129" spans="1:32" ht="22.5"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row>
    <row r="130" spans="1:32" ht="22.5"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row>
    <row r="131" spans="1:32" ht="22.5"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row>
    <row r="132" spans="1:32" ht="22.5"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row>
    <row r="133" spans="1:32" ht="22.5"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F133" s="254"/>
    </row>
    <row r="134" spans="1:32" ht="22.5"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row>
    <row r="135" spans="1:32" ht="22.5"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c r="AF135" s="254"/>
    </row>
    <row r="136" spans="1:32" ht="22.5"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row>
    <row r="137" spans="1:32" ht="22.5"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F137" s="254"/>
    </row>
    <row r="138" spans="1:32" ht="22.5"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row>
    <row r="139" spans="1:32" ht="22.5"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row>
    <row r="140" spans="1:32" ht="22.5"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row>
    <row r="141" spans="1:32" ht="22.5"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row>
    <row r="142" spans="1:32" ht="22.5"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row>
    <row r="143" spans="1:32" ht="22.5"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row>
    <row r="144" spans="1:32" ht="22.5"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row>
    <row r="145" spans="1:32" ht="22.5"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row>
    <row r="146" spans="1:32" ht="22.5"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c r="AF146" s="254"/>
    </row>
    <row r="147" spans="1:32" ht="22.5"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row>
    <row r="148" spans="1:32" ht="22.5"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row>
    <row r="149" spans="1:32" ht="22.5"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c r="AF149" s="254"/>
    </row>
    <row r="150" spans="1:32" ht="22.5"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c r="AF150" s="254"/>
    </row>
    <row r="151" spans="1:32" ht="22.5"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c r="AF151" s="254"/>
    </row>
    <row r="152" spans="1:32" ht="22.5"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row>
    <row r="153" spans="1:32" ht="22.5"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row>
    <row r="154" spans="1:32" ht="22.5"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row>
    <row r="155" spans="1:32" ht="22.5"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row>
    <row r="156" spans="1:32" ht="22.5"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row>
    <row r="157" spans="1:32" ht="22.5"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row>
    <row r="158" spans="1:32" ht="22.5"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row>
    <row r="159" spans="1:32" ht="22.5"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row>
    <row r="160" spans="1:32" ht="22.5"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row>
    <row r="161" spans="1:32" ht="22.5"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c r="AF161" s="254"/>
    </row>
    <row r="162" spans="1:32" ht="22.5"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row>
    <row r="163" spans="1:32" ht="22.5"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row>
    <row r="164" spans="1:32" ht="22.5"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row>
    <row r="165" spans="1:32" ht="22.5"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F165" s="254"/>
    </row>
    <row r="166" spans="1:32" ht="22.5"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row>
    <row r="167" spans="1:32" ht="22.5"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row>
    <row r="168" spans="1:32" ht="22.5"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row>
    <row r="169" spans="1:32" ht="22.5"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c r="AF169" s="254"/>
    </row>
    <row r="170" spans="1:32" ht="22.5"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row>
    <row r="171" spans="1:32" ht="22.5"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row>
    <row r="172" spans="1:32" ht="22.5"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row>
    <row r="173" spans="1:32" ht="22.5"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c r="AF173" s="254"/>
    </row>
    <row r="174" spans="1:32" ht="22.5"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row>
    <row r="175" spans="1:32" ht="22.5"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c r="AF175" s="254"/>
    </row>
    <row r="176" spans="1:32" ht="22.5"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row>
    <row r="177" spans="1:32" ht="22.5"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row>
    <row r="178" spans="1:32" ht="22.5"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c r="AF178" s="254"/>
    </row>
    <row r="179" spans="1:32" ht="22.5"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c r="AF179" s="254"/>
    </row>
    <row r="180" spans="1:32" ht="22.5"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c r="AF180" s="254"/>
    </row>
    <row r="181" spans="1:32" ht="22.5"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row>
    <row r="182" spans="1:32" ht="22.5"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row>
    <row r="183" spans="1:32" ht="22.5"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row>
    <row r="184" spans="1:32" ht="22.5"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row>
    <row r="185" spans="1:32" ht="22.5"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row>
    <row r="186" spans="1:32" ht="22.5"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row>
    <row r="187" spans="1:32" ht="22.5"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row>
    <row r="188" spans="1:32" ht="22.5"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row>
    <row r="189" spans="1:32" ht="22.5"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row>
    <row r="190" spans="1:32" ht="22.5"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row>
    <row r="191" spans="1:32" ht="22.5"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row>
    <row r="192" spans="1:32" ht="22.5"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row>
    <row r="193" spans="1:32" ht="22.5"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row>
    <row r="194" spans="1:32" ht="22.5"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row>
    <row r="195" spans="1:32" ht="22.5"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row>
    <row r="196" spans="1:32" ht="22.5"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row>
    <row r="197" spans="1:32" ht="22.5"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row>
    <row r="198" spans="1:32" ht="22.5"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row>
    <row r="199" spans="1:32" ht="22.5"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row>
    <row r="200" spans="1:32" ht="22.5"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row>
    <row r="201" spans="1:32" ht="22.5"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row>
    <row r="202" spans="1:32" ht="22.5"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row>
    <row r="203" spans="1:32" ht="22.5"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row>
    <row r="204" spans="1:32" ht="22.5"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row>
    <row r="205" spans="1:32" ht="22.5"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row>
    <row r="206" spans="1:32" ht="22.5"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row>
    <row r="207" spans="1:32" ht="22.5"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row>
    <row r="208" spans="1:32" ht="22.5"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row>
    <row r="209" spans="1:32" ht="22.5"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row>
    <row r="210" spans="1:32" ht="22.5"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row>
    <row r="211" spans="1:32" ht="22.5"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row>
    <row r="212" spans="1:32" ht="22.5"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row>
    <row r="213" spans="1:32" ht="22.5"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row>
    <row r="214" spans="1:32" ht="22.5"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row>
    <row r="215" spans="1:32" ht="22.5"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row>
    <row r="216" spans="1:32" ht="22.5"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row>
    <row r="217" spans="1:32" ht="22.5"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row>
    <row r="218" spans="1:32" ht="22.5"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row>
    <row r="219" spans="1:32" ht="22.5"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row>
    <row r="220" spans="1:32" ht="22.5"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row>
    <row r="221" spans="1:32" ht="15.75" customHeight="1">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row>
    <row r="222" spans="1:32" ht="15.75" customHeight="1">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row>
    <row r="223" spans="1:32" ht="15.75" customHeight="1">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row>
    <row r="224" spans="1:32" ht="15.75" customHeight="1">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row>
    <row r="225" spans="1:32" ht="15.75" customHeight="1">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row>
    <row r="226" spans="1:32" ht="15.75" customHeight="1">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row>
    <row r="227" spans="1:32" ht="15.75" customHeight="1">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row>
    <row r="228" spans="1:32" ht="15.75" customHeight="1">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row>
    <row r="229" spans="1:32" ht="15.75" customHeight="1">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row>
    <row r="230" spans="1:32" ht="15.75" customHeight="1">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row>
    <row r="231" spans="1:32" ht="15.75" customHeight="1">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row>
    <row r="232" spans="1:32" ht="15.75" customHeight="1">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row>
    <row r="233" spans="1:32" ht="15.75" customHeight="1">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row>
    <row r="234" spans="1:32" ht="15.75" customHeight="1">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row>
    <row r="235" spans="1:32" ht="15.75" customHeight="1">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row>
    <row r="236" spans="1:32" ht="15.75" customHeight="1">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row>
    <row r="237" spans="1:32" ht="15.75" customHeight="1">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row>
    <row r="238" spans="1:32" ht="15.7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row>
    <row r="239" spans="1:32" ht="15.75" customHeight="1">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row>
    <row r="240" spans="1:32" ht="15.75" customHeight="1">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row>
    <row r="241" spans="1:32" ht="15.75" customHeight="1">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row>
    <row r="242" spans="1:32" ht="15.75" customHeight="1">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row>
    <row r="243" spans="1:32" ht="15.75" customHeight="1">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row>
    <row r="244" spans="1:32" ht="15.75" customHeight="1">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row>
    <row r="245" spans="1:32" ht="15.75" customHeight="1">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row>
    <row r="246" spans="1:32" ht="15.75" customHeight="1">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row>
    <row r="247" spans="1:32" ht="15.75" customHeight="1">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row>
    <row r="248" spans="1:32" ht="15.75" customHeight="1">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row>
    <row r="249" spans="1:32" ht="15.75" customHeight="1">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row>
    <row r="250" spans="1:32" ht="15.75" customHeight="1">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row>
    <row r="251" spans="1:32" ht="15.75" customHeight="1">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row>
    <row r="252" spans="1:32" ht="15.75" customHeight="1">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row>
    <row r="253" spans="1:32" ht="15.75" customHeight="1">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row>
    <row r="254" spans="1:32" ht="15.75" customHeight="1">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row>
    <row r="255" spans="1:32" ht="15.75" customHeight="1">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row>
    <row r="256" spans="1:32" ht="15.75" customHeight="1">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row>
    <row r="257" spans="1:32" ht="15.75" customHeight="1">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row>
    <row r="258" spans="1:32" ht="15.75" customHeight="1">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row>
    <row r="259" spans="1:32" ht="15.75" customHeight="1">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row>
    <row r="260" spans="1:32" ht="15.75" customHeight="1">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row>
    <row r="261" spans="1:32" ht="15.75" customHeight="1">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row>
    <row r="262" spans="1:32" ht="15.75" customHeight="1">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row>
    <row r="263" spans="1:32" ht="15.75" customHeight="1">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row>
    <row r="264" spans="1:32" ht="15.75" customHeight="1">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row>
    <row r="265" spans="1:32" ht="15.75" customHeight="1">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row>
    <row r="266" spans="1:32" ht="15.75" customHeight="1">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row>
    <row r="267" spans="1:32" ht="15.75" customHeight="1">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row>
    <row r="268" spans="1:32" ht="15.75" customHeight="1">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row>
    <row r="269" spans="1:32" ht="15.75" customHeight="1">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row>
    <row r="270" spans="1:32" ht="15.75" customHeight="1">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row>
    <row r="271" spans="1:32" ht="15.75" customHeight="1">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row>
    <row r="272" spans="1:32" ht="15.75" customHeight="1">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row>
    <row r="273" spans="1:32" ht="15.75" customHeight="1">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row>
    <row r="274" spans="1:32" ht="15.75" customHeight="1">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row>
    <row r="275" spans="1:32" ht="15.75" customHeight="1">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row>
    <row r="276" spans="1:32" ht="15.75" customHeight="1">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row>
    <row r="277" spans="1:32" ht="15.75" customHeight="1">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row>
    <row r="278" spans="1:32" ht="15.75" customHeight="1">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row>
    <row r="279" spans="1:32" ht="15.75" customHeight="1">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row>
    <row r="280" spans="1:32" ht="15.75" customHeight="1">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row>
    <row r="281" spans="1:32" ht="15.75" customHeight="1">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row>
    <row r="282" spans="1:32" ht="15.75" customHeight="1">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row>
    <row r="283" spans="1:32" ht="15.75" customHeight="1">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row>
    <row r="284" spans="1:32" ht="15.75" customHeight="1">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row>
    <row r="285" spans="1:32" ht="15.75" customHeight="1">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row>
    <row r="286" spans="1:32" ht="15.75" customHeight="1">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row>
    <row r="287" spans="1:32" ht="15.75" customHeight="1">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row>
    <row r="288" spans="1:32" ht="15.75" customHeight="1">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row>
    <row r="289" spans="1:32" ht="15.75" customHeight="1">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row>
    <row r="290" spans="1:32" ht="15.75" customHeight="1">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row>
    <row r="291" spans="1:32" ht="15.75" customHeight="1">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row>
    <row r="292" spans="1:32" ht="15.75" customHeight="1">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row>
    <row r="293" spans="1:32" ht="15.75" customHeight="1">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row>
    <row r="294" spans="1:32" ht="15.75" customHeight="1">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row>
    <row r="295" spans="1:32" ht="15.75" customHeight="1">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row>
    <row r="296" spans="1:32" ht="15.75" customHeight="1">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row>
    <row r="297" spans="1:32" ht="15.75" customHeight="1">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row>
    <row r="298" spans="1:32" ht="15.75" customHeight="1">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row>
    <row r="299" spans="1:32" ht="15.75" customHeight="1">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row>
    <row r="300" spans="1:32" ht="15.75" customHeight="1">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row>
    <row r="301" spans="1:32" ht="15.75" customHeight="1">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row>
    <row r="302" spans="1:32" ht="15.75" customHeight="1">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row>
    <row r="303" spans="1:32" ht="15.75" customHeight="1">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row>
    <row r="304" spans="1:32" ht="15.75" customHeight="1">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row>
    <row r="305" spans="1:32" ht="15.75" customHeight="1">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row>
    <row r="306" spans="1:32" ht="15.75" customHeight="1">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row>
    <row r="307" spans="1:32" ht="15.75" customHeight="1">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row>
    <row r="308" spans="1:32" ht="15.75" customHeight="1">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row>
    <row r="309" spans="1:32" ht="15.75" customHeight="1">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row>
    <row r="310" spans="1:32" ht="15.75" customHeight="1">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row>
    <row r="311" spans="1:32" ht="15.75" customHeight="1">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row>
    <row r="312" spans="1:32" ht="15.75" customHeight="1">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row>
    <row r="313" spans="1:32" ht="15.75" customHeight="1">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row>
    <row r="314" spans="1:32" ht="15.75" customHeight="1">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row>
    <row r="315" spans="1:32" ht="15.75" customHeight="1">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row>
    <row r="316" spans="1:32" ht="15.75" customHeight="1">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row>
    <row r="317" spans="1:32" ht="15.75" customHeight="1">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row>
    <row r="318" spans="1:32" ht="15.75" customHeight="1">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row>
    <row r="319" spans="1:32" ht="15.75" customHeight="1">
      <c r="A319" s="257"/>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row>
    <row r="320" spans="1:32" ht="15.75" customHeight="1">
      <c r="A320" s="257"/>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row>
    <row r="321" spans="1:32" ht="15.75" customHeight="1">
      <c r="A321" s="257"/>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row>
    <row r="322" spans="1:32" ht="15.75" customHeight="1">
      <c r="A322" s="257"/>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row>
    <row r="323" spans="1:32" ht="15.75" customHeight="1">
      <c r="A323" s="257"/>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row>
    <row r="324" spans="1:32" ht="15.75" customHeight="1">
      <c r="A324" s="257"/>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row>
    <row r="325" spans="1:32" ht="15.75" customHeight="1">
      <c r="A325" s="257"/>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row>
    <row r="326" spans="1:32" ht="15.75" customHeight="1">
      <c r="A326" s="257"/>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row>
    <row r="327" spans="1:32" ht="15.75" customHeight="1">
      <c r="A327" s="257"/>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row>
    <row r="328" spans="1:32" ht="15.75" customHeight="1">
      <c r="A328" s="257"/>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row>
    <row r="329" spans="1:32" ht="15.75" customHeight="1">
      <c r="A329" s="257"/>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row>
    <row r="330" spans="1:32" ht="15.75" customHeight="1">
      <c r="A330" s="257"/>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row>
    <row r="331" spans="1:32" ht="15.75" customHeight="1">
      <c r="A331" s="257"/>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row>
    <row r="332" spans="1:32" ht="15.75" customHeight="1">
      <c r="A332" s="257"/>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row>
    <row r="333" spans="1:32" ht="15.75" customHeight="1">
      <c r="A333" s="257"/>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row>
    <row r="334" spans="1:32" ht="15.75" customHeight="1">
      <c r="A334" s="257"/>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row>
    <row r="335" spans="1:32" ht="15.75" customHeight="1">
      <c r="A335" s="257"/>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row>
    <row r="336" spans="1:32" ht="15.75" customHeight="1">
      <c r="A336" s="257"/>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row>
    <row r="337" spans="1:32" ht="15.75" customHeight="1">
      <c r="A337" s="257"/>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row>
    <row r="338" spans="1:32" ht="15.75" customHeight="1">
      <c r="A338" s="257"/>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row>
    <row r="339" spans="1:32" ht="15.75" customHeight="1">
      <c r="A339" s="257"/>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row>
    <row r="340" spans="1:32" ht="15.75" customHeight="1">
      <c r="A340" s="257"/>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row>
    <row r="341" spans="1:32" ht="15.75" customHeight="1">
      <c r="A341" s="257"/>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row>
    <row r="342" spans="1:32" ht="15.75" customHeight="1">
      <c r="A342" s="257"/>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row>
    <row r="343" spans="1:32" ht="15.75" customHeight="1">
      <c r="A343" s="257"/>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row>
    <row r="344" spans="1:32" ht="15.75" customHeight="1">
      <c r="A344" s="257"/>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row>
    <row r="345" spans="1:32" ht="15.75" customHeight="1">
      <c r="A345" s="257"/>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row>
    <row r="346" spans="1:32" ht="15.75" customHeight="1">
      <c r="A346" s="257"/>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row>
    <row r="347" spans="1:32" ht="15.75" customHeight="1">
      <c r="A347" s="257"/>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row>
    <row r="348" spans="1:32" ht="15.75" customHeight="1">
      <c r="A348" s="257"/>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row>
    <row r="349" spans="1:32" ht="15.75" customHeight="1">
      <c r="A349" s="257"/>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row>
    <row r="350" spans="1:32" ht="15.75" customHeight="1">
      <c r="A350" s="257"/>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row>
    <row r="351" spans="1:32" ht="15.75" customHeight="1">
      <c r="A351" s="257"/>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row>
    <row r="352" spans="1:32" ht="15.75" customHeight="1">
      <c r="A352" s="257"/>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row>
    <row r="353" spans="1:32" ht="15.75" customHeight="1">
      <c r="A353" s="257"/>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row>
    <row r="354" spans="1:32" ht="15.75" customHeight="1">
      <c r="A354" s="257"/>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row>
    <row r="355" spans="1:32" ht="15.75" customHeight="1">
      <c r="A355" s="257"/>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row>
    <row r="356" spans="1:32" ht="15.75" customHeight="1">
      <c r="A356" s="257"/>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row>
    <row r="357" spans="1:32" ht="15.75" customHeight="1">
      <c r="A357" s="257"/>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row>
    <row r="358" spans="1:32" ht="15.75" customHeight="1">
      <c r="A358" s="257"/>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row>
    <row r="359" spans="1:32" ht="15.75" customHeight="1">
      <c r="A359" s="257"/>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row>
    <row r="360" spans="1:32" ht="15.75" customHeight="1">
      <c r="A360" s="257"/>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row>
    <row r="361" spans="1:32" ht="15.75" customHeight="1">
      <c r="A361" s="257"/>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row>
    <row r="362" spans="1:32" ht="15.75" customHeight="1">
      <c r="A362" s="257"/>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row>
    <row r="363" spans="1:32" ht="15.75" customHeight="1">
      <c r="A363" s="257"/>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row>
    <row r="364" spans="1:32" ht="15.75" customHeight="1">
      <c r="A364" s="257"/>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row>
    <row r="365" spans="1:32" ht="15.75" customHeight="1">
      <c r="A365" s="257"/>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row>
    <row r="366" spans="1:32" ht="15.75" customHeight="1">
      <c r="A366" s="257"/>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row>
    <row r="367" spans="1:32" ht="15.75" customHeight="1">
      <c r="A367" s="257"/>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row>
    <row r="368" spans="1:32" ht="15.75" customHeight="1">
      <c r="A368" s="257"/>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row>
    <row r="369" spans="1:32" ht="15.75" customHeight="1">
      <c r="A369" s="257"/>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row>
    <row r="370" spans="1:32" ht="15.75" customHeight="1">
      <c r="A370" s="257"/>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row>
    <row r="371" spans="1:32" ht="15.75" customHeight="1">
      <c r="A371" s="257"/>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row>
    <row r="372" spans="1:32" ht="15.75" customHeight="1">
      <c r="A372" s="257"/>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row>
    <row r="373" spans="1:32" ht="15.75" customHeight="1">
      <c r="A373" s="257"/>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row>
    <row r="374" spans="1:32" ht="15.75" customHeight="1">
      <c r="A374" s="257"/>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row>
    <row r="375" spans="1:32" ht="15.75" customHeight="1">
      <c r="A375" s="257"/>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row>
    <row r="376" spans="1:32" ht="15.75" customHeight="1">
      <c r="A376" s="257"/>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row>
    <row r="377" spans="1:32" ht="15.75" customHeight="1">
      <c r="A377" s="257"/>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row>
    <row r="378" spans="1:32" ht="15.75" customHeight="1">
      <c r="A378" s="257"/>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row>
    <row r="379" spans="1:32" ht="15.75" customHeight="1">
      <c r="A379" s="257"/>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row>
    <row r="380" spans="1:32" ht="15.75" customHeight="1">
      <c r="A380" s="257"/>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row>
    <row r="381" spans="1:32" ht="15.75" customHeight="1">
      <c r="A381" s="257"/>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row>
    <row r="382" spans="1:32" ht="15.75" customHeight="1">
      <c r="A382" s="257"/>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row>
    <row r="383" spans="1:32" ht="15.75" customHeight="1">
      <c r="A383" s="257"/>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row>
    <row r="384" spans="1:32" ht="15.75" customHeight="1">
      <c r="A384" s="257"/>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row>
    <row r="385" spans="1:32" ht="15.75" customHeight="1">
      <c r="A385" s="257"/>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row>
    <row r="386" spans="1:32" ht="15.75" customHeight="1">
      <c r="A386" s="257"/>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row>
    <row r="387" spans="1:32" ht="15.75" customHeight="1">
      <c r="A387" s="257"/>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row>
    <row r="388" spans="1:32" ht="15.75" customHeight="1">
      <c r="A388" s="257"/>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row>
    <row r="389" spans="1:32" ht="15.75" customHeight="1">
      <c r="A389" s="257"/>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row>
    <row r="390" spans="1:32" ht="15.75" customHeight="1">
      <c r="A390" s="257"/>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row>
    <row r="391" spans="1:32" ht="15.75" customHeight="1">
      <c r="A391" s="257"/>
      <c r="B391" s="257"/>
      <c r="C391" s="257"/>
      <c r="D391" s="257"/>
      <c r="E391" s="257"/>
      <c r="F391" s="257"/>
      <c r="G391" s="257"/>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row>
    <row r="392" spans="1:32" ht="15.75" customHeight="1">
      <c r="A392" s="257"/>
      <c r="B392" s="257"/>
      <c r="C392" s="257"/>
      <c r="D392" s="257"/>
      <c r="E392" s="257"/>
      <c r="F392" s="257"/>
      <c r="G392" s="257"/>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row>
    <row r="393" spans="1:32" ht="15.75" customHeight="1">
      <c r="A393" s="257"/>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row>
    <row r="394" spans="1:32" ht="15.75" customHeight="1">
      <c r="A394" s="257"/>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row>
    <row r="395" spans="1:32" ht="15.75" customHeight="1">
      <c r="A395" s="257"/>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row>
    <row r="396" spans="1:32" ht="15.75" customHeight="1">
      <c r="A396" s="257"/>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row>
    <row r="397" spans="1:32" ht="15.75" customHeight="1">
      <c r="A397" s="257"/>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row>
    <row r="398" spans="1:32" ht="15.75" customHeight="1">
      <c r="A398" s="257"/>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row>
    <row r="399" spans="1:32" ht="15.75" customHeight="1">
      <c r="A399" s="257"/>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row>
    <row r="400" spans="1:32" ht="15.75" customHeight="1">
      <c r="A400" s="257"/>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row>
    <row r="401" spans="1:32" ht="15.75" customHeight="1">
      <c r="A401" s="257"/>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row>
    <row r="402" spans="1:32" ht="15.75" customHeight="1">
      <c r="A402" s="257"/>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row>
    <row r="403" spans="1:32" ht="15.75" customHeight="1">
      <c r="A403" s="257"/>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row>
    <row r="404" spans="1:32" ht="15.75" customHeight="1">
      <c r="A404" s="257"/>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row>
    <row r="405" spans="1:32" ht="15.75" customHeight="1">
      <c r="A405" s="257"/>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row>
    <row r="406" spans="1:32" ht="15.75" customHeight="1">
      <c r="A406" s="257"/>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row>
    <row r="407" spans="1:32" ht="15.75" customHeight="1">
      <c r="A407" s="257"/>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row>
    <row r="408" spans="1:32" ht="15.75" customHeight="1">
      <c r="A408" s="257"/>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row>
    <row r="409" spans="1:32" ht="15.75" customHeight="1">
      <c r="A409" s="257"/>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row>
    <row r="410" spans="1:32" ht="15.75" customHeight="1">
      <c r="A410" s="257"/>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row>
    <row r="411" spans="1:32" ht="15.75" customHeight="1">
      <c r="A411" s="257"/>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row>
    <row r="412" spans="1:32" ht="15.75" customHeight="1">
      <c r="A412" s="257"/>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row>
    <row r="413" spans="1:32" ht="15.75" customHeight="1">
      <c r="A413" s="257"/>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row>
    <row r="414" spans="1:32" ht="15.75" customHeight="1">
      <c r="A414" s="257"/>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row>
    <row r="415" spans="1:32" ht="15.75" customHeight="1">
      <c r="A415" s="257"/>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row>
    <row r="416" spans="1:32" ht="15.75" customHeight="1">
      <c r="A416" s="257"/>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row>
    <row r="417" spans="1:32" ht="15.75" customHeight="1">
      <c r="A417" s="257"/>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row>
    <row r="418" spans="1:32" ht="15.75" customHeight="1">
      <c r="A418" s="257"/>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row>
    <row r="419" spans="1:32" ht="15.75" customHeight="1">
      <c r="A419" s="257"/>
      <c r="B419" s="257"/>
      <c r="C419" s="257"/>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row>
    <row r="420" spans="1:32" ht="15.75" customHeight="1">
      <c r="A420" s="257"/>
      <c r="B420" s="257"/>
      <c r="C420" s="257"/>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row>
    <row r="421" spans="1:32" ht="15.75" customHeight="1">
      <c r="A421" s="257"/>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row>
    <row r="422" spans="1:32" ht="15.75" customHeight="1">
      <c r="A422" s="257"/>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row>
    <row r="423" spans="1:32" ht="15.75" customHeight="1">
      <c r="A423" s="257"/>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row>
    <row r="424" spans="1:32" ht="15.75" customHeight="1">
      <c r="A424" s="257"/>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row>
    <row r="425" spans="1:32" ht="15.75" customHeight="1">
      <c r="A425" s="257"/>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row>
    <row r="426" spans="1:32" ht="15.75" customHeight="1">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row>
    <row r="427" spans="1:32" ht="15.75" customHeight="1">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row>
    <row r="428" spans="1:32" ht="15.75" customHeight="1">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row>
    <row r="429" spans="1:32" ht="15.75" customHeight="1">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row>
    <row r="430" spans="1:32" ht="15.75" customHeight="1">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row>
    <row r="431" spans="1:32" ht="15.75" customHeight="1">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row>
    <row r="432" spans="1:32" ht="15.75" customHeight="1">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row>
    <row r="433" spans="1:32" ht="15.75" customHeight="1">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row>
    <row r="434" spans="1:32" ht="15.75" customHeight="1">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row>
    <row r="435" spans="1:32" ht="15.75" customHeight="1">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row>
    <row r="436" spans="1:32" ht="15.75" customHeight="1">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row>
    <row r="437" spans="1:32" ht="15.75" customHeight="1">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row>
    <row r="438" spans="1:32" ht="15.75" customHeight="1">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row>
    <row r="439" spans="1:32" ht="15.75" customHeight="1">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row>
    <row r="440" spans="1:32" ht="15.75" customHeight="1">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row>
    <row r="441" spans="1:32" ht="15.75" customHeight="1">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row>
    <row r="442" spans="1:32" ht="15.75" customHeight="1">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row>
    <row r="443" spans="1:32" ht="15.75" customHeight="1">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row>
    <row r="444" spans="1:32" ht="15.75" customHeight="1">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row>
    <row r="445" spans="1:32" ht="15.75" customHeight="1">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row>
    <row r="446" spans="1:32" ht="15.75" customHeight="1">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row>
    <row r="447" spans="1:32" ht="15.75" customHeight="1">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row>
    <row r="448" spans="1:32" ht="15.75" customHeight="1">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row>
    <row r="449" spans="1:32" ht="15.75" customHeight="1">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row>
    <row r="450" spans="1:32" ht="15.75" customHeight="1">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row>
    <row r="451" spans="1:32" ht="15.75" customHeight="1">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row>
    <row r="452" spans="1:32" ht="15.75" customHeight="1">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row>
    <row r="453" spans="1:32" ht="15.75" customHeight="1">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row>
    <row r="454" spans="1:32" ht="15.75" customHeight="1">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row>
    <row r="455" spans="1:32" ht="15.75" customHeight="1">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row>
    <row r="456" spans="1:32" ht="15.75" customHeight="1">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row>
    <row r="457" spans="1:32" ht="15.75" customHeight="1">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row>
    <row r="458" spans="1:32" ht="15.75" customHeight="1">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row>
    <row r="459" spans="1:32" ht="15.75" customHeight="1">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row>
    <row r="460" spans="1:32" ht="15.75" customHeight="1">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row>
    <row r="461" spans="1:32" ht="15.75" customHeight="1">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row>
    <row r="462" spans="1:32" ht="15.75" customHeight="1">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row>
    <row r="463" spans="1:32" ht="15.75" customHeight="1">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row>
    <row r="464" spans="1:32" ht="15.75" customHeight="1">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row>
    <row r="465" spans="1:32" ht="15.75" customHeight="1">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row>
    <row r="466" spans="1:32" ht="15.75" customHeight="1">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row>
    <row r="467" spans="1:32" ht="15.75" customHeight="1">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row>
    <row r="468" spans="1:32" ht="15.75" customHeight="1">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row>
    <row r="469" spans="1:32" ht="15.75" customHeight="1">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row>
    <row r="470" spans="1:32" ht="15.75" customHeight="1">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row>
    <row r="471" spans="1:32" ht="15.75" customHeight="1">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row>
    <row r="472" spans="1:32" ht="15.75" customHeight="1">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row>
    <row r="473" spans="1:32" ht="15.75" customHeight="1">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row>
    <row r="474" spans="1:32" ht="15.75" customHeight="1">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row>
    <row r="475" spans="1:32" ht="15.75" customHeight="1">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row>
    <row r="476" spans="1:32" ht="15.75" customHeight="1">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row>
    <row r="477" spans="1:32" ht="15.75" customHeight="1">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row>
    <row r="478" spans="1:32" ht="15.75" customHeight="1">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row>
    <row r="479" spans="1:32" ht="15.75" customHeight="1">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row>
    <row r="480" spans="1:32" ht="15.75" customHeight="1">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row>
    <row r="481" spans="1:32" ht="15.75" customHeight="1">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row>
    <row r="482" spans="1:32" ht="15.75" customHeight="1">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row>
    <row r="483" spans="1:32" ht="15.75" customHeight="1">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row>
    <row r="484" spans="1:32" ht="15.75" customHeight="1">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row>
    <row r="485" spans="1:32" ht="15.75" customHeight="1">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row>
    <row r="486" spans="1:32" ht="15.75" customHeight="1">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row>
    <row r="487" spans="1:32" ht="15.75" customHeight="1">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row>
    <row r="488" spans="1:32" ht="15.75" customHeight="1">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row>
    <row r="489" spans="1:32" ht="15.75" customHeight="1">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row>
    <row r="490" spans="1:32" ht="15.75" customHeight="1">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row>
    <row r="491" spans="1:32" ht="15.75" customHeight="1">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row>
    <row r="492" spans="1:32" ht="15.75" customHeight="1">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row>
    <row r="493" spans="1:32" ht="15.75" customHeight="1">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7"/>
      <c r="AE493" s="257"/>
      <c r="AF493" s="257"/>
    </row>
    <row r="494" spans="1:32" ht="15.75" customHeight="1">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row>
    <row r="495" spans="1:32" ht="15.75" customHeight="1">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7"/>
      <c r="AF495" s="257"/>
    </row>
    <row r="496" spans="1:32" ht="15.75" customHeight="1">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7"/>
      <c r="AF496" s="257"/>
    </row>
    <row r="497" spans="1:32" ht="15.75" customHeight="1">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7"/>
      <c r="AF497" s="257"/>
    </row>
    <row r="498" spans="1:32" ht="15.75" customHeight="1">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57"/>
      <c r="AE498" s="257"/>
      <c r="AF498" s="257"/>
    </row>
    <row r="499" spans="1:32" ht="15.75" customHeight="1">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c r="AA499" s="257"/>
      <c r="AB499" s="257"/>
      <c r="AC499" s="257"/>
      <c r="AD499" s="257"/>
      <c r="AE499" s="257"/>
      <c r="AF499" s="257"/>
    </row>
    <row r="500" spans="1:32" ht="15.75" customHeight="1">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c r="AA500" s="257"/>
      <c r="AB500" s="257"/>
      <c r="AC500" s="257"/>
      <c r="AD500" s="257"/>
      <c r="AE500" s="257"/>
      <c r="AF500" s="257"/>
    </row>
    <row r="501" spans="1:32" ht="15.75" customHeight="1">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57"/>
      <c r="AE501" s="257"/>
      <c r="AF501" s="257"/>
    </row>
    <row r="502" spans="1:32" ht="15.75" customHeight="1">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57"/>
      <c r="AE502" s="257"/>
      <c r="AF502" s="257"/>
    </row>
    <row r="503" spans="1:32" ht="15.75" customHeight="1">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57"/>
      <c r="AE503" s="257"/>
      <c r="AF503" s="257"/>
    </row>
    <row r="504" spans="1:32" ht="15.75" customHeight="1">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7"/>
      <c r="AF504" s="257"/>
    </row>
    <row r="505" spans="1:32" ht="15.75" customHeight="1">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7"/>
      <c r="AF505" s="257"/>
    </row>
    <row r="506" spans="1:32" ht="15.75" customHeight="1">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57"/>
      <c r="AE506" s="257"/>
      <c r="AF506" s="257"/>
    </row>
    <row r="507" spans="1:32" ht="15.75" customHeight="1">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c r="AA507" s="257"/>
      <c r="AB507" s="257"/>
      <c r="AC507" s="257"/>
      <c r="AD507" s="257"/>
      <c r="AE507" s="257"/>
      <c r="AF507" s="257"/>
    </row>
    <row r="508" spans="1:32" ht="15.75" customHeight="1">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c r="AA508" s="257"/>
      <c r="AB508" s="257"/>
      <c r="AC508" s="257"/>
      <c r="AD508" s="257"/>
      <c r="AE508" s="257"/>
      <c r="AF508" s="257"/>
    </row>
    <row r="509" spans="1:32" ht="15.75" customHeight="1">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57"/>
      <c r="AE509" s="257"/>
      <c r="AF509" s="257"/>
    </row>
    <row r="510" spans="1:32" ht="15.75" customHeight="1">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c r="AA510" s="257"/>
      <c r="AB510" s="257"/>
      <c r="AC510" s="257"/>
      <c r="AD510" s="257"/>
      <c r="AE510" s="257"/>
      <c r="AF510" s="257"/>
    </row>
    <row r="511" spans="1:32" ht="15.75" customHeight="1">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c r="AA511" s="257"/>
      <c r="AB511" s="257"/>
      <c r="AC511" s="257"/>
      <c r="AD511" s="257"/>
      <c r="AE511" s="257"/>
      <c r="AF511" s="257"/>
    </row>
    <row r="512" spans="1:32" ht="15.75" customHeight="1">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c r="AA512" s="257"/>
      <c r="AB512" s="257"/>
      <c r="AC512" s="257"/>
      <c r="AD512" s="257"/>
      <c r="AE512" s="257"/>
      <c r="AF512" s="257"/>
    </row>
    <row r="513" spans="1:32" ht="15.75" customHeight="1">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c r="AA513" s="257"/>
      <c r="AB513" s="257"/>
      <c r="AC513" s="257"/>
      <c r="AD513" s="257"/>
      <c r="AE513" s="257"/>
      <c r="AF513" s="257"/>
    </row>
    <row r="514" spans="1:32" ht="15.75" customHeight="1">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c r="AA514" s="257"/>
      <c r="AB514" s="257"/>
      <c r="AC514" s="257"/>
      <c r="AD514" s="257"/>
      <c r="AE514" s="257"/>
      <c r="AF514" s="257"/>
    </row>
    <row r="515" spans="1:32" ht="15.75" customHeight="1">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row>
    <row r="516" spans="1:32" ht="15.75" customHeight="1">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row>
    <row r="517" spans="1:32" ht="15.75" customHeight="1">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57"/>
      <c r="AE517" s="257"/>
      <c r="AF517" s="257"/>
    </row>
    <row r="518" spans="1:32" ht="15.75" customHeight="1">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57"/>
      <c r="AE518" s="257"/>
      <c r="AF518" s="257"/>
    </row>
    <row r="519" spans="1:32" ht="15.75" customHeight="1">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57"/>
      <c r="AE519" s="257"/>
      <c r="AF519" s="257"/>
    </row>
    <row r="520" spans="1:32" ht="15.75" customHeight="1">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57"/>
      <c r="AE520" s="257"/>
      <c r="AF520" s="257"/>
    </row>
    <row r="521" spans="1:32" ht="15.75" customHeight="1">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57"/>
      <c r="AE521" s="257"/>
      <c r="AF521" s="257"/>
    </row>
    <row r="522" spans="1:32" ht="15.75" customHeight="1">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57"/>
      <c r="AE522" s="257"/>
      <c r="AF522" s="257"/>
    </row>
    <row r="523" spans="1:32" ht="15.75" customHeight="1">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57"/>
      <c r="AE523" s="257"/>
      <c r="AF523" s="257"/>
    </row>
    <row r="524" spans="1:32" ht="15.75" customHeight="1">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57"/>
      <c r="AE524" s="257"/>
      <c r="AF524" s="257"/>
    </row>
    <row r="525" spans="1:32" ht="15.75" customHeight="1">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row>
    <row r="526" spans="1:32" ht="15.75" customHeight="1">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57"/>
      <c r="AE526" s="257"/>
      <c r="AF526" s="257"/>
    </row>
    <row r="527" spans="1:32" ht="15.75" customHeight="1">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57"/>
      <c r="AE527" s="257"/>
      <c r="AF527" s="257"/>
    </row>
    <row r="528" spans="1:32" ht="15.75" customHeight="1">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57"/>
      <c r="AE528" s="257"/>
      <c r="AF528" s="257"/>
    </row>
    <row r="529" spans="1:32" ht="15.75" customHeight="1">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57"/>
      <c r="AE529" s="257"/>
      <c r="AF529" s="257"/>
    </row>
    <row r="530" spans="1:32" ht="15.75" customHeight="1">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57"/>
      <c r="AE530" s="257"/>
      <c r="AF530" s="257"/>
    </row>
    <row r="531" spans="1:32" ht="15.75" customHeight="1">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57"/>
      <c r="AE531" s="257"/>
      <c r="AF531" s="257"/>
    </row>
    <row r="532" spans="1:32" ht="15.75" customHeight="1">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57"/>
      <c r="AE532" s="257"/>
      <c r="AF532" s="257"/>
    </row>
    <row r="533" spans="1:32" ht="15.75" customHeight="1">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57"/>
      <c r="AE533" s="257"/>
      <c r="AF533" s="257"/>
    </row>
    <row r="534" spans="1:32" ht="15.75" customHeight="1">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57"/>
      <c r="AE534" s="257"/>
      <c r="AF534" s="257"/>
    </row>
    <row r="535" spans="1:32" ht="15.75" customHeight="1">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57"/>
      <c r="AE535" s="257"/>
      <c r="AF535" s="257"/>
    </row>
    <row r="536" spans="1:32" ht="15.75" customHeight="1">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57"/>
      <c r="AE536" s="257"/>
      <c r="AF536" s="257"/>
    </row>
    <row r="537" spans="1:32" ht="15.75" customHeight="1">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7"/>
      <c r="AE537" s="257"/>
      <c r="AF537" s="257"/>
    </row>
    <row r="538" spans="1:32" ht="15.75" customHeight="1">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57"/>
      <c r="AE538" s="257"/>
      <c r="AF538" s="257"/>
    </row>
    <row r="539" spans="1:32" ht="15.75" customHeight="1">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row>
    <row r="540" spans="1:32" ht="15.75" customHeight="1">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row>
    <row r="541" spans="1:32" ht="15.75" customHeight="1">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57"/>
      <c r="AE541" s="257"/>
      <c r="AF541" s="257"/>
    </row>
    <row r="542" spans="1:32" ht="15.75" customHeight="1">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57"/>
      <c r="AE542" s="257"/>
      <c r="AF542" s="257"/>
    </row>
    <row r="543" spans="1:32" ht="15.75" customHeight="1">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7"/>
      <c r="AE543" s="257"/>
      <c r="AF543" s="257"/>
    </row>
    <row r="544" spans="1:32" ht="15.75" customHeight="1">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c r="AA544" s="257"/>
      <c r="AB544" s="257"/>
      <c r="AC544" s="257"/>
      <c r="AD544" s="257"/>
      <c r="AE544" s="257"/>
      <c r="AF544" s="257"/>
    </row>
    <row r="545" spans="1:32" ht="15.75" customHeight="1">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57"/>
      <c r="AE545" s="257"/>
      <c r="AF545" s="257"/>
    </row>
    <row r="546" spans="1:32" ht="15.75" customHeight="1">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57"/>
      <c r="AE546" s="257"/>
      <c r="AF546" s="257"/>
    </row>
    <row r="547" spans="1:32" ht="15.75" customHeight="1">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57"/>
      <c r="AE547" s="257"/>
      <c r="AF547" s="257"/>
    </row>
    <row r="548" spans="1:32" ht="15.75" customHeight="1">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57"/>
      <c r="AE548" s="257"/>
      <c r="AF548" s="257"/>
    </row>
    <row r="549" spans="1:32" ht="15.75" customHeight="1">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57"/>
      <c r="AE549" s="257"/>
      <c r="AF549" s="257"/>
    </row>
    <row r="550" spans="1:32" ht="15.75" customHeight="1">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57"/>
      <c r="AE550" s="257"/>
      <c r="AF550" s="257"/>
    </row>
    <row r="551" spans="1:32" ht="15.75" customHeight="1">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row>
    <row r="552" spans="1:32" ht="15.75" customHeight="1">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row>
    <row r="553" spans="1:32" ht="15.75" customHeight="1">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57"/>
      <c r="AE553" s="257"/>
      <c r="AF553" s="257"/>
    </row>
    <row r="554" spans="1:32" ht="15.75" customHeight="1">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57"/>
      <c r="AE554" s="257"/>
      <c r="AF554" s="257"/>
    </row>
    <row r="555" spans="1:32" ht="15.75" customHeight="1">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57"/>
      <c r="AE555" s="257"/>
      <c r="AF555" s="257"/>
    </row>
    <row r="556" spans="1:32" ht="15.75" customHeight="1">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57"/>
      <c r="AE556" s="257"/>
      <c r="AF556" s="257"/>
    </row>
    <row r="557" spans="1:32" ht="15.75" customHeight="1">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57"/>
      <c r="AE557" s="257"/>
      <c r="AF557" s="257"/>
    </row>
    <row r="558" spans="1:32" ht="15.75" customHeight="1">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57"/>
      <c r="AE558" s="257"/>
      <c r="AF558" s="257"/>
    </row>
    <row r="559" spans="1:32" ht="15.75" customHeight="1">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s="257"/>
    </row>
    <row r="560" spans="1:32" ht="15.75" customHeight="1">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57"/>
      <c r="AE560" s="257"/>
      <c r="AF560" s="257"/>
    </row>
    <row r="561" spans="1:32" ht="15.75" customHeight="1">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57"/>
      <c r="AE561" s="257"/>
      <c r="AF561" s="257"/>
    </row>
    <row r="562" spans="1:32" ht="15.75" customHeight="1">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57"/>
      <c r="AE562" s="257"/>
      <c r="AF562" s="257"/>
    </row>
    <row r="563" spans="1:32" ht="15.75" customHeight="1">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57"/>
      <c r="AE563" s="257"/>
      <c r="AF563" s="257"/>
    </row>
    <row r="564" spans="1:32" ht="15.75" customHeight="1">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57"/>
      <c r="AE564" s="257"/>
      <c r="AF564" s="257"/>
    </row>
    <row r="565" spans="1:32" ht="15.75" customHeight="1">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57"/>
      <c r="AE565" s="257"/>
      <c r="AF565" s="257"/>
    </row>
    <row r="566" spans="1:32" ht="15.75" customHeight="1">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57"/>
      <c r="AE566" s="257"/>
      <c r="AF566" s="257"/>
    </row>
    <row r="567" spans="1:32" ht="15.75" customHeight="1">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57"/>
      <c r="AE567" s="257"/>
      <c r="AF567" s="257"/>
    </row>
    <row r="568" spans="1:32" ht="15.75" customHeight="1">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57"/>
      <c r="AE568" s="257"/>
      <c r="AF568" s="257"/>
    </row>
    <row r="569" spans="1:32" ht="15.75" customHeight="1">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57"/>
      <c r="AE569" s="257"/>
      <c r="AF569" s="257"/>
    </row>
    <row r="570" spans="1:32" ht="15.75"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c r="AA570" s="257"/>
      <c r="AB570" s="257"/>
      <c r="AC570" s="257"/>
      <c r="AD570" s="257"/>
      <c r="AE570" s="257"/>
      <c r="AF570" s="257"/>
    </row>
    <row r="571" spans="1:32" ht="15.75" customHeight="1">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c r="AA571" s="257"/>
      <c r="AB571" s="257"/>
      <c r="AC571" s="257"/>
      <c r="AD571" s="257"/>
      <c r="AE571" s="257"/>
      <c r="AF571" s="257"/>
    </row>
    <row r="572" spans="1:32" ht="15.75" customHeight="1">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c r="AA572" s="257"/>
      <c r="AB572" s="257"/>
      <c r="AC572" s="257"/>
      <c r="AD572" s="257"/>
      <c r="AE572" s="257"/>
      <c r="AF572" s="257"/>
    </row>
    <row r="573" spans="1:32" ht="15.7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row>
    <row r="574" spans="1:32" ht="15.75" customHeight="1">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row>
    <row r="575" spans="1:32" ht="15.75" customHeight="1">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row>
    <row r="576" spans="1:32" ht="15.7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57"/>
      <c r="AE576" s="257"/>
      <c r="AF576" s="257"/>
    </row>
    <row r="577" spans="1:32" ht="15.75" customHeight="1">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7"/>
      <c r="AE577" s="257"/>
      <c r="AF577" s="257"/>
    </row>
    <row r="578" spans="1:32" ht="15.75" customHeight="1">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57"/>
      <c r="AE578" s="257"/>
      <c r="AF578" s="257"/>
    </row>
    <row r="579" spans="1:32" ht="15.75" customHeight="1">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57"/>
      <c r="AE579" s="257"/>
      <c r="AF579" s="257"/>
    </row>
    <row r="580" spans="1:32" ht="15.75" customHeight="1">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57"/>
      <c r="AE580" s="257"/>
      <c r="AF580" s="257"/>
    </row>
    <row r="581" spans="1:32" ht="15.75" customHeight="1">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57"/>
      <c r="AE581" s="257"/>
      <c r="AF581" s="257"/>
    </row>
    <row r="582" spans="1:32" ht="15.75" customHeight="1">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57"/>
      <c r="AE582" s="257"/>
      <c r="AF582" s="257"/>
    </row>
    <row r="583" spans="1:32" ht="15.7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57"/>
      <c r="AE583" s="257"/>
      <c r="AF583" s="257"/>
    </row>
    <row r="584" spans="1:32" ht="15.75" customHeight="1">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57"/>
      <c r="AE584" s="257"/>
      <c r="AF584" s="257"/>
    </row>
    <row r="585" spans="1:32" ht="15.75" customHeight="1">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c r="AA585" s="257"/>
      <c r="AB585" s="257"/>
      <c r="AC585" s="257"/>
      <c r="AD585" s="257"/>
      <c r="AE585" s="257"/>
      <c r="AF585" s="257"/>
    </row>
    <row r="586" spans="1:32" ht="15.75" customHeight="1">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row>
    <row r="587" spans="1:32" ht="15.75" customHeight="1">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row>
    <row r="588" spans="1:32" ht="15.7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57"/>
      <c r="AE588" s="257"/>
      <c r="AF588" s="257"/>
    </row>
    <row r="589" spans="1:32" ht="15.75" customHeight="1">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57"/>
      <c r="AE589" s="257"/>
      <c r="AF589" s="257"/>
    </row>
    <row r="590" spans="1:32" ht="15.75" customHeight="1">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57"/>
      <c r="AE590" s="257"/>
      <c r="AF590" s="257"/>
    </row>
    <row r="591" spans="1:32" ht="15.75" customHeight="1">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57"/>
      <c r="AE591" s="257"/>
      <c r="AF591" s="257"/>
    </row>
    <row r="592" spans="1:32" ht="15.75" customHeight="1">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57"/>
      <c r="AE592" s="257"/>
      <c r="AF592" s="257"/>
    </row>
    <row r="593" spans="1:32" ht="15.75" customHeight="1">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57"/>
      <c r="AE593" s="257"/>
      <c r="AF593" s="257"/>
    </row>
    <row r="594" spans="1:32" ht="15.75" customHeight="1">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57"/>
      <c r="AE594" s="257"/>
      <c r="AF594" s="257"/>
    </row>
    <row r="595" spans="1:32" ht="15.75" customHeight="1">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57"/>
      <c r="AE595" s="257"/>
      <c r="AF595" s="257"/>
    </row>
    <row r="596" spans="1:32" ht="15.7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57"/>
      <c r="AE596" s="257"/>
      <c r="AF596" s="257"/>
    </row>
    <row r="597" spans="1:32" ht="15.75" customHeight="1">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row>
    <row r="598" spans="1:32" ht="15.75" customHeight="1">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57"/>
      <c r="AE598" s="257"/>
      <c r="AF598" s="257"/>
    </row>
    <row r="599" spans="1:32" ht="15.75" customHeight="1">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s="257"/>
    </row>
    <row r="600" spans="1:32" ht="15.75" customHeight="1">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57"/>
      <c r="AE600" s="257"/>
      <c r="AF600" s="257"/>
    </row>
    <row r="601" spans="1:32" ht="15.75" customHeight="1">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57"/>
      <c r="AE601" s="257"/>
      <c r="AF601" s="257"/>
    </row>
    <row r="602" spans="1:32" ht="15.75" customHeight="1">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57"/>
      <c r="AE602" s="257"/>
      <c r="AF602" s="257"/>
    </row>
    <row r="603" spans="1:32" ht="15.75" customHeight="1">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57"/>
      <c r="AE603" s="257"/>
      <c r="AF603" s="257"/>
    </row>
    <row r="604" spans="1:32" ht="15.75" customHeight="1">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57"/>
      <c r="AE604" s="257"/>
      <c r="AF604" s="257"/>
    </row>
    <row r="605" spans="1:32" ht="15.7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7"/>
      <c r="AE605" s="257"/>
      <c r="AF605" s="257"/>
    </row>
    <row r="606" spans="1:32" ht="15.75" customHeight="1">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57"/>
      <c r="AE606" s="257"/>
      <c r="AF606" s="257"/>
    </row>
    <row r="607" spans="1:32" ht="15.75" customHeight="1">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57"/>
      <c r="AE607" s="257"/>
      <c r="AF607" s="257"/>
    </row>
    <row r="608" spans="1:32" ht="15.75" customHeight="1">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57"/>
      <c r="AE608" s="257"/>
      <c r="AF608" s="257"/>
    </row>
    <row r="609" spans="1:32" ht="15.7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7"/>
      <c r="AF609" s="257"/>
    </row>
    <row r="610" spans="1:32" ht="15.75" customHeight="1">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57"/>
      <c r="AE610" s="257"/>
      <c r="AF610" s="257"/>
    </row>
    <row r="611" spans="1:32" ht="15.75" customHeight="1">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57"/>
      <c r="AE611" s="257"/>
      <c r="AF611" s="257"/>
    </row>
    <row r="612" spans="1:32" ht="15.75" customHeight="1">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57"/>
      <c r="AE612" s="257"/>
      <c r="AF612" s="257"/>
    </row>
    <row r="613" spans="1:32" ht="15.75" customHeight="1">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57"/>
      <c r="AE613" s="257"/>
      <c r="AF613" s="257"/>
    </row>
    <row r="614" spans="1:32" ht="15.75" customHeight="1">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c r="AA614" s="257"/>
      <c r="AB614" s="257"/>
      <c r="AC614" s="257"/>
      <c r="AD614" s="257"/>
      <c r="AE614" s="257"/>
      <c r="AF614" s="257"/>
    </row>
    <row r="615" spans="1:32" ht="15.75" customHeight="1">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c r="AA615" s="257"/>
      <c r="AB615" s="257"/>
      <c r="AC615" s="257"/>
      <c r="AD615" s="257"/>
      <c r="AE615" s="257"/>
      <c r="AF615" s="257"/>
    </row>
    <row r="616" spans="1:32" ht="15.75" customHeight="1">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7"/>
      <c r="AE616" s="257"/>
      <c r="AF616" s="257"/>
    </row>
    <row r="617" spans="1:32" ht="15.75" customHeight="1">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57"/>
      <c r="AE617" s="257"/>
      <c r="AF617" s="257"/>
    </row>
    <row r="618" spans="1:32" ht="15.75" customHeight="1">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57"/>
      <c r="AE618" s="257"/>
      <c r="AF618" s="257"/>
    </row>
    <row r="619" spans="1:32" ht="15.75" customHeight="1">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57"/>
      <c r="AE619" s="257"/>
      <c r="AF619" s="257"/>
    </row>
    <row r="620" spans="1:32" ht="15.75" customHeight="1">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7"/>
      <c r="AE620" s="257"/>
      <c r="AF620" s="257"/>
    </row>
    <row r="621" spans="1:32" ht="15.75" customHeight="1">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57"/>
      <c r="AE621" s="257"/>
      <c r="AF621" s="257"/>
    </row>
    <row r="622" spans="1:32" ht="15.75" customHeight="1">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7"/>
      <c r="AF622" s="257"/>
    </row>
    <row r="623" spans="1:32" ht="15.75" customHeight="1">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7"/>
      <c r="AF623" s="257"/>
    </row>
    <row r="624" spans="1:32" ht="15.75" customHeight="1">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57"/>
      <c r="AE624" s="257"/>
      <c r="AF624" s="257"/>
    </row>
    <row r="625" spans="1:32" ht="15.75" customHeight="1">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c r="AA625" s="257"/>
      <c r="AB625" s="257"/>
      <c r="AC625" s="257"/>
      <c r="AD625" s="257"/>
      <c r="AE625" s="257"/>
      <c r="AF625" s="257"/>
    </row>
    <row r="626" spans="1:32" ht="15.75" customHeight="1">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7"/>
      <c r="AE626" s="257"/>
      <c r="AF626" s="257"/>
    </row>
    <row r="627" spans="1:32" ht="15.75" customHeight="1">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57"/>
      <c r="AE627" s="257"/>
      <c r="AF627" s="257"/>
    </row>
    <row r="628" spans="1:32" ht="15.75" customHeight="1">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57"/>
      <c r="AE628" s="257"/>
      <c r="AF628" s="257"/>
    </row>
    <row r="629" spans="1:32" ht="15.75" customHeight="1">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57"/>
      <c r="AE629" s="257"/>
      <c r="AF629" s="257"/>
    </row>
    <row r="630" spans="1:32" ht="15.75" customHeight="1">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s="257"/>
    </row>
    <row r="631" spans="1:32" ht="15.75" customHeight="1">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57"/>
      <c r="AE631" s="257"/>
      <c r="AF631" s="257"/>
    </row>
    <row r="632" spans="1:32" ht="15.75" customHeight="1">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57"/>
      <c r="AE632" s="257"/>
      <c r="AF632" s="257"/>
    </row>
    <row r="633" spans="1:32" ht="15.75" customHeight="1">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57"/>
      <c r="AE633" s="257"/>
      <c r="AF633" s="257"/>
    </row>
    <row r="634" spans="1:32" ht="15.75" customHeight="1">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57"/>
      <c r="AE634" s="257"/>
      <c r="AF634" s="257"/>
    </row>
    <row r="635" spans="1:32" ht="15.75" customHeight="1">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row>
    <row r="636" spans="1:32" ht="15.75" customHeight="1">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57"/>
      <c r="AE636" s="257"/>
      <c r="AF636" s="257"/>
    </row>
    <row r="637" spans="1:32" ht="15.75" customHeight="1">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57"/>
      <c r="AE637" s="257"/>
      <c r="AF637" s="257"/>
    </row>
    <row r="638" spans="1:32" ht="15.75" customHeight="1">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57"/>
      <c r="AE638" s="257"/>
      <c r="AF638" s="257"/>
    </row>
    <row r="639" spans="1:32" ht="15.75" customHeight="1">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57"/>
      <c r="AE639" s="257"/>
      <c r="AF639" s="257"/>
    </row>
    <row r="640" spans="1:32" ht="15.75" customHeight="1">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57"/>
      <c r="AE640" s="257"/>
      <c r="AF640" s="257"/>
    </row>
    <row r="641" spans="1:32" ht="15.75" customHeight="1">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57"/>
      <c r="AE641" s="257"/>
      <c r="AF641" s="257"/>
    </row>
    <row r="642" spans="1:32" ht="15.75" customHeight="1">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57"/>
      <c r="AE642" s="257"/>
      <c r="AF642" s="257"/>
    </row>
    <row r="643" spans="1:32" ht="15.75" customHeight="1">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57"/>
      <c r="AE643" s="257"/>
      <c r="AF643" s="257"/>
    </row>
    <row r="644" spans="1:32" ht="15.75" customHeight="1">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57"/>
      <c r="AE644" s="257"/>
      <c r="AF644" s="257"/>
    </row>
    <row r="645" spans="1:32" ht="15.75" customHeight="1">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7"/>
      <c r="AF645" s="257"/>
    </row>
    <row r="646" spans="1:32" ht="15.75" customHeight="1">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c r="AA646" s="257"/>
      <c r="AB646" s="257"/>
      <c r="AC646" s="257"/>
      <c r="AD646" s="257"/>
      <c r="AE646" s="257"/>
      <c r="AF646" s="257"/>
    </row>
    <row r="647" spans="1:32" ht="15.75" customHeight="1">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c r="AA647" s="257"/>
      <c r="AB647" s="257"/>
      <c r="AC647" s="257"/>
      <c r="AD647" s="257"/>
      <c r="AE647" s="257"/>
      <c r="AF647" s="257"/>
    </row>
    <row r="648" spans="1:32" ht="15.75" customHeight="1">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c r="AA648" s="257"/>
      <c r="AB648" s="257"/>
      <c r="AC648" s="257"/>
      <c r="AD648" s="257"/>
      <c r="AE648" s="257"/>
      <c r="AF648" s="257"/>
    </row>
    <row r="649" spans="1:32" ht="15.75" customHeight="1">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57"/>
      <c r="AE649" s="257"/>
      <c r="AF649" s="257"/>
    </row>
    <row r="650" spans="1:32" ht="15.75" customHeight="1">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57"/>
      <c r="AE650" s="257"/>
      <c r="AF650" s="257"/>
    </row>
    <row r="651" spans="1:32" ht="15.75" customHeight="1">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57"/>
      <c r="AE651" s="257"/>
      <c r="AF651" s="257"/>
    </row>
    <row r="652" spans="1:32" ht="15.75" customHeight="1">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57"/>
      <c r="AE652" s="257"/>
      <c r="AF652" s="257"/>
    </row>
    <row r="653" spans="1:32" ht="15.75" customHeight="1">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57"/>
      <c r="AE653" s="257"/>
      <c r="AF653" s="257"/>
    </row>
    <row r="654" spans="1:32" ht="15.75" customHeight="1">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7"/>
      <c r="AE654" s="257"/>
      <c r="AF654" s="257"/>
    </row>
    <row r="655" spans="1:32" ht="15.75" customHeight="1">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57"/>
      <c r="AE655" s="257"/>
      <c r="AF655" s="257"/>
    </row>
    <row r="656" spans="1:32" ht="15.75" customHeight="1">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7"/>
      <c r="AF656" s="257"/>
    </row>
    <row r="657" spans="1:32" ht="15.75" customHeight="1">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s="257"/>
    </row>
    <row r="658" spans="1:32" ht="15.75" customHeight="1">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c r="AA658" s="257"/>
      <c r="AB658" s="257"/>
      <c r="AC658" s="257"/>
      <c r="AD658" s="257"/>
      <c r="AE658" s="257"/>
      <c r="AF658" s="257"/>
    </row>
    <row r="659" spans="1:32" ht="15.75" customHeight="1">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c r="AA659" s="257"/>
      <c r="AB659" s="257"/>
      <c r="AC659" s="257"/>
      <c r="AD659" s="257"/>
      <c r="AE659" s="257"/>
      <c r="AF659" s="257"/>
    </row>
    <row r="660" spans="1:32" ht="15.75" customHeight="1">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c r="AA660" s="257"/>
      <c r="AB660" s="257"/>
      <c r="AC660" s="257"/>
      <c r="AD660" s="257"/>
      <c r="AE660" s="257"/>
      <c r="AF660" s="257"/>
    </row>
    <row r="661" spans="1:32" ht="15.75" customHeight="1">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c r="AA661" s="257"/>
      <c r="AB661" s="257"/>
      <c r="AC661" s="257"/>
      <c r="AD661" s="257"/>
      <c r="AE661" s="257"/>
      <c r="AF661" s="257"/>
    </row>
    <row r="662" spans="1:32" ht="15.75" customHeight="1">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57"/>
      <c r="AE662" s="257"/>
      <c r="AF662" s="257"/>
    </row>
    <row r="663" spans="1:32" ht="15.75" customHeight="1">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57"/>
      <c r="AE663" s="257"/>
      <c r="AF663" s="257"/>
    </row>
    <row r="664" spans="1:32" ht="15.75" customHeight="1">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57"/>
      <c r="AE664" s="257"/>
      <c r="AF664" s="257"/>
    </row>
    <row r="665" spans="1:32" ht="15.75" customHeight="1">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57"/>
      <c r="AE665" s="257"/>
      <c r="AF665" s="257"/>
    </row>
    <row r="666" spans="1:32" ht="15.75" customHeight="1">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57"/>
      <c r="AE666" s="257"/>
      <c r="AF666" s="257"/>
    </row>
    <row r="667" spans="1:32" ht="15.75" customHeight="1">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57"/>
      <c r="AE667" s="257"/>
      <c r="AF667" s="257"/>
    </row>
    <row r="668" spans="1:32" ht="15.75" customHeight="1">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57"/>
      <c r="AE668" s="257"/>
      <c r="AF668" s="257"/>
    </row>
    <row r="669" spans="1:32" ht="15.75" customHeight="1">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57"/>
      <c r="AE669" s="257"/>
      <c r="AF669" s="257"/>
    </row>
    <row r="670" spans="1:32" ht="15.75" customHeight="1">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57"/>
      <c r="AE670" s="257"/>
      <c r="AF670" s="257"/>
    </row>
    <row r="671" spans="1:32" ht="15.75" customHeight="1">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57"/>
      <c r="AE671" s="257"/>
      <c r="AF671" s="257"/>
    </row>
    <row r="672" spans="1:32" ht="15.75" customHeight="1">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57"/>
      <c r="AE672" s="257"/>
      <c r="AF672" s="257"/>
    </row>
    <row r="673" spans="1:32" ht="15.75" customHeight="1">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row>
    <row r="674" spans="1:32" ht="15.75" customHeight="1">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row>
    <row r="675" spans="1:32" ht="15.75" customHeight="1">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57"/>
      <c r="AE675" s="257"/>
      <c r="AF675" s="257"/>
    </row>
    <row r="676" spans="1:32" ht="15.75" customHeight="1">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57"/>
      <c r="AE676" s="257"/>
      <c r="AF676" s="257"/>
    </row>
    <row r="677" spans="1:32" ht="15.75" customHeight="1">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57"/>
      <c r="AE677" s="257"/>
      <c r="AF677" s="257"/>
    </row>
    <row r="678" spans="1:32" ht="15.75" customHeight="1">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57"/>
      <c r="AE678" s="257"/>
      <c r="AF678" s="257"/>
    </row>
    <row r="679" spans="1:32" ht="15.75" customHeight="1">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57"/>
      <c r="AE679" s="257"/>
      <c r="AF679" s="257"/>
    </row>
    <row r="680" spans="1:32" ht="15.75" customHeight="1">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57"/>
      <c r="AE680" s="257"/>
      <c r="AF680" s="257"/>
    </row>
    <row r="681" spans="1:32" ht="15.75" customHeight="1">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57"/>
      <c r="AE681" s="257"/>
      <c r="AF681" s="257"/>
    </row>
    <row r="682" spans="1:32" ht="15.75" customHeight="1">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57"/>
      <c r="AE682" s="257"/>
      <c r="AF682" s="257"/>
    </row>
    <row r="683" spans="1:32" ht="15.75" customHeight="1">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57"/>
      <c r="AE683" s="257"/>
      <c r="AF683" s="257"/>
    </row>
    <row r="684" spans="1:32" ht="15.75" customHeight="1">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57"/>
      <c r="AE684" s="257"/>
      <c r="AF684" s="257"/>
    </row>
    <row r="685" spans="1:32" ht="15.75" customHeight="1">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57"/>
      <c r="AE685" s="257"/>
      <c r="AF685" s="257"/>
    </row>
    <row r="686" spans="1:32" ht="15.75" customHeight="1">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57"/>
      <c r="AE686" s="257"/>
      <c r="AF686" s="257"/>
    </row>
    <row r="687" spans="1:32" ht="15.75" customHeight="1">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57"/>
      <c r="AE687" s="257"/>
      <c r="AF687" s="257"/>
    </row>
    <row r="688" spans="1:32" ht="15.75" customHeight="1">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57"/>
      <c r="AE688" s="257"/>
      <c r="AF688" s="257"/>
    </row>
    <row r="689" spans="1:32" ht="15.75" customHeight="1">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row>
    <row r="690" spans="1:32" ht="15.75" customHeight="1">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row>
    <row r="691" spans="1:32" ht="15.75" customHeight="1">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7"/>
      <c r="AF691" s="257"/>
    </row>
    <row r="692" spans="1:32" ht="15.75" customHeight="1">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57"/>
      <c r="AE692" s="257"/>
      <c r="AF692" s="257"/>
    </row>
    <row r="693" spans="1:32" ht="15.75" customHeight="1">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c r="AA693" s="257"/>
      <c r="AB693" s="257"/>
      <c r="AC693" s="257"/>
      <c r="AD693" s="257"/>
      <c r="AE693" s="257"/>
      <c r="AF693" s="257"/>
    </row>
    <row r="694" spans="1:32" ht="15.75" customHeight="1">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57"/>
      <c r="AE694" s="257"/>
      <c r="AF694" s="257"/>
    </row>
    <row r="695" spans="1:32" ht="15.75" customHeight="1">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57"/>
      <c r="AE695" s="257"/>
      <c r="AF695" s="257"/>
    </row>
    <row r="696" spans="1:32" ht="15.75" customHeight="1">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57"/>
      <c r="AE696" s="257"/>
      <c r="AF696" s="257"/>
    </row>
    <row r="697" spans="1:32" ht="15.75" customHeight="1">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57"/>
      <c r="AE697" s="257"/>
      <c r="AF697" s="257"/>
    </row>
    <row r="698" spans="1:32" ht="15.75" customHeight="1">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57"/>
      <c r="AE698" s="257"/>
      <c r="AF698" s="257"/>
    </row>
    <row r="699" spans="1:32" ht="15.75" customHeight="1">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57"/>
      <c r="AE699" s="257"/>
      <c r="AF699" s="257"/>
    </row>
    <row r="700" spans="1:32" ht="15.75" customHeight="1">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c r="AA700" s="257"/>
      <c r="AB700" s="257"/>
      <c r="AC700" s="257"/>
      <c r="AD700" s="257"/>
      <c r="AE700" s="257"/>
      <c r="AF700" s="257"/>
    </row>
    <row r="701" spans="1:32" ht="15.75" customHeight="1">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c r="AA701" s="257"/>
      <c r="AB701" s="257"/>
      <c r="AC701" s="257"/>
      <c r="AD701" s="257"/>
      <c r="AE701" s="257"/>
      <c r="AF701" s="257"/>
    </row>
    <row r="702" spans="1:32" ht="15.75" customHeight="1">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c r="AA702" s="257"/>
      <c r="AB702" s="257"/>
      <c r="AC702" s="257"/>
      <c r="AD702" s="257"/>
      <c r="AE702" s="257"/>
      <c r="AF702" s="257"/>
    </row>
    <row r="703" spans="1:32" ht="15.75" customHeight="1">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c r="AA703" s="257"/>
      <c r="AB703" s="257"/>
      <c r="AC703" s="257"/>
      <c r="AD703" s="257"/>
      <c r="AE703" s="257"/>
      <c r="AF703" s="257"/>
    </row>
    <row r="704" spans="1:32" ht="15.75" customHeight="1">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c r="AA704" s="257"/>
      <c r="AB704" s="257"/>
      <c r="AC704" s="257"/>
      <c r="AD704" s="257"/>
      <c r="AE704" s="257"/>
      <c r="AF704" s="257"/>
    </row>
    <row r="705" spans="1:32" ht="15.75" customHeight="1">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c r="AA705" s="257"/>
      <c r="AB705" s="257"/>
      <c r="AC705" s="257"/>
      <c r="AD705" s="257"/>
      <c r="AE705" s="257"/>
      <c r="AF705" s="257"/>
    </row>
    <row r="706" spans="1:32" ht="15.75" customHeight="1">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57"/>
      <c r="AE706" s="257"/>
      <c r="AF706" s="257"/>
    </row>
    <row r="707" spans="1:32" ht="15.75" customHeight="1">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57"/>
      <c r="AE707" s="257"/>
      <c r="AF707" s="257"/>
    </row>
    <row r="708" spans="1:32" ht="15.75" customHeight="1">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57"/>
      <c r="AE708" s="257"/>
      <c r="AF708" s="257"/>
    </row>
    <row r="709" spans="1:32" ht="15.75" customHeight="1">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57"/>
      <c r="AE709" s="257"/>
      <c r="AF709" s="257"/>
    </row>
    <row r="710" spans="1:32" ht="15.75" customHeight="1">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57"/>
      <c r="AE710" s="257"/>
      <c r="AF710" s="257"/>
    </row>
    <row r="711" spans="1:32" ht="15.75" customHeight="1">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57"/>
      <c r="AE711" s="257"/>
      <c r="AF711" s="257"/>
    </row>
    <row r="712" spans="1:32" ht="15.75" customHeight="1">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57"/>
      <c r="AE712" s="257"/>
      <c r="AF712" s="257"/>
    </row>
    <row r="713" spans="1:32" ht="15.75" customHeight="1">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57"/>
      <c r="AE713" s="257"/>
      <c r="AF713" s="257"/>
    </row>
    <row r="714" spans="1:32" ht="15.75" customHeight="1">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57"/>
      <c r="AE714" s="257"/>
      <c r="AF714" s="257"/>
    </row>
    <row r="715" spans="1:32" ht="15.75" customHeight="1">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57"/>
      <c r="AE715" s="257"/>
      <c r="AF715" s="257"/>
    </row>
    <row r="716" spans="1:32" ht="15.75" customHeight="1">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57"/>
      <c r="AE716" s="257"/>
      <c r="AF716" s="257"/>
    </row>
    <row r="717" spans="1:32" ht="15.75" customHeight="1">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s="257"/>
    </row>
    <row r="718" spans="1:32" ht="15.75" customHeight="1">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57"/>
      <c r="AE718" s="257"/>
      <c r="AF718" s="257"/>
    </row>
    <row r="719" spans="1:32" ht="15.75" customHeight="1">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57"/>
      <c r="AE719" s="257"/>
      <c r="AF719" s="257"/>
    </row>
    <row r="720" spans="1:32" ht="15.75" customHeight="1">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57"/>
      <c r="AE720" s="257"/>
      <c r="AF720" s="257"/>
    </row>
    <row r="721" spans="1:32" ht="15.75" customHeight="1">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57"/>
      <c r="AE721" s="257"/>
      <c r="AF721" s="257"/>
    </row>
    <row r="722" spans="1:32" ht="15.75" customHeight="1">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57"/>
      <c r="AE722" s="257"/>
      <c r="AF722" s="257"/>
    </row>
    <row r="723" spans="1:32" ht="15.75" customHeight="1">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57"/>
      <c r="AE723" s="257"/>
      <c r="AF723" s="257"/>
    </row>
    <row r="724" spans="1:32" ht="15.75" customHeight="1">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57"/>
      <c r="AE724" s="257"/>
      <c r="AF724" s="257"/>
    </row>
    <row r="725" spans="1:32" ht="15.75" customHeight="1">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57"/>
      <c r="AE725" s="257"/>
      <c r="AF725" s="257"/>
    </row>
    <row r="726" spans="1:32" ht="15.75" customHeight="1">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7"/>
      <c r="AF726" s="257"/>
    </row>
    <row r="727" spans="1:32" ht="15.75" customHeight="1">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row>
    <row r="728" spans="1:32" ht="15.75" customHeight="1">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7"/>
      <c r="AF728" s="257"/>
    </row>
    <row r="729" spans="1:32" ht="15.75" customHeight="1">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57"/>
      <c r="AE729" s="257"/>
      <c r="AF729" s="257"/>
    </row>
    <row r="730" spans="1:32" ht="15.75" customHeight="1">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57"/>
      <c r="AE730" s="257"/>
      <c r="AF730" s="257"/>
    </row>
    <row r="731" spans="1:32" ht="15.75" customHeight="1">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57"/>
      <c r="AE731" s="257"/>
      <c r="AF731" s="257"/>
    </row>
    <row r="732" spans="1:32" ht="15.75" customHeight="1">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57"/>
      <c r="AE732" s="257"/>
      <c r="AF732" s="257"/>
    </row>
    <row r="733" spans="1:32" ht="15.75" customHeight="1">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57"/>
      <c r="AE733" s="257"/>
      <c r="AF733" s="257"/>
    </row>
    <row r="734" spans="1:32" ht="15.75" customHeight="1">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57"/>
      <c r="AE734" s="257"/>
      <c r="AF734" s="257"/>
    </row>
    <row r="735" spans="1:32" ht="15.75" customHeight="1">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57"/>
      <c r="AE735" s="257"/>
      <c r="AF735" s="257"/>
    </row>
    <row r="736" spans="1:32" ht="15.75" customHeight="1">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c r="AA736" s="257"/>
      <c r="AB736" s="257"/>
      <c r="AC736" s="257"/>
      <c r="AD736" s="257"/>
      <c r="AE736" s="257"/>
      <c r="AF736" s="257"/>
    </row>
    <row r="737" spans="1:32" ht="15.75" customHeight="1">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c r="AA737" s="257"/>
      <c r="AB737" s="257"/>
      <c r="AC737" s="257"/>
      <c r="AD737" s="257"/>
      <c r="AE737" s="257"/>
      <c r="AF737" s="257"/>
    </row>
    <row r="738" spans="1:32" ht="15.75" customHeight="1">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c r="AA738" s="257"/>
      <c r="AB738" s="257"/>
      <c r="AC738" s="257"/>
      <c r="AD738" s="257"/>
      <c r="AE738" s="257"/>
      <c r="AF738" s="257"/>
    </row>
    <row r="739" spans="1:32" ht="15.75" customHeight="1">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c r="AA739" s="257"/>
      <c r="AB739" s="257"/>
      <c r="AC739" s="257"/>
      <c r="AD739" s="257"/>
      <c r="AE739" s="257"/>
      <c r="AF739" s="257"/>
    </row>
    <row r="740" spans="1:32" ht="15.75" customHeight="1">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57"/>
      <c r="AE740" s="257"/>
      <c r="AF740" s="257"/>
    </row>
    <row r="741" spans="1:32" ht="15.75" customHeight="1">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57"/>
      <c r="AE741" s="257"/>
      <c r="AF741" s="257"/>
    </row>
    <row r="742" spans="1:32" ht="15.75" customHeight="1">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57"/>
      <c r="AE742" s="257"/>
      <c r="AF742" s="257"/>
    </row>
    <row r="743" spans="1:32" ht="15.75" customHeight="1">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57"/>
      <c r="AE743" s="257"/>
      <c r="AF743" s="257"/>
    </row>
    <row r="744" spans="1:32" ht="15.75" customHeight="1">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57"/>
      <c r="AE744" s="257"/>
      <c r="AF744" s="257"/>
    </row>
    <row r="745" spans="1:32" ht="15.75" customHeight="1">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c r="AA745" s="257"/>
      <c r="AB745" s="257"/>
      <c r="AC745" s="257"/>
      <c r="AD745" s="257"/>
      <c r="AE745" s="257"/>
      <c r="AF745" s="257"/>
    </row>
    <row r="746" spans="1:32" ht="15.75" customHeight="1">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c r="AA746" s="257"/>
      <c r="AB746" s="257"/>
      <c r="AC746" s="257"/>
      <c r="AD746" s="257"/>
      <c r="AE746" s="257"/>
      <c r="AF746" s="257"/>
    </row>
    <row r="747" spans="1:32" ht="15.75" customHeight="1">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c r="AA747" s="257"/>
      <c r="AB747" s="257"/>
      <c r="AC747" s="257"/>
      <c r="AD747" s="257"/>
      <c r="AE747" s="257"/>
      <c r="AF747" s="257"/>
    </row>
    <row r="748" spans="1:32" ht="15.75" customHeight="1">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c r="AA748" s="257"/>
      <c r="AB748" s="257"/>
      <c r="AC748" s="257"/>
      <c r="AD748" s="257"/>
      <c r="AE748" s="257"/>
      <c r="AF748" s="257"/>
    </row>
    <row r="749" spans="1:32" ht="15.75" customHeight="1">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57"/>
      <c r="AE749" s="257"/>
      <c r="AF749" s="257"/>
    </row>
    <row r="750" spans="1:32" ht="15.75" customHeight="1">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57"/>
      <c r="AE750" s="257"/>
      <c r="AF750" s="257"/>
    </row>
    <row r="751" spans="1:32" ht="15.75" customHeight="1">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c r="AA751" s="257"/>
      <c r="AB751" s="257"/>
      <c r="AC751" s="257"/>
      <c r="AD751" s="257"/>
      <c r="AE751" s="257"/>
      <c r="AF751" s="257"/>
    </row>
    <row r="752" spans="1:32" ht="15.75" customHeight="1">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c r="AA752" s="257"/>
      <c r="AB752" s="257"/>
      <c r="AC752" s="257"/>
      <c r="AD752" s="257"/>
      <c r="AE752" s="257"/>
      <c r="AF752" s="257"/>
    </row>
    <row r="753" spans="1:32" ht="15.75" customHeight="1">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57"/>
      <c r="AE753" s="257"/>
      <c r="AF753" s="257"/>
    </row>
    <row r="754" spans="1:32" ht="15.75" customHeight="1">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57"/>
      <c r="AE754" s="257"/>
      <c r="AF754" s="257"/>
    </row>
    <row r="755" spans="1:32" ht="15.75" customHeight="1">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57"/>
      <c r="AE755" s="257"/>
      <c r="AF755" s="257"/>
    </row>
    <row r="756" spans="1:32" ht="15.75" customHeight="1">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57"/>
      <c r="AE756" s="257"/>
      <c r="AF756" s="257"/>
    </row>
    <row r="757" spans="1:32" ht="15.75" customHeight="1">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57"/>
      <c r="AE757" s="257"/>
      <c r="AF757" s="257"/>
    </row>
    <row r="758" spans="1:32" ht="15.75" customHeight="1">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7"/>
      <c r="AF758" s="257"/>
    </row>
    <row r="759" spans="1:32" ht="15.75" customHeight="1">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57"/>
      <c r="AE759" s="257"/>
      <c r="AF759" s="257"/>
    </row>
    <row r="760" spans="1:32" ht="15.75" customHeight="1">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7"/>
      <c r="AF760" s="257"/>
    </row>
    <row r="761" spans="1:32" ht="15.75" customHeight="1">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7"/>
      <c r="AF761" s="257"/>
    </row>
    <row r="762" spans="1:32" ht="15.75" customHeight="1">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57"/>
      <c r="AE762" s="257"/>
      <c r="AF762" s="257"/>
    </row>
    <row r="763" spans="1:32" ht="15.75" customHeight="1">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57"/>
      <c r="AE763" s="257"/>
      <c r="AF763" s="257"/>
    </row>
    <row r="764" spans="1:32" ht="15.75" customHeight="1">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57"/>
      <c r="AE764" s="257"/>
      <c r="AF764" s="257"/>
    </row>
    <row r="765" spans="1:32" ht="15.75" customHeight="1">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57"/>
      <c r="AE765" s="257"/>
      <c r="AF765" s="257"/>
    </row>
    <row r="766" spans="1:32" ht="15.75" customHeight="1">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57"/>
      <c r="AE766" s="257"/>
      <c r="AF766" s="257"/>
    </row>
    <row r="767" spans="1:32" ht="15.75" customHeight="1">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57"/>
      <c r="AE767" s="257"/>
      <c r="AF767" s="257"/>
    </row>
    <row r="768" spans="1:32" ht="15.75" customHeight="1">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57"/>
      <c r="AE768" s="257"/>
      <c r="AF768" s="257"/>
    </row>
    <row r="769" spans="1:32" ht="15.75" customHeight="1">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57"/>
      <c r="AE769" s="257"/>
      <c r="AF769" s="257"/>
    </row>
    <row r="770" spans="1:32" ht="15.75" customHeight="1">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57"/>
      <c r="AE770" s="257"/>
      <c r="AF770" s="257"/>
    </row>
    <row r="771" spans="1:32" ht="15.75" customHeight="1">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57"/>
      <c r="AE771" s="257"/>
      <c r="AF771" s="257"/>
    </row>
    <row r="772" spans="1:32" ht="15.75" customHeight="1">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57"/>
      <c r="AE772" s="257"/>
      <c r="AF772" s="257"/>
    </row>
    <row r="773" spans="1:32" ht="15.75" customHeight="1">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57"/>
      <c r="AE773" s="257"/>
      <c r="AF773" s="257"/>
    </row>
    <row r="774" spans="1:32" ht="15.75" customHeight="1">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57"/>
      <c r="AE774" s="257"/>
      <c r="AF774" s="257"/>
    </row>
    <row r="775" spans="1:32" ht="15.75" customHeight="1">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57"/>
      <c r="AE775" s="257"/>
      <c r="AF775" s="257"/>
    </row>
    <row r="776" spans="1:32" ht="15.75" customHeight="1">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57"/>
      <c r="AE776" s="257"/>
      <c r="AF776" s="257"/>
    </row>
    <row r="777" spans="1:32" ht="15.75" customHeight="1">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57"/>
      <c r="AE777" s="257"/>
      <c r="AF777" s="257"/>
    </row>
    <row r="778" spans="1:32" ht="15.75" customHeight="1">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57"/>
      <c r="AE778" s="257"/>
      <c r="AF778" s="257"/>
    </row>
    <row r="779" spans="1:32" ht="15.75" customHeight="1">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57"/>
      <c r="AE779" s="257"/>
      <c r="AF779" s="257"/>
    </row>
    <row r="780" spans="1:32" ht="15.75" customHeight="1">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57"/>
      <c r="AE780" s="257"/>
      <c r="AF780" s="257"/>
    </row>
    <row r="781" spans="1:32" ht="15.75" customHeight="1">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57"/>
      <c r="AE781" s="257"/>
      <c r="AF781" s="257"/>
    </row>
    <row r="782" spans="1:32" ht="15.75" customHeight="1">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57"/>
      <c r="AE782" s="257"/>
      <c r="AF782" s="257"/>
    </row>
    <row r="783" spans="1:32" ht="15.75" customHeight="1">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F783" s="257"/>
    </row>
    <row r="784" spans="1:32" ht="15.75" customHeight="1">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57"/>
      <c r="AE784" s="257"/>
      <c r="AF784" s="257"/>
    </row>
    <row r="785" spans="1:32" ht="15.75" customHeight="1">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57"/>
      <c r="AE785" s="257"/>
      <c r="AF785" s="257"/>
    </row>
    <row r="786" spans="1:32" ht="15.75" customHeight="1">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57"/>
      <c r="AE786" s="257"/>
      <c r="AF786" s="257"/>
    </row>
    <row r="787" spans="1:32" ht="15.75" customHeight="1">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57"/>
      <c r="AE787" s="257"/>
      <c r="AF787" s="257"/>
    </row>
    <row r="788" spans="1:32" ht="15.75" customHeight="1">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s="257"/>
    </row>
    <row r="789" spans="1:32" ht="15.75" customHeight="1">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57"/>
      <c r="AE789" s="257"/>
      <c r="AF789" s="257"/>
    </row>
    <row r="790" spans="1:32" ht="15.75" customHeight="1">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57"/>
      <c r="AE790" s="257"/>
      <c r="AF790" s="257"/>
    </row>
    <row r="791" spans="1:32" ht="15.75" customHeight="1">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57"/>
      <c r="AE791" s="257"/>
      <c r="AF791" s="257"/>
    </row>
    <row r="792" spans="1:32" ht="15.75" customHeight="1">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57"/>
      <c r="AE792" s="257"/>
      <c r="AF792" s="257"/>
    </row>
    <row r="793" spans="1:32" ht="15.75" customHeight="1">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57"/>
      <c r="AE793" s="257"/>
      <c r="AF793" s="257"/>
    </row>
    <row r="794" spans="1:32" ht="15.75" customHeight="1">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7"/>
      <c r="AF794" s="257"/>
    </row>
    <row r="795" spans="1:32" ht="15.75" customHeight="1">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7"/>
      <c r="AF795" s="257"/>
    </row>
    <row r="796" spans="1:32" ht="15.75" customHeight="1">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57"/>
      <c r="AE796" s="257"/>
      <c r="AF796" s="257"/>
    </row>
    <row r="797" spans="1:32" ht="15.75" customHeight="1">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57"/>
      <c r="AE797" s="257"/>
      <c r="AF797" s="257"/>
    </row>
    <row r="798" spans="1:32" ht="15.75" customHeight="1">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57"/>
      <c r="AE798" s="257"/>
      <c r="AF798" s="257"/>
    </row>
    <row r="799" spans="1:32" ht="15.75" customHeight="1">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57"/>
      <c r="AE799" s="257"/>
      <c r="AF799" s="257"/>
    </row>
    <row r="800" spans="1:32" ht="15.75" customHeight="1">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57"/>
      <c r="AE800" s="257"/>
      <c r="AF800" s="257"/>
    </row>
    <row r="801" spans="1:32" ht="15.75" customHeight="1">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57"/>
      <c r="AE801" s="257"/>
      <c r="AF801" s="257"/>
    </row>
    <row r="802" spans="1:32" ht="15.75" customHeight="1">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57"/>
      <c r="AE802" s="257"/>
      <c r="AF802" s="257"/>
    </row>
    <row r="803" spans="1:32" ht="15.75" customHeight="1">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57"/>
      <c r="AE803" s="257"/>
      <c r="AF803" s="257"/>
    </row>
    <row r="804" spans="1:32" ht="15.75" customHeight="1">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57"/>
      <c r="AE804" s="257"/>
      <c r="AF804" s="257"/>
    </row>
    <row r="805" spans="1:32" ht="15.75" customHeight="1">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57"/>
      <c r="AE805" s="257"/>
      <c r="AF805" s="257"/>
    </row>
    <row r="806" spans="1:32" ht="15.75" customHeight="1">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57"/>
      <c r="AE806" s="257"/>
      <c r="AF806" s="257"/>
    </row>
    <row r="807" spans="1:32" ht="15.75" customHeight="1">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57"/>
      <c r="AE807" s="257"/>
      <c r="AF807" s="257"/>
    </row>
    <row r="808" spans="1:32" ht="15.75" customHeight="1">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57"/>
      <c r="AE808" s="257"/>
      <c r="AF808" s="257"/>
    </row>
    <row r="809" spans="1:32" ht="15.75" customHeight="1">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c r="AA809" s="257"/>
      <c r="AB809" s="257"/>
      <c r="AC809" s="257"/>
      <c r="AD809" s="257"/>
      <c r="AE809" s="257"/>
      <c r="AF809" s="257"/>
    </row>
    <row r="810" spans="1:32" ht="15.75" customHeight="1">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c r="AA810" s="257"/>
      <c r="AB810" s="257"/>
      <c r="AC810" s="257"/>
      <c r="AD810" s="257"/>
      <c r="AE810" s="257"/>
      <c r="AF810" s="257"/>
    </row>
    <row r="811" spans="1:32" ht="15.75" customHeight="1">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57"/>
      <c r="AE811" s="257"/>
      <c r="AF811" s="257"/>
    </row>
    <row r="812" spans="1:32" ht="15.75" customHeight="1">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row>
    <row r="813" spans="1:32" ht="15.75" customHeight="1">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s="257"/>
    </row>
    <row r="814" spans="1:32" ht="15.75" customHeight="1">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57"/>
      <c r="AE814" s="257"/>
      <c r="AF814" s="257"/>
    </row>
    <row r="815" spans="1:32" ht="15.75" customHeight="1">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57"/>
      <c r="AE815" s="257"/>
      <c r="AF815" s="257"/>
    </row>
    <row r="816" spans="1:32" ht="15.75" customHeight="1">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57"/>
      <c r="AE816" s="257"/>
      <c r="AF816" s="257"/>
    </row>
    <row r="817" spans="1:32" ht="15.75" customHeight="1">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57"/>
      <c r="AE817" s="257"/>
      <c r="AF817" s="257"/>
    </row>
    <row r="818" spans="1:32" ht="15.75" customHeight="1">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c r="AA818" s="257"/>
      <c r="AB818" s="257"/>
      <c r="AC818" s="257"/>
      <c r="AD818" s="257"/>
      <c r="AE818" s="257"/>
      <c r="AF818" s="257"/>
    </row>
    <row r="819" spans="1:32" ht="15.75" customHeight="1">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c r="AA819" s="257"/>
      <c r="AB819" s="257"/>
      <c r="AC819" s="257"/>
      <c r="AD819" s="257"/>
      <c r="AE819" s="257"/>
      <c r="AF819" s="257"/>
    </row>
    <row r="820" spans="1:32" ht="15.75" customHeight="1">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c r="AA820" s="257"/>
      <c r="AB820" s="257"/>
      <c r="AC820" s="257"/>
      <c r="AD820" s="257"/>
      <c r="AE820" s="257"/>
      <c r="AF820" s="257"/>
    </row>
    <row r="821" spans="1:32" ht="15.75" customHeight="1">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c r="AA821" s="257"/>
      <c r="AB821" s="257"/>
      <c r="AC821" s="257"/>
      <c r="AD821" s="257"/>
      <c r="AE821" s="257"/>
      <c r="AF821" s="257"/>
    </row>
    <row r="822" spans="1:32" ht="15.75" customHeight="1">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c r="AA822" s="257"/>
      <c r="AB822" s="257"/>
      <c r="AC822" s="257"/>
      <c r="AD822" s="257"/>
      <c r="AE822" s="257"/>
      <c r="AF822" s="257"/>
    </row>
    <row r="823" spans="1:32" ht="15.75" customHeight="1">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c r="AA823" s="257"/>
      <c r="AB823" s="257"/>
      <c r="AC823" s="257"/>
      <c r="AD823" s="257"/>
      <c r="AE823" s="257"/>
      <c r="AF823" s="257"/>
    </row>
    <row r="824" spans="1:32" ht="15.75" customHeight="1">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c r="AA824" s="257"/>
      <c r="AB824" s="257"/>
      <c r="AC824" s="257"/>
      <c r="AD824" s="257"/>
      <c r="AE824" s="257"/>
      <c r="AF824" s="257"/>
    </row>
    <row r="825" spans="1:32" ht="15.75" customHeight="1">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c r="AA825" s="257"/>
      <c r="AB825" s="257"/>
      <c r="AC825" s="257"/>
      <c r="AD825" s="257"/>
      <c r="AE825" s="257"/>
      <c r="AF825" s="257"/>
    </row>
    <row r="826" spans="1:32" ht="15.75" customHeight="1">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57"/>
      <c r="AE826" s="257"/>
      <c r="AF826" s="257"/>
    </row>
    <row r="827" spans="1:32" ht="15.75"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57"/>
      <c r="AE827" s="257"/>
      <c r="AF827" s="257"/>
    </row>
    <row r="828" spans="1:32" ht="15.75" customHeight="1">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57"/>
      <c r="AE828" s="257"/>
      <c r="AF828" s="257"/>
    </row>
    <row r="829" spans="1:32" ht="15.75" customHeight="1">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s="257"/>
    </row>
    <row r="830" spans="1:32" ht="15.75" customHeight="1">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57"/>
      <c r="AE830" s="257"/>
      <c r="AF830" s="257"/>
    </row>
    <row r="831" spans="1:32" ht="15.75" customHeight="1">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s="257"/>
    </row>
    <row r="832" spans="1:32" ht="15.75" customHeight="1">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57"/>
      <c r="AE832" s="257"/>
      <c r="AF832" s="257"/>
    </row>
    <row r="833" spans="1:32" ht="15.75" customHeight="1">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57"/>
      <c r="AE833" s="257"/>
      <c r="AF833" s="257"/>
    </row>
    <row r="834" spans="1:32" ht="15.75" customHeight="1">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57"/>
      <c r="AE834" s="257"/>
      <c r="AF834" s="257"/>
    </row>
    <row r="835" spans="1:32" ht="15.75" customHeight="1">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57"/>
      <c r="AE835" s="257"/>
      <c r="AF835" s="257"/>
    </row>
    <row r="836" spans="1:32" ht="15.75" customHeight="1">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57"/>
      <c r="AE836" s="257"/>
      <c r="AF836" s="257"/>
    </row>
    <row r="837" spans="1:32" ht="15.75" customHeight="1">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57"/>
      <c r="AE837" s="257"/>
      <c r="AF837" s="257"/>
    </row>
    <row r="838" spans="1:32" ht="15.75" customHeight="1">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57"/>
      <c r="AE838" s="257"/>
      <c r="AF838" s="257"/>
    </row>
    <row r="839" spans="1:32" ht="15.75" customHeight="1">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c r="AA839" s="257"/>
      <c r="AB839" s="257"/>
      <c r="AC839" s="257"/>
      <c r="AD839" s="257"/>
      <c r="AE839" s="257"/>
      <c r="AF839" s="257"/>
    </row>
    <row r="840" spans="1:32" ht="15.75" customHeight="1">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57"/>
      <c r="AE840" s="257"/>
      <c r="AF840" s="257"/>
    </row>
    <row r="841" spans="1:32" ht="15.75" customHeight="1">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57"/>
      <c r="AE841" s="257"/>
      <c r="AF841" s="257"/>
    </row>
    <row r="842" spans="1:32" ht="15.75" customHeight="1">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57"/>
      <c r="AE842" s="257"/>
      <c r="AF842" s="257"/>
    </row>
    <row r="843" spans="1:32" ht="15.75" customHeight="1">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57"/>
      <c r="AE843" s="257"/>
      <c r="AF843" s="257"/>
    </row>
    <row r="844" spans="1:32" ht="15.75" customHeight="1">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57"/>
      <c r="AE844" s="257"/>
      <c r="AF844" s="257"/>
    </row>
    <row r="845" spans="1:32" ht="15.75" customHeight="1">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c r="AA845" s="257"/>
      <c r="AB845" s="257"/>
      <c r="AC845" s="257"/>
      <c r="AD845" s="257"/>
      <c r="AE845" s="257"/>
      <c r="AF845" s="257"/>
    </row>
    <row r="846" spans="1:32" ht="15.75" customHeight="1">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c r="AA846" s="257"/>
      <c r="AB846" s="257"/>
      <c r="AC846" s="257"/>
      <c r="AD846" s="257"/>
      <c r="AE846" s="257"/>
      <c r="AF846" s="257"/>
    </row>
    <row r="847" spans="1:32" ht="15.75" customHeight="1">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57"/>
      <c r="AE847" s="257"/>
      <c r="AF847" s="257"/>
    </row>
    <row r="848" spans="1:32" ht="15.75" customHeight="1">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57"/>
      <c r="AE848" s="257"/>
      <c r="AF848" s="257"/>
    </row>
    <row r="849" spans="1:32" ht="15.75" customHeight="1">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57"/>
      <c r="AE849" s="257"/>
      <c r="AF849" s="257"/>
    </row>
    <row r="850" spans="1:32" ht="15.75" customHeight="1">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57"/>
      <c r="AE850" s="257"/>
      <c r="AF850" s="257"/>
    </row>
    <row r="851" spans="1:32" ht="15.75" customHeight="1">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57"/>
      <c r="AE851" s="257"/>
      <c r="AF851" s="257"/>
    </row>
    <row r="852" spans="1:32" ht="15.75" customHeight="1">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c r="AA852" s="257"/>
      <c r="AB852" s="257"/>
      <c r="AC852" s="257"/>
      <c r="AD852" s="257"/>
      <c r="AE852" s="257"/>
      <c r="AF852" s="257"/>
    </row>
    <row r="853" spans="1:32" ht="15.75" customHeight="1">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57"/>
      <c r="AE853" s="257"/>
      <c r="AF853" s="257"/>
    </row>
    <row r="854" spans="1:32" ht="15.75" customHeight="1">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row>
    <row r="855" spans="1:32" ht="15.75" customHeight="1">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row>
    <row r="856" spans="1:32" ht="15.75" customHeight="1">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c r="AA856" s="257"/>
      <c r="AB856" s="257"/>
      <c r="AC856" s="257"/>
      <c r="AD856" s="257"/>
      <c r="AE856" s="257"/>
      <c r="AF856" s="257"/>
    </row>
    <row r="857" spans="1:32" ht="15.75" customHeight="1">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c r="AA857" s="257"/>
      <c r="AB857" s="257"/>
      <c r="AC857" s="257"/>
      <c r="AD857" s="257"/>
      <c r="AE857" s="257"/>
      <c r="AF857" s="257"/>
    </row>
    <row r="858" spans="1:32" ht="15.75" customHeight="1">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57"/>
      <c r="AE858" s="257"/>
      <c r="AF858" s="257"/>
    </row>
    <row r="859" spans="1:32" ht="15.75" customHeight="1">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57"/>
      <c r="AE859" s="257"/>
      <c r="AF859" s="257"/>
    </row>
    <row r="860" spans="1:32" ht="15.75" customHeight="1">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57"/>
      <c r="AE860" s="257"/>
      <c r="AF860" s="257"/>
    </row>
    <row r="861" spans="1:32" ht="15.75" customHeight="1">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57"/>
      <c r="AE861" s="257"/>
      <c r="AF861" s="257"/>
    </row>
    <row r="862" spans="1:32" ht="15.75" customHeight="1">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57"/>
      <c r="AE862" s="257"/>
      <c r="AF862" s="257"/>
    </row>
    <row r="863" spans="1:32" ht="15.75" customHeight="1">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57"/>
      <c r="AE863" s="257"/>
      <c r="AF863" s="257"/>
    </row>
    <row r="864" spans="1:32" ht="15.75" customHeight="1">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57"/>
      <c r="AE864" s="257"/>
      <c r="AF864" s="257"/>
    </row>
    <row r="865" spans="1:32" ht="15.75" customHeight="1">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c r="AA865" s="257"/>
      <c r="AB865" s="257"/>
      <c r="AC865" s="257"/>
      <c r="AD865" s="257"/>
      <c r="AE865" s="257"/>
      <c r="AF865" s="257"/>
    </row>
    <row r="866" spans="1:32" ht="15.75" customHeight="1">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57"/>
      <c r="AE866" s="257"/>
      <c r="AF866" s="257"/>
    </row>
    <row r="867" spans="1:32" ht="15.75" customHeight="1">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57"/>
      <c r="AE867" s="257"/>
      <c r="AF867" s="257"/>
    </row>
    <row r="868" spans="1:32" ht="15.75" customHeight="1">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57"/>
      <c r="AE868" s="257"/>
      <c r="AF868" s="257"/>
    </row>
    <row r="869" spans="1:32" ht="15.75" customHeight="1">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57"/>
      <c r="AE869" s="257"/>
      <c r="AF869" s="257"/>
    </row>
    <row r="870" spans="1:32" ht="15.75" customHeight="1">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57"/>
      <c r="AE870" s="257"/>
      <c r="AF870" s="257"/>
    </row>
    <row r="871" spans="1:32" ht="15.75" customHeight="1">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c r="AA871" s="257"/>
      <c r="AB871" s="257"/>
      <c r="AC871" s="257"/>
      <c r="AD871" s="257"/>
      <c r="AE871" s="257"/>
      <c r="AF871" s="257"/>
    </row>
    <row r="872" spans="1:32" ht="15.75" customHeight="1">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s="257"/>
    </row>
    <row r="873" spans="1:32" ht="15.75" customHeight="1">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57"/>
      <c r="AE873" s="257"/>
      <c r="AF873" s="257"/>
    </row>
    <row r="874" spans="1:32" ht="15.75" customHeight="1">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57"/>
      <c r="AE874" s="257"/>
      <c r="AF874" s="257"/>
    </row>
    <row r="875" spans="1:32" ht="15.75" customHeight="1">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row>
    <row r="876" spans="1:32" ht="15.75" customHeight="1">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row>
    <row r="877" spans="1:32" ht="15.75" customHeight="1">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7"/>
      <c r="AF877" s="257"/>
    </row>
    <row r="878" spans="1:32" ht="15.75" customHeight="1">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57"/>
      <c r="AE878" s="257"/>
      <c r="AF878" s="257"/>
    </row>
    <row r="879" spans="1:32" ht="15.75" customHeight="1">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57"/>
      <c r="AE879" s="257"/>
      <c r="AF879" s="257"/>
    </row>
    <row r="880" spans="1:32" ht="15.75" customHeight="1">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57"/>
      <c r="AE880" s="257"/>
      <c r="AF880" s="257"/>
    </row>
    <row r="881" spans="1:32" ht="15.75" customHeight="1">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57"/>
      <c r="AE881" s="257"/>
      <c r="AF881" s="257"/>
    </row>
    <row r="882" spans="1:32" ht="15.75" customHeight="1">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57"/>
      <c r="AE882" s="257"/>
      <c r="AF882" s="257"/>
    </row>
    <row r="883" spans="1:32" ht="15.75" customHeight="1">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57"/>
      <c r="AE883" s="257"/>
      <c r="AF883" s="257"/>
    </row>
    <row r="884" spans="1:32" ht="15.75" customHeight="1">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57"/>
      <c r="AE884" s="257"/>
      <c r="AF884" s="257"/>
    </row>
    <row r="885" spans="1:32" ht="15.75" customHeight="1">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57"/>
      <c r="AE885" s="257"/>
      <c r="AF885" s="257"/>
    </row>
    <row r="886" spans="1:32" ht="15.75" customHeight="1">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57"/>
      <c r="AE886" s="257"/>
      <c r="AF886" s="257"/>
    </row>
    <row r="887" spans="1:32" ht="15.75" customHeight="1">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57"/>
      <c r="AE887" s="257"/>
      <c r="AF887" s="257"/>
    </row>
    <row r="888" spans="1:32" ht="15.75" customHeight="1">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row>
    <row r="889" spans="1:32" ht="15.75" customHeight="1">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row>
    <row r="890" spans="1:32" ht="15.75" customHeight="1">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57"/>
      <c r="AE890" s="257"/>
      <c r="AF890" s="257"/>
    </row>
    <row r="891" spans="1:32" ht="15.75" customHeight="1">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57"/>
      <c r="AE891" s="257"/>
      <c r="AF891" s="257"/>
    </row>
    <row r="892" spans="1:32" ht="15.75" customHeight="1">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57"/>
      <c r="AE892" s="257"/>
      <c r="AF892" s="257"/>
    </row>
    <row r="893" spans="1:32" ht="15.75" customHeight="1">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57"/>
      <c r="AE893" s="257"/>
      <c r="AF893" s="257"/>
    </row>
    <row r="894" spans="1:32" ht="15.75" customHeight="1">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57"/>
      <c r="AE894" s="257"/>
      <c r="AF894" s="257"/>
    </row>
    <row r="895" spans="1:32" ht="15.75" customHeight="1">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57"/>
      <c r="AE895" s="257"/>
      <c r="AF895" s="257"/>
    </row>
    <row r="896" spans="1:32" ht="15.75" customHeight="1">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57"/>
      <c r="AE896" s="257"/>
      <c r="AF896" s="257"/>
    </row>
    <row r="897" spans="1:32" ht="15.75" customHeight="1">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57"/>
      <c r="AE897" s="257"/>
      <c r="AF897" s="257"/>
    </row>
    <row r="898" spans="1:32" ht="15.75" customHeight="1">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57"/>
      <c r="AE898" s="257"/>
      <c r="AF898" s="257"/>
    </row>
    <row r="899" spans="1:32" ht="15.75" customHeight="1">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c r="AA899" s="257"/>
      <c r="AB899" s="257"/>
      <c r="AC899" s="257"/>
      <c r="AD899" s="257"/>
      <c r="AE899" s="257"/>
      <c r="AF899" s="257"/>
    </row>
    <row r="900" spans="1:32" ht="15.75" customHeight="1">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c r="AA900" s="257"/>
      <c r="AB900" s="257"/>
      <c r="AC900" s="257"/>
      <c r="AD900" s="257"/>
      <c r="AE900" s="257"/>
      <c r="AF900" s="257"/>
    </row>
    <row r="901" spans="1:32" ht="15.75" customHeight="1">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c r="AA901" s="257"/>
      <c r="AB901" s="257"/>
      <c r="AC901" s="257"/>
      <c r="AD901" s="257"/>
      <c r="AE901" s="257"/>
      <c r="AF901" s="257"/>
    </row>
    <row r="902" spans="1:32" ht="15.75" customHeight="1">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c r="AA902" s="257"/>
      <c r="AB902" s="257"/>
      <c r="AC902" s="257"/>
      <c r="AD902" s="257"/>
      <c r="AE902" s="257"/>
      <c r="AF902" s="257"/>
    </row>
    <row r="903" spans="1:32" ht="15.75" customHeight="1">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57"/>
      <c r="AE903" s="257"/>
      <c r="AF903" s="257"/>
    </row>
    <row r="904" spans="1:32" ht="15.75" customHeight="1">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57"/>
      <c r="AE904" s="257"/>
      <c r="AF904" s="257"/>
    </row>
    <row r="905" spans="1:32" ht="15.75" customHeight="1">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57"/>
      <c r="AE905" s="257"/>
      <c r="AF905" s="257"/>
    </row>
    <row r="906" spans="1:32" ht="15.75" customHeight="1">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57"/>
      <c r="AE906" s="257"/>
      <c r="AF906" s="257"/>
    </row>
    <row r="907" spans="1:32" ht="15.75" customHeight="1">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57"/>
      <c r="AE907" s="257"/>
      <c r="AF907" s="257"/>
    </row>
    <row r="908" spans="1:32" ht="15.75" customHeight="1">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c r="AA908" s="257"/>
      <c r="AB908" s="257"/>
      <c r="AC908" s="257"/>
      <c r="AD908" s="257"/>
      <c r="AE908" s="257"/>
      <c r="AF908" s="257"/>
    </row>
    <row r="909" spans="1:32" ht="15.75" customHeight="1">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c r="AA909" s="257"/>
      <c r="AB909" s="257"/>
      <c r="AC909" s="257"/>
      <c r="AD909" s="257"/>
      <c r="AE909" s="257"/>
      <c r="AF909" s="257"/>
    </row>
    <row r="910" spans="1:32" ht="15.75" customHeight="1">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row>
    <row r="911" spans="1:32" ht="15.75" customHeight="1">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row>
    <row r="912" spans="1:32" ht="15.75" customHeight="1">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c r="AA912" s="257"/>
      <c r="AB912" s="257"/>
      <c r="AC912" s="257"/>
      <c r="AD912" s="257"/>
      <c r="AE912" s="257"/>
      <c r="AF912" s="257"/>
    </row>
    <row r="913" spans="1:32" ht="15.75" customHeight="1">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c r="AA913" s="257"/>
      <c r="AB913" s="257"/>
      <c r="AC913" s="257"/>
      <c r="AD913" s="257"/>
      <c r="AE913" s="257"/>
      <c r="AF913" s="257"/>
    </row>
    <row r="914" spans="1:32" ht="15.75" customHeight="1">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c r="AA914" s="257"/>
      <c r="AB914" s="257"/>
      <c r="AC914" s="257"/>
      <c r="AD914" s="257"/>
      <c r="AE914" s="257"/>
      <c r="AF914" s="257"/>
    </row>
    <row r="915" spans="1:32" ht="15.75" customHeight="1">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c r="AA915" s="257"/>
      <c r="AB915" s="257"/>
      <c r="AC915" s="257"/>
      <c r="AD915" s="257"/>
      <c r="AE915" s="257"/>
      <c r="AF915" s="257"/>
    </row>
    <row r="916" spans="1:32" ht="15.75" customHeight="1">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57"/>
      <c r="AE916" s="257"/>
      <c r="AF916" s="257"/>
    </row>
    <row r="917" spans="1:32" ht="15.75" customHeight="1">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57"/>
      <c r="AE917" s="257"/>
      <c r="AF917" s="257"/>
    </row>
    <row r="918" spans="1:32" ht="15.75" customHeight="1">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57"/>
      <c r="AE918" s="257"/>
      <c r="AF918" s="257"/>
    </row>
    <row r="919" spans="1:32" ht="15.75" customHeight="1">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57"/>
      <c r="AE919" s="257"/>
      <c r="AF919" s="257"/>
    </row>
    <row r="920" spans="1:32" ht="15.75" customHeight="1">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57"/>
      <c r="AE920" s="257"/>
      <c r="AF920" s="257"/>
    </row>
    <row r="921" spans="1:32" ht="15.75" customHeight="1">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57"/>
      <c r="AE921" s="257"/>
      <c r="AF921" s="257"/>
    </row>
    <row r="922" spans="1:32" ht="15.75" customHeight="1">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57"/>
      <c r="AE922" s="257"/>
      <c r="AF922" s="257"/>
    </row>
    <row r="923" spans="1:32" ht="15.75" customHeight="1">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row>
    <row r="924" spans="1:32" ht="15.75" customHeight="1">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57"/>
      <c r="AE924" s="257"/>
      <c r="AF924" s="257"/>
    </row>
    <row r="925" spans="1:32" ht="15.75" customHeight="1">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57"/>
      <c r="AE925" s="257"/>
      <c r="AF925" s="257"/>
    </row>
    <row r="926" spans="1:32" ht="15.75" customHeight="1">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57"/>
      <c r="AE926" s="257"/>
      <c r="AF926" s="257"/>
    </row>
    <row r="927" spans="1:32" ht="15.75" customHeight="1">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57"/>
      <c r="AE927" s="257"/>
      <c r="AF927" s="257"/>
    </row>
    <row r="928" spans="1:32" ht="15.75" customHeight="1">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57"/>
      <c r="AE928" s="257"/>
      <c r="AF928" s="257"/>
    </row>
    <row r="929" spans="1:32" ht="15.75" customHeight="1">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57"/>
      <c r="AE929" s="257"/>
      <c r="AF929" s="257"/>
    </row>
    <row r="930" spans="1:32" ht="15.75" customHeight="1">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57"/>
      <c r="AE930" s="257"/>
      <c r="AF930" s="257"/>
    </row>
    <row r="931" spans="1:32" ht="15.75" customHeight="1">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57"/>
      <c r="AE931" s="257"/>
      <c r="AF931" s="257"/>
    </row>
    <row r="932" spans="1:32" ht="15.75" customHeight="1">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57"/>
      <c r="AE932" s="257"/>
      <c r="AF932" s="257"/>
    </row>
    <row r="933" spans="1:32" ht="15.75" customHeight="1">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57"/>
      <c r="AE933" s="257"/>
      <c r="AF933" s="257"/>
    </row>
    <row r="934" spans="1:32" ht="15.75" customHeight="1">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57"/>
      <c r="AE934" s="257"/>
      <c r="AF934" s="257"/>
    </row>
    <row r="935" spans="1:32" ht="15.75" customHeight="1">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57"/>
      <c r="AE935" s="257"/>
      <c r="AF935" s="257"/>
    </row>
    <row r="936" spans="1:32" ht="15.75" customHeight="1">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57"/>
      <c r="AE936" s="257"/>
      <c r="AF936" s="257"/>
    </row>
    <row r="937" spans="1:32" ht="15.75" customHeight="1">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57"/>
      <c r="AE937" s="257"/>
      <c r="AF937" s="257"/>
    </row>
    <row r="938" spans="1:32" ht="15.75" customHeight="1">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57"/>
      <c r="AE938" s="257"/>
      <c r="AF938" s="257"/>
    </row>
    <row r="939" spans="1:32" ht="15.75" customHeight="1">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57"/>
      <c r="AE939" s="257"/>
      <c r="AF939" s="257"/>
    </row>
    <row r="940" spans="1:32" ht="15.75" customHeight="1">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57"/>
      <c r="AE940" s="257"/>
      <c r="AF940" s="257"/>
    </row>
    <row r="941" spans="1:32" ht="15.75" customHeight="1">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57"/>
      <c r="AE941" s="257"/>
      <c r="AF941" s="257"/>
    </row>
    <row r="942" spans="1:32" ht="15.75" customHeight="1">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57"/>
      <c r="AE942" s="257"/>
      <c r="AF942" s="257"/>
    </row>
    <row r="943" spans="1:32" ht="15.75" customHeight="1">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57"/>
      <c r="AE943" s="257"/>
      <c r="AF943" s="257"/>
    </row>
    <row r="944" spans="1:32" ht="15.75" customHeight="1">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57"/>
      <c r="AE944" s="257"/>
      <c r="AF944" s="257"/>
    </row>
    <row r="945" spans="1:32" ht="15.75" customHeight="1">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57"/>
      <c r="AE945" s="257"/>
      <c r="AF945" s="257"/>
    </row>
    <row r="946" spans="1:32" ht="15.75" customHeight="1">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57"/>
      <c r="AE946" s="257"/>
      <c r="AF946" s="257"/>
    </row>
    <row r="947" spans="1:32" ht="15.75" customHeight="1">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57"/>
      <c r="AE947" s="257"/>
      <c r="AF947" s="257"/>
    </row>
    <row r="948" spans="1:32" ht="15.75" customHeight="1">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s="257"/>
    </row>
    <row r="949" spans="1:32" ht="15.75" customHeight="1">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57"/>
      <c r="AE949" s="257"/>
      <c r="AF949" s="257"/>
    </row>
    <row r="950" spans="1:32" ht="15.75" customHeight="1">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57"/>
      <c r="AE950" s="257"/>
      <c r="AF950" s="257"/>
    </row>
    <row r="951" spans="1:32" ht="15.75" customHeight="1">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57"/>
      <c r="AE951" s="257"/>
      <c r="AF951" s="257"/>
    </row>
    <row r="952" spans="1:32" ht="15.75" customHeight="1">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57"/>
      <c r="AE952" s="257"/>
      <c r="AF952" s="257"/>
    </row>
    <row r="953" spans="1:32" ht="15.75" customHeight="1">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57"/>
      <c r="AE953" s="257"/>
      <c r="AF953" s="257"/>
    </row>
    <row r="954" spans="1:32" ht="15.75" customHeight="1">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57"/>
      <c r="AE954" s="257"/>
      <c r="AF954" s="257"/>
    </row>
    <row r="955" spans="1:32" ht="15.75" customHeight="1">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57"/>
      <c r="AE955" s="257"/>
      <c r="AF955" s="257"/>
    </row>
    <row r="956" spans="1:32" ht="15.75" customHeight="1">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57"/>
      <c r="AE956" s="257"/>
      <c r="AF956" s="257"/>
    </row>
    <row r="957" spans="1:32" ht="15.75" customHeight="1">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57"/>
      <c r="AE957" s="257"/>
      <c r="AF957" s="257"/>
    </row>
    <row r="958" spans="1:32" ht="15.75" customHeight="1">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57"/>
      <c r="AE958" s="257"/>
      <c r="AF958" s="257"/>
    </row>
    <row r="959" spans="1:32" ht="15.75" customHeight="1">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57"/>
      <c r="AE959" s="257"/>
      <c r="AF959" s="257"/>
    </row>
    <row r="960" spans="1:32" ht="15.75" customHeight="1">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57"/>
      <c r="AE960" s="257"/>
      <c r="AF960" s="257"/>
    </row>
    <row r="961" spans="1:32" ht="15.75" customHeight="1">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57"/>
      <c r="AE961" s="257"/>
      <c r="AF961" s="257"/>
    </row>
    <row r="962" spans="1:32" ht="15.75" customHeight="1">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57"/>
      <c r="AE962" s="257"/>
      <c r="AF962" s="257"/>
    </row>
    <row r="963" spans="1:32" ht="15.75" customHeight="1">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57"/>
      <c r="AE963" s="257"/>
      <c r="AF963" s="257"/>
    </row>
    <row r="964" spans="1:32" ht="15.75" customHeight="1">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57"/>
      <c r="AE964" s="257"/>
      <c r="AF964" s="257"/>
    </row>
    <row r="965" spans="1:32" ht="15.75" customHeight="1">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57"/>
      <c r="AE965" s="257"/>
      <c r="AF965" s="257"/>
    </row>
    <row r="966" spans="1:32" ht="15.75" customHeight="1">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57"/>
      <c r="AE966" s="257"/>
      <c r="AF966" s="257"/>
    </row>
    <row r="967" spans="1:32" ht="15.75" customHeight="1">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57"/>
      <c r="AE967" s="257"/>
      <c r="AF967" s="257"/>
    </row>
    <row r="968" spans="1:32" ht="15.75" customHeight="1">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57"/>
      <c r="AE968" s="257"/>
      <c r="AF968" s="257"/>
    </row>
    <row r="969" spans="1:32" ht="15.75" customHeight="1">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57"/>
      <c r="AE969" s="257"/>
      <c r="AF969" s="257"/>
    </row>
    <row r="970" spans="1:32" ht="15.75" customHeight="1">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57"/>
      <c r="AE970" s="257"/>
      <c r="AF970" s="257"/>
    </row>
    <row r="971" spans="1:32" ht="15.75" customHeight="1">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57"/>
      <c r="AE971" s="257"/>
      <c r="AF971" s="257"/>
    </row>
    <row r="972" spans="1:32" ht="15.75" customHeight="1">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57"/>
      <c r="AE972" s="257"/>
      <c r="AF972" s="257"/>
    </row>
    <row r="973" spans="1:32" ht="15.75" customHeight="1">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57"/>
      <c r="AE973" s="257"/>
      <c r="AF973" s="257"/>
    </row>
  </sheetData>
  <mergeCells count="11">
    <mergeCell ref="B23:L24"/>
    <mergeCell ref="B2:F2"/>
    <mergeCell ref="B8:E8"/>
    <mergeCell ref="B11:M12"/>
    <mergeCell ref="B14:H14"/>
    <mergeCell ref="B20:E20"/>
    <mergeCell ref="B26:F26"/>
    <mergeCell ref="B28:C28"/>
    <mergeCell ref="E28:F28"/>
    <mergeCell ref="B36:E36"/>
    <mergeCell ref="B45:D4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4D92-53D8-4ABB-9D26-EEA1935D9299}">
  <sheetPr>
    <tabColor rgb="FFFFFF00"/>
    <outlinePr summaryBelow="0" summaryRight="0"/>
  </sheetPr>
  <dimension ref="A1:Y1000"/>
  <sheetViews>
    <sheetView topLeftCell="R27" workbookViewId="0">
      <selection activeCell="Y33" sqref="Y33"/>
    </sheetView>
  </sheetViews>
  <sheetFormatPr defaultColWidth="12.6328125" defaultRowHeight="15" customHeight="1"/>
  <cols>
    <col min="1" max="16384" width="12.6328125" style="1"/>
  </cols>
  <sheetData>
    <row r="1" spans="1:25" ht="21" customHeight="1"/>
    <row r="2" spans="1:25" ht="21" customHeight="1">
      <c r="B2" s="745" t="s">
        <v>340</v>
      </c>
      <c r="C2" s="675"/>
      <c r="D2" s="675"/>
      <c r="E2" s="675"/>
    </row>
    <row r="3" spans="1:25" ht="21" customHeight="1">
      <c r="B3" s="374"/>
      <c r="C3" s="374"/>
      <c r="D3" s="374"/>
      <c r="E3" s="374"/>
      <c r="F3" s="374"/>
      <c r="G3" s="374"/>
      <c r="H3" s="374"/>
      <c r="I3" s="374"/>
      <c r="J3" s="374"/>
      <c r="K3" s="374"/>
      <c r="L3" s="374"/>
      <c r="M3" s="374"/>
      <c r="N3" s="374"/>
      <c r="O3" s="374"/>
      <c r="P3" s="374"/>
      <c r="Q3" s="374"/>
      <c r="R3" s="374"/>
      <c r="S3" s="374"/>
      <c r="T3" s="374"/>
      <c r="U3" s="374"/>
      <c r="V3" s="374"/>
    </row>
    <row r="4" spans="1:25" ht="21" customHeight="1">
      <c r="A4" s="369"/>
      <c r="B4" s="375" t="s">
        <v>46</v>
      </c>
      <c r="C4" s="375" t="s">
        <v>54</v>
      </c>
      <c r="D4" s="375" t="s">
        <v>167</v>
      </c>
      <c r="E4" s="376">
        <v>2005</v>
      </c>
      <c r="F4" s="376">
        <v>2006</v>
      </c>
      <c r="G4" s="376">
        <v>2007</v>
      </c>
      <c r="H4" s="376">
        <v>2008</v>
      </c>
      <c r="I4" s="376">
        <v>2009</v>
      </c>
      <c r="J4" s="376">
        <v>2010</v>
      </c>
      <c r="K4" s="376">
        <v>2011</v>
      </c>
      <c r="L4" s="376">
        <v>2012</v>
      </c>
      <c r="M4" s="376">
        <v>2013</v>
      </c>
      <c r="N4" s="376">
        <v>2014</v>
      </c>
      <c r="O4" s="376">
        <v>2015</v>
      </c>
      <c r="P4" s="376">
        <v>2016</v>
      </c>
      <c r="Q4" s="376">
        <v>2017</v>
      </c>
      <c r="R4" s="376">
        <v>2018</v>
      </c>
      <c r="S4" s="376">
        <v>2019</v>
      </c>
      <c r="T4" s="376">
        <v>2020</v>
      </c>
      <c r="U4" s="376">
        <v>2021</v>
      </c>
      <c r="V4" s="376">
        <v>2022</v>
      </c>
      <c r="W4" s="376">
        <v>2023</v>
      </c>
      <c r="X4" s="369"/>
      <c r="Y4" s="369"/>
    </row>
    <row r="5" spans="1:25" ht="21" customHeight="1">
      <c r="A5" s="369"/>
      <c r="B5" s="746" t="s">
        <v>37</v>
      </c>
      <c r="C5" s="377" t="s">
        <v>31</v>
      </c>
      <c r="D5" s="377" t="s">
        <v>152</v>
      </c>
      <c r="E5" s="378">
        <f>'Commercial (Energy)-LPG consump'!D31</f>
        <v>44.750701817836379</v>
      </c>
      <c r="F5" s="378">
        <f>'Commercial (Energy)-LPG consump'!E31</f>
        <v>44.218173077248444</v>
      </c>
      <c r="G5" s="378">
        <f>'Commercial (Energy)-LPG consump'!F31</f>
        <v>41.132874714606295</v>
      </c>
      <c r="H5" s="378">
        <f>'Commercial (Energy)-LPG consump'!G31</f>
        <v>41.435326454850383</v>
      </c>
      <c r="I5" s="378">
        <f>'Commercial (Energy)-LPG consump'!H31</f>
        <v>39.026306896059467</v>
      </c>
      <c r="J5" s="378">
        <f>'Commercial (Energy)-LPG consump'!I31</f>
        <v>42.305379374408503</v>
      </c>
      <c r="K5" s="378">
        <f>'Commercial (Energy)-LPG consump'!J31</f>
        <v>44.226810062353024</v>
      </c>
      <c r="L5" s="378">
        <f>'Commercial (Energy)-LPG consump'!K31</f>
        <v>48.654353958533783</v>
      </c>
      <c r="M5" s="378">
        <f>'Commercial (Energy)-LPG consump'!L31</f>
        <v>45.443992490154194</v>
      </c>
      <c r="N5" s="378">
        <f>'Commercial (Energy)-LPG consump'!M31</f>
        <v>42.165952753819958</v>
      </c>
      <c r="O5" s="378">
        <f>'Commercial (Energy)-LPG consump'!N31</f>
        <v>53.717272488418686</v>
      </c>
      <c r="P5" s="378">
        <f>'Commercial (Energy)-LPG consump'!O31</f>
        <v>67.130110892365778</v>
      </c>
      <c r="Q5" s="378">
        <f>'Commercial (Energy)-LPG consump'!P31</f>
        <v>80.016393566742778</v>
      </c>
      <c r="R5" s="378">
        <f>'Commercial (Energy)-LPG consump'!Q31</f>
        <v>91.23194029985109</v>
      </c>
      <c r="S5" s="378">
        <f>'Commercial (Energy)-LPG consump'!R31</f>
        <v>100.3997040244568</v>
      </c>
      <c r="T5" s="378">
        <f>'Commercial (Energy)-LPG consump'!S31</f>
        <v>80.650297101095163</v>
      </c>
      <c r="U5" s="378">
        <f>'Commercial (Energy)-LPG consump'!T31</f>
        <v>84.213658241378653</v>
      </c>
      <c r="V5" s="378">
        <f>'Commercial (Energy)-LPG consump'!U31</f>
        <v>99.673230692168985</v>
      </c>
      <c r="W5" s="378">
        <f>'Commercial (Energy)-LPG consump'!V31</f>
        <v>105.1188706252067</v>
      </c>
      <c r="X5" s="369"/>
      <c r="Y5" s="369"/>
    </row>
    <row r="6" spans="1:25" ht="21" customHeight="1">
      <c r="A6" s="369"/>
      <c r="B6" s="695"/>
      <c r="C6" s="379" t="s">
        <v>19</v>
      </c>
      <c r="D6" s="379" t="s">
        <v>152</v>
      </c>
      <c r="E6" s="380">
        <f>'Commercial (Energy)- Diesel con'!D43</f>
        <v>161.0355626921386</v>
      </c>
      <c r="F6" s="380">
        <f>'Commercial (Energy)- Diesel con'!E43</f>
        <v>164.70432081160411</v>
      </c>
      <c r="G6" s="380">
        <f>'Commercial (Energy)- Diesel con'!F43</f>
        <v>168.45666162494251</v>
      </c>
      <c r="H6" s="380">
        <f>'Commercial (Energy)- Diesel con'!G43</f>
        <v>165.48500000000001</v>
      </c>
      <c r="I6" s="380">
        <f>'Commercial (Energy)- Diesel con'!H43</f>
        <v>175.52000000000004</v>
      </c>
      <c r="J6" s="380">
        <f>'Commercial (Energy)- Diesel con'!I43</f>
        <v>186.05</v>
      </c>
      <c r="K6" s="380">
        <f>'Commercial (Energy)- Diesel con'!J43</f>
        <v>201.5</v>
      </c>
      <c r="L6" s="380">
        <f>'Commercial (Energy)- Diesel con'!K43</f>
        <v>205.52500000000001</v>
      </c>
      <c r="M6" s="380">
        <f>'Commercial (Energy)- Diesel con'!L43</f>
        <v>152.75</v>
      </c>
      <c r="N6" s="380">
        <f>'Commercial (Energy)- Diesel con'!M43</f>
        <v>153.57499999999999</v>
      </c>
      <c r="O6" s="380">
        <f>'Commercial (Energy)- Diesel con'!N43</f>
        <v>194.8</v>
      </c>
      <c r="P6" s="380">
        <f>'Commercial (Energy)- Diesel con'!O43</f>
        <v>204.25</v>
      </c>
      <c r="Q6" s="380">
        <f>'Commercial (Energy)- Diesel con'!P43</f>
        <v>210.02499999999998</v>
      </c>
      <c r="R6" s="380">
        <f>'Commercial (Energy)- Diesel con'!Q43</f>
        <v>215.82580069241709</v>
      </c>
      <c r="S6" s="380">
        <f>'Commercial (Energy)- Diesel con'!R43</f>
        <v>220.74280564115759</v>
      </c>
      <c r="T6" s="380">
        <f>'Commercial (Energy)- Diesel con'!S43</f>
        <v>125.09706848278395</v>
      </c>
      <c r="U6" s="380">
        <f>'Commercial (Energy)- Diesel con'!T43</f>
        <v>96.131006325899989</v>
      </c>
      <c r="V6" s="380">
        <f>'Commercial (Energy)- Diesel con'!U43</f>
        <v>112.20040229579999</v>
      </c>
      <c r="W6" s="380">
        <f>'Commercial (Energy)- Diesel con'!V43</f>
        <v>116.20919386439999</v>
      </c>
      <c r="X6" s="369"/>
      <c r="Y6" s="369"/>
    </row>
    <row r="7" spans="1:25" ht="21" customHeight="1"/>
    <row r="8" spans="1:25" ht="21" customHeight="1"/>
    <row r="9" spans="1:25" ht="21" customHeight="1"/>
    <row r="10" spans="1:25" ht="21" customHeight="1">
      <c r="B10" s="348" t="s">
        <v>121</v>
      </c>
      <c r="C10" s="349"/>
      <c r="D10" s="349"/>
      <c r="E10" s="349"/>
    </row>
    <row r="11" spans="1:25" ht="21" customHeight="1">
      <c r="B11" s="350" t="s">
        <v>8</v>
      </c>
      <c r="C11" s="351" t="s">
        <v>122</v>
      </c>
      <c r="D11" s="351" t="s">
        <v>123</v>
      </c>
      <c r="E11" s="351" t="s">
        <v>124</v>
      </c>
    </row>
    <row r="12" spans="1:25" ht="21" customHeight="1">
      <c r="B12" s="236" t="s">
        <v>125</v>
      </c>
      <c r="C12" s="352">
        <v>21</v>
      </c>
      <c r="D12" s="352">
        <v>27.9</v>
      </c>
      <c r="E12" s="352">
        <v>5.38</v>
      </c>
    </row>
    <row r="13" spans="1:25" ht="21" customHeight="1">
      <c r="B13" s="353" t="s">
        <v>126</v>
      </c>
      <c r="C13" s="354">
        <v>310</v>
      </c>
      <c r="D13" s="354">
        <v>273</v>
      </c>
      <c r="E13" s="354">
        <v>233</v>
      </c>
    </row>
    <row r="14" spans="1:25" ht="21" customHeight="1">
      <c r="B14" s="747" t="s">
        <v>334</v>
      </c>
      <c r="C14" s="675"/>
      <c r="D14" s="675"/>
      <c r="E14" s="675"/>
    </row>
    <row r="15" spans="1:25" ht="21" customHeight="1">
      <c r="B15" s="675"/>
      <c r="C15" s="675"/>
      <c r="D15" s="675"/>
      <c r="E15" s="675"/>
    </row>
    <row r="16" spans="1:25" ht="21" customHeight="1"/>
    <row r="17" spans="2:23" ht="21" customHeight="1"/>
    <row r="18" spans="2:23" ht="21" customHeight="1">
      <c r="B18" s="381"/>
      <c r="C18" s="381"/>
      <c r="D18" s="382"/>
      <c r="E18" s="382"/>
      <c r="F18" s="382"/>
      <c r="G18" s="382"/>
      <c r="H18" s="382"/>
      <c r="I18" s="382"/>
      <c r="J18" s="382"/>
      <c r="K18" s="382"/>
      <c r="L18" s="382"/>
      <c r="M18" s="382"/>
      <c r="N18" s="382"/>
      <c r="O18" s="382"/>
      <c r="P18" s="382"/>
      <c r="Q18" s="383"/>
      <c r="R18" s="383"/>
      <c r="S18" s="383"/>
    </row>
    <row r="19" spans="2:23" ht="21" customHeight="1">
      <c r="B19" s="718" t="s">
        <v>367</v>
      </c>
      <c r="C19" s="675"/>
      <c r="D19" s="5"/>
      <c r="E19" s="5"/>
      <c r="F19" s="5"/>
      <c r="G19" s="5"/>
      <c r="H19" s="5"/>
      <c r="I19" s="5"/>
      <c r="J19" s="5"/>
      <c r="K19" s="5"/>
      <c r="L19" s="5"/>
      <c r="M19" s="5"/>
      <c r="N19" s="5"/>
      <c r="O19" s="5"/>
      <c r="P19" s="5"/>
      <c r="Q19" s="5"/>
      <c r="R19" s="5"/>
      <c r="S19" s="5"/>
      <c r="T19" s="5"/>
      <c r="U19" s="5"/>
      <c r="V19" s="5"/>
    </row>
    <row r="20" spans="2:23" ht="21" customHeight="1">
      <c r="B20" s="5"/>
      <c r="C20" s="5"/>
      <c r="D20" s="5"/>
      <c r="E20" s="5"/>
      <c r="F20" s="5"/>
      <c r="G20" s="5"/>
      <c r="H20" s="5"/>
      <c r="I20" s="5"/>
      <c r="J20" s="5"/>
      <c r="K20" s="5"/>
      <c r="L20" s="5"/>
      <c r="M20" s="5"/>
      <c r="N20" s="5"/>
      <c r="O20" s="5"/>
      <c r="P20" s="5"/>
      <c r="Q20" s="5"/>
      <c r="R20" s="5"/>
      <c r="S20" s="5"/>
      <c r="T20" s="5"/>
      <c r="U20" s="5"/>
      <c r="V20" s="5"/>
    </row>
    <row r="21" spans="2:23" ht="21" customHeight="1">
      <c r="B21" s="248" t="s">
        <v>46</v>
      </c>
      <c r="C21" s="248" t="s">
        <v>52</v>
      </c>
      <c r="D21" s="248" t="s">
        <v>8</v>
      </c>
      <c r="E21" s="248">
        <v>2005</v>
      </c>
      <c r="F21" s="248">
        <v>2006</v>
      </c>
      <c r="G21" s="248">
        <v>2007</v>
      </c>
      <c r="H21" s="248">
        <v>2008</v>
      </c>
      <c r="I21" s="248">
        <v>2009</v>
      </c>
      <c r="J21" s="248">
        <v>2010</v>
      </c>
      <c r="K21" s="248">
        <v>2011</v>
      </c>
      <c r="L21" s="248">
        <v>2012</v>
      </c>
      <c r="M21" s="248">
        <v>2013</v>
      </c>
      <c r="N21" s="248">
        <v>2014</v>
      </c>
      <c r="O21" s="248">
        <v>2015</v>
      </c>
      <c r="P21" s="248">
        <v>2016</v>
      </c>
      <c r="Q21" s="248">
        <v>2017</v>
      </c>
      <c r="R21" s="248">
        <v>2018</v>
      </c>
      <c r="S21" s="248">
        <v>2019</v>
      </c>
      <c r="T21" s="248">
        <v>2020</v>
      </c>
      <c r="U21" s="248">
        <v>2021</v>
      </c>
      <c r="V21" s="248">
        <v>2022</v>
      </c>
      <c r="W21" s="248">
        <v>2023</v>
      </c>
    </row>
    <row r="22" spans="2:23" ht="21" customHeight="1">
      <c r="B22" s="223" t="s">
        <v>37</v>
      </c>
      <c r="C22" s="223" t="s">
        <v>31</v>
      </c>
      <c r="D22" s="223" t="s">
        <v>17</v>
      </c>
      <c r="E22" s="224">
        <f>'Commercial (Energy)_Estimates'!E5*'Emission Factor Other Sector'!$D$15*'Emission Factor Other Sector'!$E$15</f>
        <v>133564.28716656897</v>
      </c>
      <c r="F22" s="224">
        <f>'Commercial (Energy)_Estimates'!F5*'Emission Factor Other Sector'!$D$15*'Emission Factor Other Sector'!$E$15</f>
        <v>131974.88591154802</v>
      </c>
      <c r="G22" s="224">
        <f>'Commercial (Energy)_Estimates'!G5*'Emission Factor Other Sector'!$D$15*'Emission Factor Other Sector'!$E$15</f>
        <v>122766.41185945537</v>
      </c>
      <c r="H22" s="224">
        <f>'Commercial (Energy)_Estimates'!H5*'Emission Factor Other Sector'!$D$15*'Emission Factor Other Sector'!$E$15</f>
        <v>123669.11839694009</v>
      </c>
      <c r="I22" s="224">
        <f>'Commercial (Energy)_Estimates'!I5*'Emission Factor Other Sector'!$D$15*'Emission Factor Other Sector'!$E$15</f>
        <v>116479.08635118596</v>
      </c>
      <c r="J22" s="224">
        <f>'Commercial (Energy)_Estimates'!J5*'Emission Factor Other Sector'!$D$15*'Emission Factor Other Sector'!$E$15</f>
        <v>126265.90444224085</v>
      </c>
      <c r="K22" s="224">
        <f>'Commercial (Energy)_Estimates'!K5*'Emission Factor Other Sector'!$D$15*'Emission Factor Other Sector'!$E$15</f>
        <v>132000.6641164007</v>
      </c>
      <c r="L22" s="224">
        <f>'Commercial (Energy)_Estimates'!L5*'Emission Factor Other Sector'!$D$15*'Emission Factor Other Sector'!$E$15</f>
        <v>145215.24445525868</v>
      </c>
      <c r="M22" s="224">
        <f>'Commercial (Energy)_Estimates'!M5*'Emission Factor Other Sector'!$D$15*'Emission Factor Other Sector'!$E$15</f>
        <v>135633.50330588891</v>
      </c>
      <c r="N22" s="224">
        <f>'Commercial (Energy)_Estimates'!N5*'Emission Factor Other Sector'!$D$15*'Emission Factor Other Sector'!$E$15</f>
        <v>125849.76756763365</v>
      </c>
      <c r="O22" s="224">
        <f>'Commercial (Energy)_Estimates'!O5*'Emission Factor Other Sector'!$D$15*'Emission Factor Other Sector'!$E$15</f>
        <v>160326.18298710906</v>
      </c>
      <c r="P22" s="224">
        <f>'Commercial (Energy)_Estimates'!P5*'Emission Factor Other Sector'!$D$15*'Emission Factor Other Sector'!$E$15</f>
        <v>200358.54287268166</v>
      </c>
      <c r="Q22" s="224">
        <f>'Commercial (Energy)_Estimates'!Q5*'Emission Factor Other Sector'!$D$15*'Emission Factor Other Sector'!$E$15</f>
        <v>238819.32873110747</v>
      </c>
      <c r="R22" s="224">
        <f>'Commercial (Energy)_Estimates'!R5*'Emission Factor Other Sector'!$D$15*'Emission Factor Other Sector'!$E$15</f>
        <v>272293.58597714454</v>
      </c>
      <c r="S22" s="224">
        <f>'Commercial (Energy)_Estimates'!S5*'Emission Factor Other Sector'!$D$15*'Emission Factor Other Sector'!$E$15</f>
        <v>299655.96862251451</v>
      </c>
      <c r="T22" s="224">
        <f>'Commercial (Energy)_Estimates'!T5*'Emission Factor Other Sector'!$D$15*'Emission Factor Other Sector'!$E$15</f>
        <v>240711.29623684165</v>
      </c>
      <c r="U22" s="224">
        <f>'Commercial (Energy)_Estimates'!U5*'Emission Factor Other Sector'!$D$15*'Emission Factor Other Sector'!$E$15</f>
        <v>251346.61079696595</v>
      </c>
      <c r="V22" s="224">
        <f>'Commercial (Energy)_Estimates'!V5*'Emission Factor Other Sector'!$D$15*'Emission Factor Other Sector'!$E$15</f>
        <v>297487.71452076826</v>
      </c>
      <c r="W22" s="224">
        <f>'Commercial (Energy)_Estimates'!W5*'Emission Factor Other Sector'!$D$15*'Emission Factor Other Sector'!$E$15</f>
        <v>313740.93483411061</v>
      </c>
    </row>
    <row r="23" spans="2:23" ht="21" customHeight="1">
      <c r="B23" s="226" t="s">
        <v>37</v>
      </c>
      <c r="C23" s="226" t="s">
        <v>31</v>
      </c>
      <c r="D23" s="226" t="s">
        <v>25</v>
      </c>
      <c r="E23" s="227">
        <f>'Commercial (Energy)_Estimates'!E5*'Emission Factor Other Sector'!$D$15*('Emission Factor Other Sector'!$F$15/1000)</f>
        <v>10.583540979918302</v>
      </c>
      <c r="F23" s="227">
        <f>'Commercial (Energy)_Estimates'!F5*'Emission Factor Other Sector'!$D$15*('Emission Factor Other Sector'!$F$15/1000)</f>
        <v>10.457597932769257</v>
      </c>
      <c r="G23" s="227">
        <f>'Commercial (Energy)_Estimates'!G5*'Emission Factor Other Sector'!$D$15*('Emission Factor Other Sector'!$F$15/1000)</f>
        <v>9.7279248700043883</v>
      </c>
      <c r="H23" s="227">
        <f>'Commercial (Energy)_Estimates'!H5*'Emission Factor Other Sector'!$D$15*('Emission Factor Other Sector'!$F$15/1000)</f>
        <v>9.7994547065721154</v>
      </c>
      <c r="I23" s="227">
        <f>'Commercial (Energy)_Estimates'!I5*'Emission Factor Other Sector'!$D$15*('Emission Factor Other Sector'!$F$15/1000)</f>
        <v>9.2297215809180635</v>
      </c>
      <c r="J23" s="227">
        <f>'Commercial (Energy)_Estimates'!J5*'Emission Factor Other Sector'!$D$15*('Emission Factor Other Sector'!$F$15/1000)</f>
        <v>10.00522222204761</v>
      </c>
      <c r="K23" s="227">
        <f>'Commercial (Energy)_Estimates'!K5*'Emission Factor Other Sector'!$D$15*('Emission Factor Other Sector'!$F$15/1000)</f>
        <v>10.459640579746489</v>
      </c>
      <c r="L23" s="227">
        <f>'Commercial (Energy)_Estimates'!L5*'Emission Factor Other Sector'!$D$15*('Emission Factor Other Sector'!$F$15/1000)</f>
        <v>11.506754711193238</v>
      </c>
      <c r="M23" s="227">
        <f>'Commercial (Energy)_Estimates'!M5*'Emission Factor Other Sector'!$D$15*('Emission Factor Other Sector'!$F$15/1000)</f>
        <v>10.747504223921467</v>
      </c>
      <c r="N23" s="227">
        <f>'Commercial (Energy)_Estimates'!N5*'Emission Factor Other Sector'!$D$15*('Emission Factor Other Sector'!$F$15/1000)</f>
        <v>9.9722478262784193</v>
      </c>
      <c r="O23" s="227">
        <f>'Commercial (Energy)_Estimates'!O5*'Emission Factor Other Sector'!$D$15*('Emission Factor Other Sector'!$F$15/1000)</f>
        <v>12.70413494351102</v>
      </c>
      <c r="P23" s="227">
        <f>'Commercial (Energy)_Estimates'!P5*'Emission Factor Other Sector'!$D$15*('Emission Factor Other Sector'!$F$15/1000)</f>
        <v>15.876271226044505</v>
      </c>
      <c r="Q23" s="227">
        <f>'Commercial (Energy)_Estimates'!Q5*'Emission Factor Other Sector'!$D$15*('Emission Factor Other Sector'!$F$15/1000)</f>
        <v>18.923877078534666</v>
      </c>
      <c r="R23" s="227">
        <f>'Commercial (Energy)_Estimates'!R5*'Emission Factor Other Sector'!$D$15*('Emission Factor Other Sector'!$F$15/1000)</f>
        <v>21.57635388091478</v>
      </c>
      <c r="S23" s="227">
        <f>'Commercial (Energy)_Estimates'!S5*'Emission Factor Other Sector'!$D$15*('Emission Factor Other Sector'!$F$15/1000)</f>
        <v>23.744530001784032</v>
      </c>
      <c r="T23" s="227">
        <f>'Commercial (Energy)_Estimates'!T5*'Emission Factor Other Sector'!$D$15*('Emission Factor Other Sector'!$F$15/1000)</f>
        <v>19.073795264409004</v>
      </c>
      <c r="U23" s="227">
        <f>'Commercial (Energy)_Estimates'!U5*'Emission Factor Other Sector'!$D$15*('Emission Factor Other Sector'!$F$15/1000)</f>
        <v>19.916530174086049</v>
      </c>
      <c r="V23" s="227">
        <f>'Commercial (Energy)_Estimates'!V5*'Emission Factor Other Sector'!$D$15*('Emission Factor Other Sector'!$F$15/1000)</f>
        <v>23.572719058697963</v>
      </c>
      <c r="W23" s="227">
        <f>'Commercial (Energy)_Estimates'!W5*'Emission Factor Other Sector'!$D$15*('Emission Factor Other Sector'!$F$15/1000)</f>
        <v>24.86061290286138</v>
      </c>
    </row>
    <row r="24" spans="2:23" ht="21" customHeight="1">
      <c r="B24" s="226" t="s">
        <v>37</v>
      </c>
      <c r="C24" s="226" t="s">
        <v>31</v>
      </c>
      <c r="D24" s="226" t="s">
        <v>26</v>
      </c>
      <c r="E24" s="227">
        <f>'Commercial (Energy)_Estimates'!E5*'Emission Factor Other Sector'!$D$15*('Emission Factor Other Sector'!$G$15/1000)</f>
        <v>0.21167081959836606</v>
      </c>
      <c r="F24" s="227">
        <f>'Commercial (Energy)_Estimates'!F5*'Emission Factor Other Sector'!$D$15*('Emission Factor Other Sector'!$G$15/1000)</f>
        <v>0.20915195865538513</v>
      </c>
      <c r="G24" s="227">
        <f>'Commercial (Energy)_Estimates'!G5*'Emission Factor Other Sector'!$D$15*('Emission Factor Other Sector'!$G$15/1000)</f>
        <v>0.19455849740008777</v>
      </c>
      <c r="H24" s="227">
        <f>'Commercial (Energy)_Estimates'!H5*'Emission Factor Other Sector'!$D$15*('Emission Factor Other Sector'!$G$15/1000)</f>
        <v>0.1959890941314423</v>
      </c>
      <c r="I24" s="227">
        <f>'Commercial (Energy)_Estimates'!I5*'Emission Factor Other Sector'!$D$15*('Emission Factor Other Sector'!$G$15/1000)</f>
        <v>0.18459443161836128</v>
      </c>
      <c r="J24" s="227">
        <f>'Commercial (Energy)_Estimates'!J5*'Emission Factor Other Sector'!$D$15*('Emission Factor Other Sector'!$G$15/1000)</f>
        <v>0.20010444444095221</v>
      </c>
      <c r="K24" s="227">
        <f>'Commercial (Energy)_Estimates'!K5*'Emission Factor Other Sector'!$D$15*('Emission Factor Other Sector'!$G$15/1000)</f>
        <v>0.20919281159492981</v>
      </c>
      <c r="L24" s="227">
        <f>'Commercial (Energy)_Estimates'!L5*'Emission Factor Other Sector'!$D$15*('Emission Factor Other Sector'!$G$15/1000)</f>
        <v>0.2301350942238648</v>
      </c>
      <c r="M24" s="227">
        <f>'Commercial (Energy)_Estimates'!M5*'Emission Factor Other Sector'!$D$15*('Emission Factor Other Sector'!$G$15/1000)</f>
        <v>0.21495008447842934</v>
      </c>
      <c r="N24" s="227">
        <f>'Commercial (Energy)_Estimates'!N5*'Emission Factor Other Sector'!$D$15*('Emission Factor Other Sector'!$G$15/1000)</f>
        <v>0.1994449565255684</v>
      </c>
      <c r="O24" s="227">
        <f>'Commercial (Energy)_Estimates'!O5*'Emission Factor Other Sector'!$D$15*('Emission Factor Other Sector'!$G$15/1000)</f>
        <v>0.25408269887022039</v>
      </c>
      <c r="P24" s="227">
        <f>'Commercial (Energy)_Estimates'!P5*'Emission Factor Other Sector'!$D$15*('Emission Factor Other Sector'!$G$15/1000)</f>
        <v>0.31752542452089011</v>
      </c>
      <c r="Q24" s="227">
        <f>'Commercial (Energy)_Estimates'!Q5*'Emission Factor Other Sector'!$D$15*('Emission Factor Other Sector'!$G$15/1000)</f>
        <v>0.3784775415706933</v>
      </c>
      <c r="R24" s="227">
        <f>'Commercial (Energy)_Estimates'!R5*'Emission Factor Other Sector'!$D$15*('Emission Factor Other Sector'!$G$15/1000)</f>
        <v>0.43152707761829562</v>
      </c>
      <c r="S24" s="227">
        <f>'Commercial (Energy)_Estimates'!S5*'Emission Factor Other Sector'!$D$15*('Emission Factor Other Sector'!$G$15/1000)</f>
        <v>0.47489060003568068</v>
      </c>
      <c r="T24" s="227">
        <f>'Commercial (Energy)_Estimates'!T5*'Emission Factor Other Sector'!$D$15*('Emission Factor Other Sector'!$G$15/1000)</f>
        <v>0.38147590528818009</v>
      </c>
      <c r="U24" s="227">
        <f>'Commercial (Energy)_Estimates'!U5*'Emission Factor Other Sector'!$D$15*('Emission Factor Other Sector'!$G$15/1000)</f>
        <v>0.398330603481721</v>
      </c>
      <c r="V24" s="227">
        <f>'Commercial (Energy)_Estimates'!V5*'Emission Factor Other Sector'!$D$15*('Emission Factor Other Sector'!$G$15/1000)</f>
        <v>0.47145438117395927</v>
      </c>
      <c r="W24" s="227">
        <f>'Commercial (Energy)_Estimates'!W5*'Emission Factor Other Sector'!$D$15*('Emission Factor Other Sector'!$G$15/1000)</f>
        <v>0.49721225805722763</v>
      </c>
    </row>
    <row r="25" spans="2:23" ht="21" customHeight="1">
      <c r="B25" s="226" t="s">
        <v>37</v>
      </c>
      <c r="C25" s="226" t="s">
        <v>31</v>
      </c>
      <c r="D25" s="226" t="s">
        <v>27</v>
      </c>
      <c r="E25" s="356">
        <f>E22+E23*'Commercial (Energy)_Estimates'!$C$12+E24*'Commercial (Energy)_Estimates'!$C$13</f>
        <v>133852.15948122274</v>
      </c>
      <c r="F25" s="356">
        <f>F22+F23*'Commercial (Energy)_Estimates'!$C$12+F24*'Commercial (Energy)_Estimates'!$C$13</f>
        <v>132259.33257531933</v>
      </c>
      <c r="G25" s="356">
        <f>G22+G23*'Commercial (Energy)_Estimates'!$C$12+G24*'Commercial (Energy)_Estimates'!$C$13</f>
        <v>123031.01141591949</v>
      </c>
      <c r="H25" s="356">
        <f>H22+H23*'Commercial (Energy)_Estimates'!$C$12+H24*'Commercial (Energy)_Estimates'!$C$13</f>
        <v>123935.66356495884</v>
      </c>
      <c r="I25" s="356">
        <f>I22+I23*'Commercial (Energy)_Estimates'!$C$12+I24*'Commercial (Energy)_Estimates'!$C$13</f>
        <v>116730.13477818694</v>
      </c>
      <c r="J25" s="356">
        <f>J22+J23*'Commercial (Energy)_Estimates'!$C$12+J24*'Commercial (Energy)_Estimates'!$C$13</f>
        <v>126538.04648668054</v>
      </c>
      <c r="K25" s="356">
        <f>K22+K23*'Commercial (Energy)_Estimates'!$C$12+K24*'Commercial (Energy)_Estimates'!$C$13</f>
        <v>132285.16634016982</v>
      </c>
      <c r="L25" s="356">
        <f>L22+L23*'Commercial (Energy)_Estimates'!$C$12+L24*'Commercial (Energy)_Estimates'!$C$13</f>
        <v>145528.22818340312</v>
      </c>
      <c r="M25" s="356">
        <f>M22+M23*'Commercial (Energy)_Estimates'!$C$12+M24*'Commercial (Energy)_Estimates'!$C$13</f>
        <v>135925.83542077956</v>
      </c>
      <c r="N25" s="356">
        <f>N22+N23*'Commercial (Energy)_Estimates'!$C$12+N24*'Commercial (Energy)_Estimates'!$C$13</f>
        <v>126121.01270850842</v>
      </c>
      <c r="O25" s="356">
        <f>O22+O23*'Commercial (Energy)_Estimates'!$C$12+O24*'Commercial (Energy)_Estimates'!$C$13</f>
        <v>160671.73545757256</v>
      </c>
      <c r="P25" s="356">
        <f>P22+P23*'Commercial (Energy)_Estimates'!$C$12+P24*'Commercial (Energy)_Estimates'!$C$13</f>
        <v>200790.37745003006</v>
      </c>
      <c r="Q25" s="356">
        <f>Q22+Q23*'Commercial (Energy)_Estimates'!$C$12+Q24*'Commercial (Energy)_Estimates'!$C$13</f>
        <v>239334.05818764362</v>
      </c>
      <c r="R25" s="356">
        <f>R22+R23*'Commercial (Energy)_Estimates'!$C$12+R24*'Commercial (Energy)_Estimates'!$C$13</f>
        <v>272880.46280270541</v>
      </c>
      <c r="S25" s="356">
        <f>S22+S23*'Commercial (Energy)_Estimates'!$C$12+S24*'Commercial (Energy)_Estimates'!$C$13</f>
        <v>300301.81983856304</v>
      </c>
      <c r="T25" s="356">
        <f>T22+T23*'Commercial (Energy)_Estimates'!$C$12+T24*'Commercial (Energy)_Estimates'!$C$13</f>
        <v>241230.10346803357</v>
      </c>
      <c r="U25" s="356">
        <f>U22+U23*'Commercial (Energy)_Estimates'!$C$12+U24*'Commercial (Energy)_Estimates'!$C$13</f>
        <v>251888.34041770108</v>
      </c>
      <c r="V25" s="356">
        <f>V22+V23*'Commercial (Energy)_Estimates'!$C$12+V24*'Commercial (Energy)_Estimates'!$C$13</f>
        <v>298128.89247916488</v>
      </c>
      <c r="W25" s="356">
        <f>W22+W23*'Commercial (Energy)_Estimates'!$C$12+W24*'Commercial (Energy)_Estimates'!$C$13</f>
        <v>314417.14350506844</v>
      </c>
    </row>
    <row r="26" spans="2:23" ht="21" customHeight="1">
      <c r="B26" s="226" t="s">
        <v>37</v>
      </c>
      <c r="C26" s="226" t="s">
        <v>31</v>
      </c>
      <c r="D26" s="226" t="s">
        <v>28</v>
      </c>
      <c r="E26" s="227">
        <f>E22+E23*'Commercial (Energy)_Estimates'!$D$12+E24*'Commercial (Energy)_Estimates'!$D$13</f>
        <v>133917.35409365903</v>
      </c>
      <c r="F26" s="227">
        <f>F22+F23*'Commercial (Energy)_Estimates'!$D$12+F24*'Commercial (Energy)_Estimates'!$D$13</f>
        <v>132323.75137858521</v>
      </c>
      <c r="G26" s="227">
        <f>G22+G23*'Commercial (Energy)_Estimates'!$D$12+G24*'Commercial (Energy)_Estimates'!$D$13</f>
        <v>123090.93543311872</v>
      </c>
      <c r="H26" s="227">
        <f>H22+H23*'Commercial (Energy)_Estimates'!$D$12+H24*'Commercial (Energy)_Estimates'!$D$13</f>
        <v>123996.02820595133</v>
      </c>
      <c r="I26" s="227">
        <f>I22+I23*'Commercial (Energy)_Estimates'!$D$12+I24*'Commercial (Energy)_Estimates'!$D$13</f>
        <v>116786.98986312539</v>
      </c>
      <c r="J26" s="227">
        <f>J22+J23*'Commercial (Energy)_Estimates'!$D$12+J24*'Commercial (Energy)_Estimates'!$D$13</f>
        <v>126599.67865556836</v>
      </c>
      <c r="K26" s="227">
        <f>K22+K23*'Commercial (Energy)_Estimates'!$D$12+K24*'Commercial (Energy)_Estimates'!$D$13</f>
        <v>132349.59772614104</v>
      </c>
      <c r="L26" s="227">
        <f>L22+L23*'Commercial (Energy)_Estimates'!$D$12+L24*'Commercial (Energy)_Estimates'!$D$13</f>
        <v>145599.1097924241</v>
      </c>
      <c r="M26" s="227">
        <f>M22+M23*'Commercial (Energy)_Estimates'!$D$12+M24*'Commercial (Energy)_Estimates'!$D$13</f>
        <v>135992.04004679891</v>
      </c>
      <c r="N26" s="227">
        <f>N22+N23*'Commercial (Energy)_Estimates'!$D$12+N24*'Commercial (Energy)_Estimates'!$D$13</f>
        <v>126182.4417551183</v>
      </c>
      <c r="O26" s="227">
        <f>O22+O23*'Commercial (Energy)_Estimates'!$D$12+O24*'Commercial (Energy)_Estimates'!$D$13</f>
        <v>160749.99292882456</v>
      </c>
      <c r="P26" s="227">
        <f>P22+P23*'Commercial (Energy)_Estimates'!$D$12+P24*'Commercial (Energy)_Estimates'!$D$13</f>
        <v>200888.17528078251</v>
      </c>
      <c r="Q26" s="227">
        <f>Q22+Q23*'Commercial (Energy)_Estimates'!$D$12+Q24*'Commercial (Energy)_Estimates'!$D$13</f>
        <v>239450.62927044736</v>
      </c>
      <c r="R26" s="227">
        <f>R22+R23*'Commercial (Energy)_Estimates'!$D$12+R24*'Commercial (Energy)_Estimates'!$D$13</f>
        <v>273013.37314261182</v>
      </c>
      <c r="S26" s="227">
        <f>S22+S23*'Commercial (Energy)_Estimates'!$D$12+S24*'Commercial (Energy)_Estimates'!$D$13</f>
        <v>300448.08614337404</v>
      </c>
      <c r="T26" s="227">
        <f>T22+T23*'Commercial (Energy)_Estimates'!$D$12+T24*'Commercial (Energy)_Estimates'!$D$13</f>
        <v>241347.59804686235</v>
      </c>
      <c r="U26" s="227">
        <f>U22+U23*'Commercial (Energy)_Estimates'!$D$12+U24*'Commercial (Energy)_Estimates'!$D$13</f>
        <v>252011.02624357346</v>
      </c>
      <c r="V26" s="227">
        <f>V22+V23*'Commercial (Energy)_Estimates'!$D$12+V24*'Commercial (Energy)_Estimates'!$D$13</f>
        <v>298274.10042856639</v>
      </c>
      <c r="W26" s="227">
        <f>W22+W23*'Commercial (Energy)_Estimates'!$D$12+W24*'Commercial (Energy)_Estimates'!$D$13</f>
        <v>314570.28488055011</v>
      </c>
    </row>
    <row r="27" spans="2:23" ht="21" customHeight="1">
      <c r="B27" s="226" t="s">
        <v>37</v>
      </c>
      <c r="C27" s="226" t="s">
        <v>31</v>
      </c>
      <c r="D27" s="226" t="s">
        <v>29</v>
      </c>
      <c r="E27" s="227">
        <f>E22+E23*'Commercial (Energy)_Estimates'!$E$12+E24*'Commercial (Energy)_Estimates'!$E$13</f>
        <v>133670.54591800735</v>
      </c>
      <c r="F27" s="227">
        <f>F22+F23*'Commercial (Energy)_Estimates'!$E$12+F24*'Commercial (Energy)_Estimates'!$E$13</f>
        <v>132079.88019479302</v>
      </c>
      <c r="G27" s="227">
        <f>G22+G23*'Commercial (Energy)_Estimates'!$E$12+G24*'Commercial (Energy)_Estimates'!$E$13</f>
        <v>122864.08022515022</v>
      </c>
      <c r="H27" s="227">
        <f>H22+H23*'Commercial (Energy)_Estimates'!$E$12+H24*'Commercial (Energy)_Estimates'!$E$13</f>
        <v>123767.50492219407</v>
      </c>
      <c r="I27" s="227">
        <f>I22+I23*'Commercial (Energy)_Estimates'!$E$12+I24*'Commercial (Energy)_Estimates'!$E$13</f>
        <v>116571.75275585838</v>
      </c>
      <c r="J27" s="227">
        <f>J22+J23*'Commercial (Energy)_Estimates'!$E$12+J24*'Commercial (Energy)_Estimates'!$E$13</f>
        <v>126366.35687335022</v>
      </c>
      <c r="K27" s="227">
        <f>K22+K23*'Commercial (Energy)_Estimates'!$E$12+K24*'Commercial (Energy)_Estimates'!$E$13</f>
        <v>132105.67890782136</v>
      </c>
      <c r="L27" s="227">
        <f>L22+L23*'Commercial (Energy)_Estimates'!$E$12+L24*'Commercial (Energy)_Estimates'!$E$13</f>
        <v>145330.77227255906</v>
      </c>
      <c r="M27" s="227">
        <f>M22+M23*'Commercial (Energy)_Estimates'!$E$12+M24*'Commercial (Energy)_Estimates'!$E$13</f>
        <v>135741.40824829708</v>
      </c>
      <c r="N27" s="227">
        <f>N22+N23*'Commercial (Energy)_Estimates'!$E$12+N24*'Commercial (Energy)_Estimates'!$E$13</f>
        <v>125949.88893580949</v>
      </c>
      <c r="O27" s="227">
        <f>O22+O23*'Commercial (Energy)_Estimates'!$E$12+O24*'Commercial (Energy)_Estimates'!$E$13</f>
        <v>160453.73250194191</v>
      </c>
      <c r="P27" s="227">
        <f>P22+P23*'Commercial (Energy)_Estimates'!$E$12+P24*'Commercial (Energy)_Estimates'!$E$13</f>
        <v>200517.94063579114</v>
      </c>
      <c r="Q27" s="227">
        <f>Q22+Q23*'Commercial (Energy)_Estimates'!$E$12+Q24*'Commercial (Energy)_Estimates'!$E$13</f>
        <v>239009.32445697594</v>
      </c>
      <c r="R27" s="227">
        <f>R22+R23*'Commercial (Energy)_Estimates'!$E$12+R24*'Commercial (Energy)_Estimates'!$E$13</f>
        <v>272510.21257010894</v>
      </c>
      <c r="S27" s="227">
        <f>S22+S23*'Commercial (Energy)_Estimates'!$E$12+S24*'Commercial (Energy)_Estimates'!$E$13</f>
        <v>299894.36370373244</v>
      </c>
      <c r="T27" s="227">
        <f>T22+T23*'Commercial (Energy)_Estimates'!$E$12+T24*'Commercial (Energy)_Estimates'!$E$13</f>
        <v>240902.79714129632</v>
      </c>
      <c r="U27" s="227">
        <f>U22+U23*'Commercial (Energy)_Estimates'!$E$12+U24*'Commercial (Energy)_Estimates'!$E$13</f>
        <v>251546.57275991378</v>
      </c>
      <c r="V27" s="227">
        <f>V22+V23*'Commercial (Energy)_Estimates'!$E$12+V24*'Commercial (Energy)_Estimates'!$E$13</f>
        <v>297724.38462011761</v>
      </c>
      <c r="W27" s="227">
        <f>W22+W23*'Commercial (Energy)_Estimates'!$E$12+W24*'Commercial (Energy)_Estimates'!$E$13</f>
        <v>313990.53538765531</v>
      </c>
    </row>
    <row r="28" spans="2:23" ht="21" customHeight="1">
      <c r="B28" s="226"/>
      <c r="C28" s="231"/>
      <c r="D28" s="231"/>
      <c r="E28" s="232"/>
      <c r="F28" s="232"/>
      <c r="G28" s="232"/>
      <c r="H28" s="232"/>
      <c r="I28" s="232"/>
      <c r="J28" s="232"/>
      <c r="K28" s="232"/>
      <c r="L28" s="232"/>
      <c r="M28" s="232"/>
      <c r="N28" s="232"/>
      <c r="O28" s="232"/>
      <c r="P28" s="232"/>
      <c r="Q28" s="232"/>
      <c r="R28" s="232"/>
      <c r="S28" s="232"/>
      <c r="T28" s="232"/>
      <c r="U28" s="232"/>
      <c r="V28" s="232"/>
      <c r="W28" s="232"/>
    </row>
    <row r="29" spans="2:23" ht="21" customHeight="1">
      <c r="B29" s="223" t="s">
        <v>37</v>
      </c>
      <c r="C29" s="358" t="s">
        <v>19</v>
      </c>
      <c r="D29" s="226" t="s">
        <v>17</v>
      </c>
      <c r="E29" s="227">
        <f>'Commercial (Energy)_Estimates'!E6*'Emission Factor Other Sector'!$D$16*'Emission Factor Other Sector'!$E$16</f>
        <v>513107.61340596114</v>
      </c>
      <c r="F29" s="227">
        <f>'Commercial (Energy)_Estimates'!F6*'Emission Factor Other Sector'!$D$16*'Emission Factor Other Sector'!$E$16</f>
        <v>524797.3774020141</v>
      </c>
      <c r="G29" s="227">
        <f>'Commercial (Energy)_Estimates'!G6*'Emission Factor Other Sector'!$D$16*'Emission Factor Other Sector'!$E$16</f>
        <v>536753.46093555423</v>
      </c>
      <c r="H29" s="227">
        <f>'Commercial (Energy)_Estimates'!H6*'Emission Factor Other Sector'!$D$16*'Emission Factor Other Sector'!$E$16</f>
        <v>527284.85549999995</v>
      </c>
      <c r="I29" s="227">
        <f>'Commercial (Energy)_Estimates'!I6*'Emission Factor Other Sector'!$D$16*'Emission Factor Other Sector'!$E$16</f>
        <v>559259.37600000005</v>
      </c>
      <c r="J29" s="227">
        <f>'Commercial (Energy)_Estimates'!J6*'Emission Factor Other Sector'!$D$16*'Emission Factor Other Sector'!$E$16</f>
        <v>592811.11499999999</v>
      </c>
      <c r="K29" s="227">
        <f>'Commercial (Energy)_Estimates'!K6*'Emission Factor Other Sector'!$D$16*'Emission Factor Other Sector'!$E$16</f>
        <v>642039.44999999995</v>
      </c>
      <c r="L29" s="227">
        <f>'Commercial (Energy)_Estimates'!L6*'Emission Factor Other Sector'!$D$16*'Emission Factor Other Sector'!$E$16</f>
        <v>654864.3075</v>
      </c>
      <c r="M29" s="227">
        <f>'Commercial (Energy)_Estimates'!M6*'Emission Factor Other Sector'!$D$16*'Emission Factor Other Sector'!$E$16</f>
        <v>486707.32499999995</v>
      </c>
      <c r="N29" s="227">
        <f>'Commercial (Energy)_Estimates'!N6*'Emission Factor Other Sector'!$D$16*'Emission Factor Other Sector'!$E$16</f>
        <v>489336.0224999999</v>
      </c>
      <c r="O29" s="227">
        <f>'Commercial (Energy)_Estimates'!O6*'Emission Factor Other Sector'!$D$16*'Emission Factor Other Sector'!$E$16</f>
        <v>620691.23999999987</v>
      </c>
      <c r="P29" s="227">
        <f>'Commercial (Energy)_Estimates'!P6*'Emission Factor Other Sector'!$D$16*'Emission Factor Other Sector'!$E$16</f>
        <v>650801.77499999991</v>
      </c>
      <c r="Q29" s="227">
        <f>'Commercial (Energy)_Estimates'!Q6*'Emission Factor Other Sector'!$D$16*'Emission Factor Other Sector'!$E$16</f>
        <v>669202.65749999986</v>
      </c>
      <c r="R29" s="227">
        <f>'Commercial (Energy)_Estimates'!R6*'Emission Factor Other Sector'!$D$16*'Emission Factor Other Sector'!$E$16</f>
        <v>687685.74874624843</v>
      </c>
      <c r="S29" s="227">
        <f>'Commercial (Energy)_Estimates'!S6*'Emission Factor Other Sector'!$D$16*'Emission Factor Other Sector'!$E$16</f>
        <v>703352.80161442037</v>
      </c>
      <c r="T29" s="227">
        <f>'Commercial (Energy)_Estimates'!T6*'Emission Factor Other Sector'!$D$16*'Emission Factor Other Sector'!$E$16</f>
        <v>398596.78930669447</v>
      </c>
      <c r="U29" s="227">
        <f>'Commercial (Energy)_Estimates'!U6*'Emission Factor Other Sector'!$D$16*'Emission Factor Other Sector'!$E$16</f>
        <v>306302.22545621515</v>
      </c>
      <c r="V29" s="227">
        <f>'Commercial (Energy)_Estimates'!V6*'Emission Factor Other Sector'!$D$16*'Emission Factor Other Sector'!$E$16</f>
        <v>357504.14183510747</v>
      </c>
      <c r="W29" s="227">
        <f>'Commercial (Energy)_Estimates'!W6*'Emission Factor Other Sector'!$D$16*'Emission Factor Other Sector'!$E$16</f>
        <v>370277.35441013769</v>
      </c>
    </row>
    <row r="30" spans="2:23" ht="21" customHeight="1">
      <c r="B30" s="226" t="s">
        <v>37</v>
      </c>
      <c r="C30" s="358" t="s">
        <v>19</v>
      </c>
      <c r="D30" s="226" t="s">
        <v>25</v>
      </c>
      <c r="E30" s="227">
        <f>'Commercial (Energy)_Estimates'!E6*'Emission Factor Other Sector'!$D$16*('Emission Factor Other Sector'!$F$16/1000)</f>
        <v>69.2452919576196</v>
      </c>
      <c r="F30" s="227">
        <f>'Commercial (Energy)_Estimates'!F6*'Emission Factor Other Sector'!$D$16*('Emission Factor Other Sector'!$F$16/1000)</f>
        <v>70.822857948989764</v>
      </c>
      <c r="G30" s="227">
        <f>'Commercial (Energy)_Estimates'!G6*'Emission Factor Other Sector'!$D$16*('Emission Factor Other Sector'!$F$16/1000)</f>
        <v>72.436364498725283</v>
      </c>
      <c r="H30" s="227">
        <f>'Commercial (Energy)_Estimates'!H6*'Emission Factor Other Sector'!$D$16*('Emission Factor Other Sector'!$F$16/1000)</f>
        <v>71.158550000000005</v>
      </c>
      <c r="I30" s="227">
        <f>'Commercial (Energy)_Estimates'!I6*'Emission Factor Other Sector'!$D$16*('Emission Factor Other Sector'!$F$16/1000)</f>
        <v>75.473600000000019</v>
      </c>
      <c r="J30" s="227">
        <f>'Commercial (Energy)_Estimates'!J6*'Emission Factor Other Sector'!$D$16*('Emission Factor Other Sector'!$F$16/1000)</f>
        <v>80.001500000000007</v>
      </c>
      <c r="K30" s="227">
        <f>'Commercial (Energy)_Estimates'!K6*'Emission Factor Other Sector'!$D$16*('Emission Factor Other Sector'!$F$16/1000)</f>
        <v>86.644999999999996</v>
      </c>
      <c r="L30" s="227">
        <f>'Commercial (Energy)_Estimates'!L6*'Emission Factor Other Sector'!$D$16*('Emission Factor Other Sector'!$F$16/1000)</f>
        <v>88.375750000000011</v>
      </c>
      <c r="M30" s="227">
        <f>'Commercial (Energy)_Estimates'!M6*'Emission Factor Other Sector'!$D$16*('Emission Factor Other Sector'!$F$16/1000)</f>
        <v>65.682500000000005</v>
      </c>
      <c r="N30" s="227">
        <f>'Commercial (Energy)_Estimates'!N6*'Emission Factor Other Sector'!$D$16*('Emission Factor Other Sector'!$F$16/1000)</f>
        <v>66.03725</v>
      </c>
      <c r="O30" s="227">
        <f>'Commercial (Energy)_Estimates'!O6*'Emission Factor Other Sector'!$D$16*('Emission Factor Other Sector'!$F$16/1000)</f>
        <v>83.763999999999996</v>
      </c>
      <c r="P30" s="227">
        <f>'Commercial (Energy)_Estimates'!P6*'Emission Factor Other Sector'!$D$16*('Emission Factor Other Sector'!$F$16/1000)</f>
        <v>87.827500000000001</v>
      </c>
      <c r="Q30" s="227">
        <f>'Commercial (Energy)_Estimates'!Q6*'Emission Factor Other Sector'!$D$16*('Emission Factor Other Sector'!$F$16/1000)</f>
        <v>90.310749999999985</v>
      </c>
      <c r="R30" s="227">
        <f>'Commercial (Energy)_Estimates'!R6*'Emission Factor Other Sector'!$D$16*('Emission Factor Other Sector'!$F$16/1000)</f>
        <v>92.805094297739345</v>
      </c>
      <c r="S30" s="227">
        <f>'Commercial (Energy)_Estimates'!S6*'Emission Factor Other Sector'!$D$16*('Emission Factor Other Sector'!$F$16/1000)</f>
        <v>94.919406425697758</v>
      </c>
      <c r="T30" s="227">
        <f>'Commercial (Energy)_Estimates'!T6*'Emission Factor Other Sector'!$D$16*('Emission Factor Other Sector'!$F$16/1000)</f>
        <v>53.791739447597102</v>
      </c>
      <c r="U30" s="227">
        <f>'Commercial (Energy)_Estimates'!U6*'Emission Factor Other Sector'!$D$16*('Emission Factor Other Sector'!$F$16/1000)</f>
        <v>41.336332720137001</v>
      </c>
      <c r="V30" s="227">
        <f>'Commercial (Energy)_Estimates'!V6*'Emission Factor Other Sector'!$D$16*('Emission Factor Other Sector'!$F$16/1000)</f>
        <v>48.246172987193994</v>
      </c>
      <c r="W30" s="227">
        <f>'Commercial (Energy)_Estimates'!W6*'Emission Factor Other Sector'!$D$16*('Emission Factor Other Sector'!$F$16/1000)</f>
        <v>49.969953361691999</v>
      </c>
    </row>
    <row r="31" spans="2:23" ht="21" customHeight="1">
      <c r="B31" s="226" t="s">
        <v>37</v>
      </c>
      <c r="C31" s="358" t="s">
        <v>19</v>
      </c>
      <c r="D31" s="226" t="s">
        <v>26</v>
      </c>
      <c r="E31" s="227">
        <f>'Commercial (Energy)_Estimates'!E6*'Emission Factor Other Sector'!$D$16*('Emission Factor Other Sector'!$G$16/1000)</f>
        <v>4.1547175174571755</v>
      </c>
      <c r="F31" s="227">
        <f>'Commercial (Energy)_Estimates'!F6*'Emission Factor Other Sector'!$D$16*('Emission Factor Other Sector'!$G$16/1000)</f>
        <v>4.2493714769393858</v>
      </c>
      <c r="G31" s="227">
        <f>'Commercial (Energy)_Estimates'!G6*'Emission Factor Other Sector'!$D$16*('Emission Factor Other Sector'!$G$16/1000)</f>
        <v>4.346181869923516</v>
      </c>
      <c r="H31" s="227">
        <f>'Commercial (Energy)_Estimates'!H6*'Emission Factor Other Sector'!$D$16*('Emission Factor Other Sector'!$G$16/1000)</f>
        <v>4.2695129999999999</v>
      </c>
      <c r="I31" s="227">
        <f>'Commercial (Energy)_Estimates'!I6*'Emission Factor Other Sector'!$D$16*('Emission Factor Other Sector'!$G$16/1000)</f>
        <v>4.5284160000000009</v>
      </c>
      <c r="J31" s="227">
        <f>'Commercial (Energy)_Estimates'!J6*'Emission Factor Other Sector'!$D$16*('Emission Factor Other Sector'!$G$16/1000)</f>
        <v>4.80009</v>
      </c>
      <c r="K31" s="227">
        <f>'Commercial (Energy)_Estimates'!K6*'Emission Factor Other Sector'!$D$16*('Emission Factor Other Sector'!$G$16/1000)</f>
        <v>5.1986999999999997</v>
      </c>
      <c r="L31" s="227">
        <f>'Commercial (Energy)_Estimates'!L6*'Emission Factor Other Sector'!$D$16*('Emission Factor Other Sector'!$G$16/1000)</f>
        <v>5.3025450000000003</v>
      </c>
      <c r="M31" s="227">
        <f>'Commercial (Energy)_Estimates'!M6*'Emission Factor Other Sector'!$D$16*('Emission Factor Other Sector'!$G$16/1000)</f>
        <v>3.9409499999999995</v>
      </c>
      <c r="N31" s="227">
        <f>'Commercial (Energy)_Estimates'!N6*'Emission Factor Other Sector'!$D$16*('Emission Factor Other Sector'!$G$16/1000)</f>
        <v>3.9622349999999993</v>
      </c>
      <c r="O31" s="227">
        <f>'Commercial (Energy)_Estimates'!O6*'Emission Factor Other Sector'!$D$16*('Emission Factor Other Sector'!$G$16/1000)</f>
        <v>5.0258399999999996</v>
      </c>
      <c r="P31" s="227">
        <f>'Commercial (Energy)_Estimates'!P6*'Emission Factor Other Sector'!$D$16*('Emission Factor Other Sector'!$G$16/1000)</f>
        <v>5.2696499999999995</v>
      </c>
      <c r="Q31" s="227">
        <f>'Commercial (Energy)_Estimates'!Q6*'Emission Factor Other Sector'!$D$16*('Emission Factor Other Sector'!$G$16/1000)</f>
        <v>5.4186449999999988</v>
      </c>
      <c r="R31" s="227">
        <f>'Commercial (Energy)_Estimates'!R6*'Emission Factor Other Sector'!$D$16*('Emission Factor Other Sector'!$G$16/1000)</f>
        <v>5.5683056578643599</v>
      </c>
      <c r="S31" s="227">
        <f>'Commercial (Energy)_Estimates'!S6*'Emission Factor Other Sector'!$D$16*('Emission Factor Other Sector'!$G$16/1000)</f>
        <v>5.6951643855418652</v>
      </c>
      <c r="T31" s="227">
        <f>'Commercial (Energy)_Estimates'!T6*'Emission Factor Other Sector'!$D$16*('Emission Factor Other Sector'!$G$16/1000)</f>
        <v>3.2275043668558259</v>
      </c>
      <c r="U31" s="227">
        <f>'Commercial (Energy)_Estimates'!U6*'Emission Factor Other Sector'!$D$16*('Emission Factor Other Sector'!$G$16/1000)</f>
        <v>2.4801799632082195</v>
      </c>
      <c r="V31" s="227">
        <f>'Commercial (Energy)_Estimates'!V6*'Emission Factor Other Sector'!$D$16*('Emission Factor Other Sector'!$G$16/1000)</f>
        <v>2.8947703792316393</v>
      </c>
      <c r="W31" s="227">
        <f>'Commercial (Energy)_Estimates'!W6*'Emission Factor Other Sector'!$D$16*('Emission Factor Other Sector'!$G$16/1000)</f>
        <v>2.9981972017015197</v>
      </c>
    </row>
    <row r="32" spans="2:23" ht="21" customHeight="1">
      <c r="B32" s="226" t="s">
        <v>37</v>
      </c>
      <c r="C32" s="358" t="s">
        <v>19</v>
      </c>
      <c r="D32" s="226" t="s">
        <v>27</v>
      </c>
      <c r="E32" s="356">
        <f>E29+E30*'Commercial (Energy)_Estimates'!$C$12+E31*'Commercial (Energy)_Estimates'!$C$13</f>
        <v>515849.72696748289</v>
      </c>
      <c r="F32" s="356">
        <f>F29+F30*'Commercial (Energy)_Estimates'!$C$12+F31*'Commercial (Energy)_Estimates'!$C$13</f>
        <v>527601.96257679409</v>
      </c>
      <c r="G32" s="356">
        <f>G29+G30*'Commercial (Energy)_Estimates'!$C$12+G31*'Commercial (Energy)_Estimates'!$C$13</f>
        <v>539621.94096970384</v>
      </c>
      <c r="H32" s="356">
        <f>H29+H30*'Commercial (Energy)_Estimates'!$C$12+H31*'Commercial (Energy)_Estimates'!$C$13</f>
        <v>530102.73407999997</v>
      </c>
      <c r="I32" s="356">
        <f>I29+I30*'Commercial (Energy)_Estimates'!$C$12+I31*'Commercial (Energy)_Estimates'!$C$13</f>
        <v>562248.13056000008</v>
      </c>
      <c r="J32" s="356">
        <f>J29+J30*'Commercial (Energy)_Estimates'!$C$12+J31*'Commercial (Energy)_Estimates'!$C$13</f>
        <v>595979.17440000002</v>
      </c>
      <c r="K32" s="356">
        <f>K29+K30*'Commercial (Energy)_Estimates'!$C$12+K31*'Commercial (Energy)_Estimates'!$C$13</f>
        <v>645470.59199999995</v>
      </c>
      <c r="L32" s="356">
        <f>L29+L30*'Commercial (Energy)_Estimates'!$C$12+L31*'Commercial (Energy)_Estimates'!$C$13</f>
        <v>658363.98719999997</v>
      </c>
      <c r="M32" s="356">
        <f>M29+M30*'Commercial (Energy)_Estimates'!$C$12+M31*'Commercial (Energy)_Estimates'!$C$13</f>
        <v>489308.35199999996</v>
      </c>
      <c r="N32" s="356">
        <f>N29+N30*'Commercial (Energy)_Estimates'!$C$12+N31*'Commercial (Energy)_Estimates'!$C$13</f>
        <v>491951.09759999992</v>
      </c>
      <c r="O32" s="356">
        <f>O29+O30*'Commercial (Energy)_Estimates'!$C$12+O31*'Commercial (Energy)_Estimates'!$C$13</f>
        <v>624008.2943999999</v>
      </c>
      <c r="P32" s="356">
        <f>P29+P30*'Commercial (Energy)_Estimates'!$C$12+P31*'Commercial (Energy)_Estimates'!$C$13</f>
        <v>654279.74399999983</v>
      </c>
      <c r="Q32" s="356">
        <f>Q29+Q30*'Commercial (Energy)_Estimates'!$C$12+Q31*'Commercial (Energy)_Estimates'!$C$13</f>
        <v>672778.96319999988</v>
      </c>
      <c r="R32" s="356">
        <f>R29+R30*'Commercial (Energy)_Estimates'!$C$12+R31*'Commercial (Energy)_Estimates'!$C$13</f>
        <v>691360.83048043889</v>
      </c>
      <c r="S32" s="356">
        <f>S29+S30*'Commercial (Energy)_Estimates'!$C$12+S31*'Commercial (Energy)_Estimates'!$C$13</f>
        <v>707111.610108878</v>
      </c>
      <c r="T32" s="356">
        <f>T29+T30*'Commercial (Energy)_Estimates'!$C$12+T31*'Commercial (Energy)_Estimates'!$C$13</f>
        <v>400726.94218881929</v>
      </c>
      <c r="U32" s="356">
        <f>U29+U30*'Commercial (Energy)_Estimates'!$C$12+U31*'Commercial (Energy)_Estimates'!$C$13</f>
        <v>307939.14423193253</v>
      </c>
      <c r="V32" s="356">
        <f>V29+V30*'Commercial (Energy)_Estimates'!$C$12+V31*'Commercial (Energy)_Estimates'!$C$13</f>
        <v>359414.69028540031</v>
      </c>
      <c r="W32" s="356">
        <f>W29+W30*'Commercial (Energy)_Estimates'!$C$12+W31*'Commercial (Energy)_Estimates'!$C$13</f>
        <v>372256.16456326068</v>
      </c>
    </row>
    <row r="33" spans="2:23" ht="21" customHeight="1">
      <c r="B33" s="226" t="s">
        <v>37</v>
      </c>
      <c r="C33" s="358" t="s">
        <v>19</v>
      </c>
      <c r="D33" s="226" t="s">
        <v>28</v>
      </c>
      <c r="E33" s="227">
        <f>E29+E30*'Commercial (Energy)_Estimates'!$D$12+E31*'Commercial (Energy)_Estimates'!$D$13</f>
        <v>516173.79493384453</v>
      </c>
      <c r="F33" s="227">
        <f>F29+F30*'Commercial (Energy)_Estimates'!$D$12+F31*'Commercial (Energy)_Estimates'!$D$13</f>
        <v>527933.4135519953</v>
      </c>
      <c r="G33" s="227">
        <f>G29+G30*'Commercial (Energy)_Estimates'!$D$12+G31*'Commercial (Energy)_Estimates'!$D$13</f>
        <v>539960.94315555773</v>
      </c>
      <c r="H33" s="227">
        <f>H29+H30*'Commercial (Energy)_Estimates'!$D$12+H31*'Commercial (Energy)_Estimates'!$D$13</f>
        <v>530435.75609399995</v>
      </c>
      <c r="I33" s="227">
        <f>I29+I30*'Commercial (Energy)_Estimates'!$D$12+I31*'Commercial (Energy)_Estimates'!$D$13</f>
        <v>562601.34700800001</v>
      </c>
      <c r="J33" s="227">
        <f>J29+J30*'Commercial (Energy)_Estimates'!$D$12+J31*'Commercial (Energy)_Estimates'!$D$13</f>
        <v>596353.58142000006</v>
      </c>
      <c r="K33" s="227">
        <f>K29+K30*'Commercial (Energy)_Estimates'!$D$12+K31*'Commercial (Energy)_Estimates'!$D$13</f>
        <v>645876.09059999988</v>
      </c>
      <c r="L33" s="227">
        <f>L29+L30*'Commercial (Energy)_Estimates'!$D$12+L31*'Commercial (Energy)_Estimates'!$D$13</f>
        <v>658777.58571000001</v>
      </c>
      <c r="M33" s="227">
        <f>M29+M30*'Commercial (Energy)_Estimates'!$D$12+M31*'Commercial (Energy)_Estimates'!$D$13</f>
        <v>489615.74609999993</v>
      </c>
      <c r="N33" s="227">
        <f>N29+N30*'Commercial (Energy)_Estimates'!$D$12+N31*'Commercial (Energy)_Estimates'!$D$13</f>
        <v>492260.15192999993</v>
      </c>
      <c r="O33" s="227">
        <f>O29+O30*'Commercial (Energy)_Estimates'!$D$12+O31*'Commercial (Energy)_Estimates'!$D$13</f>
        <v>624400.30991999991</v>
      </c>
      <c r="P33" s="227">
        <f>P29+P30*'Commercial (Energy)_Estimates'!$D$12+P31*'Commercial (Energy)_Estimates'!$D$13</f>
        <v>654690.77669999993</v>
      </c>
      <c r="Q33" s="227">
        <f>Q29+Q30*'Commercial (Energy)_Estimates'!$D$12+Q31*'Commercial (Energy)_Estimates'!$D$13</f>
        <v>673201.61750999989</v>
      </c>
      <c r="R33" s="227">
        <f>R29+R30*'Commercial (Energy)_Estimates'!$D$12+R31*'Commercial (Energy)_Estimates'!$D$13</f>
        <v>691795.15832175233</v>
      </c>
      <c r="S33" s="227">
        <f>S29+S30*'Commercial (Energy)_Estimates'!$D$12+S31*'Commercial (Energy)_Estimates'!$D$13</f>
        <v>707555.83293095022</v>
      </c>
      <c r="T33" s="227">
        <f>T29+T30*'Commercial (Energy)_Estimates'!$D$12+T31*'Commercial (Energy)_Estimates'!$D$13</f>
        <v>400978.6875294341</v>
      </c>
      <c r="U33" s="227">
        <f>U29+U30*'Commercial (Energy)_Estimates'!$D$12+U31*'Commercial (Energy)_Estimates'!$D$13</f>
        <v>308132.59826906282</v>
      </c>
      <c r="V33" s="227">
        <f>V29+V30*'Commercial (Energy)_Estimates'!$D$12+V31*'Commercial (Energy)_Estimates'!$D$13</f>
        <v>359640.48237498046</v>
      </c>
      <c r="W33" s="227">
        <f>W29+W30*'Commercial (Energy)_Estimates'!$D$12+W31*'Commercial (Energy)_Estimates'!$D$13</f>
        <v>372490.02394499339</v>
      </c>
    </row>
    <row r="34" spans="2:23" ht="21" customHeight="1">
      <c r="B34" s="226" t="s">
        <v>37</v>
      </c>
      <c r="C34" s="358" t="s">
        <v>19</v>
      </c>
      <c r="D34" s="226" t="s">
        <v>29</v>
      </c>
      <c r="E34" s="227">
        <f>E29+E30*'Commercial (Energy)_Estimates'!$E$12+E31*'Commercial (Energy)_Estimates'!$E$13</f>
        <v>514448.20225826063</v>
      </c>
      <c r="F34" s="227">
        <f>F29+F30*'Commercial (Energy)_Estimates'!$E$12+F31*'Commercial (Energy)_Estimates'!$E$13</f>
        <v>526168.50793190661</v>
      </c>
      <c r="G34" s="227">
        <f>G29+G30*'Commercial (Energy)_Estimates'!$E$12+G31*'Commercial (Energy)_Estimates'!$E$13</f>
        <v>538155.82895224961</v>
      </c>
      <c r="H34" s="227">
        <f>H29+H30*'Commercial (Energy)_Estimates'!$E$12+H31*'Commercial (Energy)_Estimates'!$E$13</f>
        <v>528662.48502799997</v>
      </c>
      <c r="I34" s="227">
        <f>I29+I30*'Commercial (Energy)_Estimates'!$E$12+I31*'Commercial (Energy)_Estimates'!$E$13</f>
        <v>560720.54489600006</v>
      </c>
      <c r="J34" s="227">
        <f>J29+J30*'Commercial (Energy)_Estimates'!$E$12+J31*'Commercial (Energy)_Estimates'!$E$13</f>
        <v>594359.94403999997</v>
      </c>
      <c r="K34" s="227">
        <f>K29+K30*'Commercial (Energy)_Estimates'!$E$12+K31*'Commercial (Energy)_Estimates'!$E$13</f>
        <v>643716.89719999989</v>
      </c>
      <c r="L34" s="227">
        <f>L29+L30*'Commercial (Energy)_Estimates'!$E$12+L31*'Commercial (Energy)_Estimates'!$E$13</f>
        <v>656575.26202000002</v>
      </c>
      <c r="M34" s="227">
        <f>M29+M30*'Commercial (Energy)_Estimates'!$E$12+M31*'Commercial (Energy)_Estimates'!$E$13</f>
        <v>487978.93819999998</v>
      </c>
      <c r="N34" s="227">
        <f>N29+N30*'Commercial (Energy)_Estimates'!$E$12+N31*'Commercial (Energy)_Estimates'!$E$13</f>
        <v>490614.50365999993</v>
      </c>
      <c r="O34" s="227">
        <f>O29+O30*'Commercial (Energy)_Estimates'!$E$12+O31*'Commercial (Energy)_Estimates'!$E$13</f>
        <v>622312.91103999992</v>
      </c>
      <c r="P34" s="227">
        <f>P29+P30*'Commercial (Energy)_Estimates'!$E$12+P31*'Commercial (Energy)_Estimates'!$E$13</f>
        <v>652502.11539999989</v>
      </c>
      <c r="Q34" s="227">
        <f>Q29+Q30*'Commercial (Energy)_Estimates'!$E$12+Q31*'Commercial (Energy)_Estimates'!$E$13</f>
        <v>670951.07361999981</v>
      </c>
      <c r="R34" s="227">
        <f>R29+R30*'Commercial (Energy)_Estimates'!$E$12+R31*'Commercial (Energy)_Estimates'!$E$13</f>
        <v>689482.45537185261</v>
      </c>
      <c r="S34" s="227">
        <f>S29+S30*'Commercial (Energy)_Estimates'!$E$12+S31*'Commercial (Energy)_Estimates'!$E$13</f>
        <v>705190.44132282189</v>
      </c>
      <c r="T34" s="227">
        <f>T29+T30*'Commercial (Energy)_Estimates'!$E$12+T31*'Commercial (Energy)_Estimates'!$E$13</f>
        <v>399638.19738239999</v>
      </c>
      <c r="U34" s="227">
        <f>U29+U30*'Commercial (Energy)_Estimates'!$E$12+U31*'Commercial (Energy)_Estimates'!$E$13</f>
        <v>307102.496857677</v>
      </c>
      <c r="V34" s="227">
        <f>V29+V30*'Commercial (Energy)_Estimates'!$E$12+V31*'Commercial (Energy)_Estimates'!$E$13</f>
        <v>358438.18774413958</v>
      </c>
      <c r="W34" s="227">
        <f>W29+W30*'Commercial (Energy)_Estimates'!$E$12+W31*'Commercial (Energy)_Estimates'!$E$13</f>
        <v>371244.77270722005</v>
      </c>
    </row>
    <row r="35" spans="2:23" ht="21" customHeight="1">
      <c r="B35" s="231"/>
      <c r="C35" s="359"/>
      <c r="D35" s="231"/>
      <c r="E35" s="232"/>
      <c r="F35" s="232"/>
      <c r="G35" s="232"/>
      <c r="H35" s="232"/>
      <c r="I35" s="232"/>
      <c r="J35" s="232"/>
      <c r="K35" s="232"/>
      <c r="L35" s="232"/>
      <c r="M35" s="232"/>
      <c r="N35" s="232"/>
      <c r="O35" s="232"/>
      <c r="P35" s="232"/>
      <c r="Q35" s="232"/>
      <c r="R35" s="232"/>
      <c r="S35" s="232"/>
      <c r="T35" s="232"/>
      <c r="U35" s="232"/>
      <c r="V35" s="232"/>
      <c r="W35" s="232"/>
    </row>
    <row r="36" spans="2:23" ht="21" customHeight="1">
      <c r="B36" s="316"/>
      <c r="C36" s="316"/>
      <c r="D36" s="316"/>
      <c r="E36" s="316"/>
      <c r="F36" s="316"/>
      <c r="G36" s="316"/>
      <c r="H36" s="316"/>
      <c r="I36" s="316"/>
      <c r="J36" s="316"/>
      <c r="K36" s="316"/>
      <c r="L36" s="316"/>
      <c r="M36" s="316"/>
      <c r="N36" s="316"/>
      <c r="O36" s="316"/>
      <c r="P36" s="316"/>
      <c r="Q36" s="316"/>
      <c r="R36" s="316"/>
      <c r="S36" s="316"/>
      <c r="T36" s="316"/>
      <c r="U36" s="316"/>
      <c r="V36" s="5"/>
    </row>
    <row r="37" spans="2:23" ht="21" customHeight="1">
      <c r="B37" s="316"/>
      <c r="C37" s="316"/>
      <c r="D37" s="316"/>
      <c r="E37" s="316"/>
      <c r="F37" s="316"/>
      <c r="G37" s="316"/>
      <c r="H37" s="316"/>
      <c r="I37" s="316"/>
      <c r="J37" s="316"/>
      <c r="K37" s="316"/>
      <c r="L37" s="316"/>
      <c r="M37" s="316"/>
      <c r="N37" s="316"/>
      <c r="O37" s="316"/>
      <c r="P37" s="316"/>
      <c r="Q37" s="316"/>
      <c r="R37" s="316"/>
      <c r="S37" s="316"/>
      <c r="T37" s="316"/>
      <c r="U37" s="316"/>
      <c r="V37" s="5"/>
    </row>
    <row r="38" spans="2:23" ht="21" customHeight="1">
      <c r="B38" s="748" t="s">
        <v>335</v>
      </c>
      <c r="C38" s="675"/>
      <c r="D38" s="675"/>
      <c r="E38" s="675"/>
      <c r="F38" s="316"/>
      <c r="G38" s="316"/>
      <c r="H38" s="316"/>
      <c r="I38" s="316"/>
      <c r="J38" s="316"/>
      <c r="K38" s="316"/>
      <c r="L38" s="316"/>
      <c r="M38" s="316"/>
      <c r="N38" s="316"/>
      <c r="O38" s="316"/>
      <c r="P38" s="316"/>
      <c r="Q38" s="316"/>
      <c r="R38" s="316"/>
      <c r="S38" s="316"/>
      <c r="T38" s="316"/>
      <c r="U38" s="316"/>
      <c r="V38" s="316"/>
    </row>
    <row r="39" spans="2:23" ht="21" customHeight="1">
      <c r="B39" s="360"/>
      <c r="C39" s="360"/>
      <c r="D39" s="360"/>
      <c r="E39" s="361"/>
      <c r="F39" s="360"/>
      <c r="G39" s="360"/>
      <c r="H39" s="360"/>
      <c r="I39" s="360"/>
      <c r="J39" s="360"/>
      <c r="K39" s="360"/>
      <c r="L39" s="360"/>
      <c r="M39" s="360"/>
      <c r="N39" s="360"/>
      <c r="O39" s="360"/>
      <c r="P39" s="360"/>
      <c r="Q39" s="360"/>
      <c r="R39" s="360"/>
      <c r="S39" s="360"/>
      <c r="T39" s="360"/>
      <c r="U39" s="316"/>
      <c r="V39" s="316"/>
    </row>
    <row r="40" spans="2:23" ht="21" customHeight="1">
      <c r="B40" s="730" t="s">
        <v>46</v>
      </c>
      <c r="C40" s="743" t="s">
        <v>8</v>
      </c>
      <c r="D40" s="744" t="s">
        <v>336</v>
      </c>
      <c r="E40" s="678"/>
      <c r="F40" s="678"/>
      <c r="G40" s="678"/>
      <c r="H40" s="678"/>
      <c r="I40" s="678"/>
      <c r="J40" s="678"/>
      <c r="K40" s="678"/>
      <c r="L40" s="678"/>
      <c r="M40" s="678"/>
      <c r="N40" s="678"/>
      <c r="O40" s="678"/>
      <c r="P40" s="678"/>
      <c r="Q40" s="678"/>
      <c r="R40" s="678"/>
      <c r="S40" s="678"/>
      <c r="T40" s="678"/>
      <c r="U40" s="678"/>
      <c r="V40" s="679"/>
    </row>
    <row r="41" spans="2:23" ht="21" customHeight="1">
      <c r="B41" s="695"/>
      <c r="C41" s="725"/>
      <c r="D41" s="363">
        <v>2005</v>
      </c>
      <c r="E41" s="363">
        <v>2006</v>
      </c>
      <c r="F41" s="363">
        <v>2007</v>
      </c>
      <c r="G41" s="363">
        <v>2008</v>
      </c>
      <c r="H41" s="363">
        <v>2009</v>
      </c>
      <c r="I41" s="363">
        <v>2010</v>
      </c>
      <c r="J41" s="363">
        <v>2011</v>
      </c>
      <c r="K41" s="363">
        <v>2012</v>
      </c>
      <c r="L41" s="363">
        <v>2013</v>
      </c>
      <c r="M41" s="363">
        <v>2014</v>
      </c>
      <c r="N41" s="363">
        <v>2015</v>
      </c>
      <c r="O41" s="363">
        <v>2016</v>
      </c>
      <c r="P41" s="363">
        <v>2017</v>
      </c>
      <c r="Q41" s="363">
        <v>2018</v>
      </c>
      <c r="R41" s="363">
        <v>2019</v>
      </c>
      <c r="S41" s="363">
        <v>2020</v>
      </c>
      <c r="T41" s="363">
        <v>2021</v>
      </c>
      <c r="U41" s="236">
        <v>2022</v>
      </c>
      <c r="V41" s="236">
        <v>2023</v>
      </c>
    </row>
    <row r="42" spans="2:23" ht="21" customHeight="1">
      <c r="B42" s="222" t="s">
        <v>37</v>
      </c>
      <c r="C42" s="224" t="s">
        <v>337</v>
      </c>
      <c r="D42" s="364">
        <f t="shared" ref="D42:V42" si="0">E22+E29</f>
        <v>646671.90057253011</v>
      </c>
      <c r="E42" s="364">
        <f t="shared" si="0"/>
        <v>656772.26331356214</v>
      </c>
      <c r="F42" s="364">
        <f t="shared" si="0"/>
        <v>659519.87279500964</v>
      </c>
      <c r="G42" s="364">
        <f t="shared" si="0"/>
        <v>650953.97389694001</v>
      </c>
      <c r="H42" s="364">
        <f t="shared" si="0"/>
        <v>675738.46235118597</v>
      </c>
      <c r="I42" s="364">
        <f t="shared" si="0"/>
        <v>719077.01944224082</v>
      </c>
      <c r="J42" s="364">
        <f t="shared" si="0"/>
        <v>774040.11411640071</v>
      </c>
      <c r="K42" s="364">
        <f t="shared" si="0"/>
        <v>800079.55195525871</v>
      </c>
      <c r="L42" s="364">
        <f t="shared" si="0"/>
        <v>622340.82830588892</v>
      </c>
      <c r="M42" s="364">
        <f t="shared" si="0"/>
        <v>615185.79006763361</v>
      </c>
      <c r="N42" s="364">
        <f t="shared" si="0"/>
        <v>781017.42298710893</v>
      </c>
      <c r="O42" s="364">
        <f t="shared" si="0"/>
        <v>851160.31787268154</v>
      </c>
      <c r="P42" s="364">
        <f t="shared" si="0"/>
        <v>908021.98623110726</v>
      </c>
      <c r="Q42" s="364">
        <f t="shared" si="0"/>
        <v>959979.33472339297</v>
      </c>
      <c r="R42" s="364">
        <f t="shared" si="0"/>
        <v>1003008.7702369349</v>
      </c>
      <c r="S42" s="364">
        <f t="shared" si="0"/>
        <v>639308.08554353612</v>
      </c>
      <c r="T42" s="364">
        <f t="shared" si="0"/>
        <v>557648.8362531811</v>
      </c>
      <c r="U42" s="364">
        <f t="shared" si="0"/>
        <v>654991.85635587573</v>
      </c>
      <c r="V42" s="364">
        <f t="shared" si="0"/>
        <v>684018.2892442483</v>
      </c>
    </row>
    <row r="43" spans="2:23" ht="21" customHeight="1">
      <c r="B43" s="24" t="s">
        <v>37</v>
      </c>
      <c r="C43" s="227" t="s">
        <v>338</v>
      </c>
      <c r="D43" s="364">
        <f t="shared" ref="D43:V43" si="1">E23+E30</f>
        <v>79.828832937537896</v>
      </c>
      <c r="E43" s="364">
        <f t="shared" si="1"/>
        <v>81.280455881759025</v>
      </c>
      <c r="F43" s="364">
        <f t="shared" si="1"/>
        <v>82.164289368729669</v>
      </c>
      <c r="G43" s="364">
        <f t="shared" si="1"/>
        <v>80.958004706572126</v>
      </c>
      <c r="H43" s="364">
        <f t="shared" si="1"/>
        <v>84.703321580918086</v>
      </c>
      <c r="I43" s="364">
        <f t="shared" si="1"/>
        <v>90.006722222047614</v>
      </c>
      <c r="J43" s="364">
        <f t="shared" si="1"/>
        <v>97.104640579746487</v>
      </c>
      <c r="K43" s="364">
        <f t="shared" si="1"/>
        <v>99.882504711193249</v>
      </c>
      <c r="L43" s="364">
        <f t="shared" si="1"/>
        <v>76.430004223921472</v>
      </c>
      <c r="M43" s="364">
        <f t="shared" si="1"/>
        <v>76.00949782627842</v>
      </c>
      <c r="N43" s="364">
        <f t="shared" si="1"/>
        <v>96.468134943511018</v>
      </c>
      <c r="O43" s="364">
        <f t="shared" si="1"/>
        <v>103.70377122604451</v>
      </c>
      <c r="P43" s="364">
        <f t="shared" si="1"/>
        <v>109.23462707853466</v>
      </c>
      <c r="Q43" s="364">
        <f t="shared" si="1"/>
        <v>114.38144817865413</v>
      </c>
      <c r="R43" s="364">
        <f t="shared" si="1"/>
        <v>118.66393642748179</v>
      </c>
      <c r="S43" s="364">
        <f t="shared" si="1"/>
        <v>72.865534712006109</v>
      </c>
      <c r="T43" s="364">
        <f t="shared" si="1"/>
        <v>61.25286289422305</v>
      </c>
      <c r="U43" s="364">
        <f t="shared" si="1"/>
        <v>71.818892045891957</v>
      </c>
      <c r="V43" s="364">
        <f t="shared" si="1"/>
        <v>74.830566264553383</v>
      </c>
    </row>
    <row r="44" spans="2:23" ht="21" customHeight="1">
      <c r="B44" s="24" t="s">
        <v>37</v>
      </c>
      <c r="C44" s="227" t="s">
        <v>339</v>
      </c>
      <c r="D44" s="364">
        <f t="shared" ref="D44:V44" si="2">E24+E31</f>
        <v>4.3663883370555414</v>
      </c>
      <c r="E44" s="364">
        <f t="shared" si="2"/>
        <v>4.4585234355947705</v>
      </c>
      <c r="F44" s="364">
        <f t="shared" si="2"/>
        <v>4.540740367323604</v>
      </c>
      <c r="G44" s="364">
        <f t="shared" si="2"/>
        <v>4.4655020941314421</v>
      </c>
      <c r="H44" s="364">
        <f t="shared" si="2"/>
        <v>4.7130104316183621</v>
      </c>
      <c r="I44" s="364">
        <f t="shared" si="2"/>
        <v>5.0001944444409521</v>
      </c>
      <c r="J44" s="364">
        <f t="shared" si="2"/>
        <v>5.4078928115949294</v>
      </c>
      <c r="K44" s="364">
        <f t="shared" si="2"/>
        <v>5.5326800942238652</v>
      </c>
      <c r="L44" s="364">
        <f t="shared" si="2"/>
        <v>4.1559000844784286</v>
      </c>
      <c r="M44" s="364">
        <f t="shared" si="2"/>
        <v>4.1616799565255675</v>
      </c>
      <c r="N44" s="364">
        <f t="shared" si="2"/>
        <v>5.2799226988702204</v>
      </c>
      <c r="O44" s="364">
        <f t="shared" si="2"/>
        <v>5.5871754245208898</v>
      </c>
      <c r="P44" s="364">
        <f t="shared" si="2"/>
        <v>5.7971225415706922</v>
      </c>
      <c r="Q44" s="364">
        <f t="shared" si="2"/>
        <v>5.9998327354826557</v>
      </c>
      <c r="R44" s="364">
        <f t="shared" si="2"/>
        <v>6.1700549855775462</v>
      </c>
      <c r="S44" s="364">
        <f t="shared" si="2"/>
        <v>3.6089802721440059</v>
      </c>
      <c r="T44" s="364">
        <f t="shared" si="2"/>
        <v>2.8785105666899407</v>
      </c>
      <c r="U44" s="364">
        <f t="shared" si="2"/>
        <v>3.3662247604055984</v>
      </c>
      <c r="V44" s="364">
        <f t="shared" si="2"/>
        <v>3.4954094597587475</v>
      </c>
    </row>
    <row r="45" spans="2:23" ht="21" customHeight="1">
      <c r="B45" s="24" t="s">
        <v>37</v>
      </c>
      <c r="C45" s="365" t="s">
        <v>27</v>
      </c>
      <c r="D45" s="366">
        <f t="shared" ref="D45:V45" si="3">E25+E32</f>
        <v>649701.88644870557</v>
      </c>
      <c r="E45" s="366">
        <f t="shared" si="3"/>
        <v>659861.29515211342</v>
      </c>
      <c r="F45" s="366">
        <f t="shared" si="3"/>
        <v>662652.95238562336</v>
      </c>
      <c r="G45" s="366">
        <f t="shared" si="3"/>
        <v>654038.39764495881</v>
      </c>
      <c r="H45" s="366">
        <f t="shared" si="3"/>
        <v>678978.26533818699</v>
      </c>
      <c r="I45" s="366">
        <f t="shared" si="3"/>
        <v>722517.22088668053</v>
      </c>
      <c r="J45" s="366">
        <f t="shared" si="3"/>
        <v>777755.75834016979</v>
      </c>
      <c r="K45" s="366">
        <f t="shared" si="3"/>
        <v>803892.21538340312</v>
      </c>
      <c r="L45" s="366">
        <f t="shared" si="3"/>
        <v>625234.18742077949</v>
      </c>
      <c r="M45" s="366">
        <f t="shared" si="3"/>
        <v>618072.11030850839</v>
      </c>
      <c r="N45" s="366">
        <f t="shared" si="3"/>
        <v>784680.0298575724</v>
      </c>
      <c r="O45" s="366">
        <f t="shared" si="3"/>
        <v>855070.1214500299</v>
      </c>
      <c r="P45" s="366">
        <f t="shared" si="3"/>
        <v>912113.02138764353</v>
      </c>
      <c r="Q45" s="366">
        <f t="shared" si="3"/>
        <v>964241.29328314424</v>
      </c>
      <c r="R45" s="366">
        <f t="shared" si="3"/>
        <v>1007413.429947441</v>
      </c>
      <c r="S45" s="366">
        <f t="shared" si="3"/>
        <v>641957.04565685289</v>
      </c>
      <c r="T45" s="366">
        <f t="shared" si="3"/>
        <v>559827.48464963364</v>
      </c>
      <c r="U45" s="366">
        <f t="shared" si="3"/>
        <v>657543.58276456525</v>
      </c>
      <c r="V45" s="366">
        <f t="shared" si="3"/>
        <v>686673.30806832912</v>
      </c>
    </row>
    <row r="46" spans="2:23" ht="21" customHeight="1">
      <c r="B46" s="24" t="s">
        <v>37</v>
      </c>
      <c r="C46" s="365" t="s">
        <v>313</v>
      </c>
      <c r="D46" s="364">
        <f t="shared" ref="D46:V46" si="4">E26+E33</f>
        <v>650091.14902750356</v>
      </c>
      <c r="E46" s="364">
        <f t="shared" si="4"/>
        <v>660257.16493058053</v>
      </c>
      <c r="F46" s="364">
        <f t="shared" si="4"/>
        <v>663051.87858867645</v>
      </c>
      <c r="G46" s="364">
        <f t="shared" si="4"/>
        <v>654431.78429995128</v>
      </c>
      <c r="H46" s="364">
        <f t="shared" si="4"/>
        <v>679388.33687112539</v>
      </c>
      <c r="I46" s="364">
        <f t="shared" si="4"/>
        <v>722953.26007556845</v>
      </c>
      <c r="J46" s="364">
        <f t="shared" si="4"/>
        <v>778225.68832614087</v>
      </c>
      <c r="K46" s="364">
        <f t="shared" si="4"/>
        <v>804376.69550242415</v>
      </c>
      <c r="L46" s="364">
        <f t="shared" si="4"/>
        <v>625607.78614679887</v>
      </c>
      <c r="M46" s="364">
        <f t="shared" si="4"/>
        <v>618442.59368511825</v>
      </c>
      <c r="N46" s="364">
        <f t="shared" si="4"/>
        <v>785150.30284882453</v>
      </c>
      <c r="O46" s="364">
        <f t="shared" si="4"/>
        <v>855578.95198078244</v>
      </c>
      <c r="P46" s="364">
        <f t="shared" si="4"/>
        <v>912652.2467804472</v>
      </c>
      <c r="Q46" s="364">
        <f t="shared" si="4"/>
        <v>964808.53146436415</v>
      </c>
      <c r="R46" s="364">
        <f t="shared" si="4"/>
        <v>1008003.9190743242</v>
      </c>
      <c r="S46" s="364">
        <f t="shared" si="4"/>
        <v>642326.2855762965</v>
      </c>
      <c r="T46" s="364">
        <f t="shared" si="4"/>
        <v>560143.62451263634</v>
      </c>
      <c r="U46" s="364">
        <f t="shared" si="4"/>
        <v>657914.58280354692</v>
      </c>
      <c r="V46" s="364">
        <f t="shared" si="4"/>
        <v>687060.3088255435</v>
      </c>
    </row>
    <row r="47" spans="2:23" ht="21" customHeight="1">
      <c r="B47" s="230" t="s">
        <v>37</v>
      </c>
      <c r="C47" s="367" t="s">
        <v>314</v>
      </c>
      <c r="D47" s="368">
        <f t="shared" ref="D47:V47" si="5">E27+E34</f>
        <v>648118.74817626795</v>
      </c>
      <c r="E47" s="368">
        <f t="shared" si="5"/>
        <v>658248.3881266996</v>
      </c>
      <c r="F47" s="368">
        <f t="shared" si="5"/>
        <v>661019.90917739982</v>
      </c>
      <c r="G47" s="368">
        <f t="shared" si="5"/>
        <v>652429.98995019402</v>
      </c>
      <c r="H47" s="368">
        <f t="shared" si="5"/>
        <v>677292.29765185842</v>
      </c>
      <c r="I47" s="368">
        <f t="shared" si="5"/>
        <v>720726.30091335019</v>
      </c>
      <c r="J47" s="368">
        <f t="shared" si="5"/>
        <v>775822.57610782119</v>
      </c>
      <c r="K47" s="368">
        <f t="shared" si="5"/>
        <v>801906.03429255914</v>
      </c>
      <c r="L47" s="368">
        <f t="shared" si="5"/>
        <v>623720.34644829703</v>
      </c>
      <c r="M47" s="368">
        <f t="shared" si="5"/>
        <v>616564.39259580942</v>
      </c>
      <c r="N47" s="368">
        <f t="shared" si="5"/>
        <v>782766.64354194188</v>
      </c>
      <c r="O47" s="368">
        <f t="shared" si="5"/>
        <v>853020.05603579106</v>
      </c>
      <c r="P47" s="368">
        <f t="shared" si="5"/>
        <v>909960.39807697572</v>
      </c>
      <c r="Q47" s="368">
        <f t="shared" si="5"/>
        <v>961992.66794196155</v>
      </c>
      <c r="R47" s="368">
        <f t="shared" si="5"/>
        <v>1005084.8050265543</v>
      </c>
      <c r="S47" s="368">
        <f t="shared" si="5"/>
        <v>640540.99452369637</v>
      </c>
      <c r="T47" s="368">
        <f t="shared" si="5"/>
        <v>558649.06961759075</v>
      </c>
      <c r="U47" s="368">
        <f t="shared" si="5"/>
        <v>656162.57236425718</v>
      </c>
      <c r="V47" s="368">
        <f t="shared" si="5"/>
        <v>685235.30809487542</v>
      </c>
    </row>
    <row r="48" spans="2:2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B40:B41"/>
    <mergeCell ref="C40:C41"/>
    <mergeCell ref="D40:V40"/>
    <mergeCell ref="B2:E2"/>
    <mergeCell ref="B5:B6"/>
    <mergeCell ref="B14:E15"/>
    <mergeCell ref="B19:C19"/>
    <mergeCell ref="B38:E3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BDF7-8F36-4F36-A364-F7A13A5383EA}">
  <sheetPr>
    <tabColor rgb="FFFFFF00"/>
    <outlinePr summaryBelow="0" summaryRight="0"/>
  </sheetPr>
  <dimension ref="A1:AC1000"/>
  <sheetViews>
    <sheetView topLeftCell="A22" workbookViewId="0">
      <selection activeCell="J24" sqref="J24"/>
    </sheetView>
  </sheetViews>
  <sheetFormatPr defaultColWidth="12.6328125" defaultRowHeight="15" customHeight="1"/>
  <cols>
    <col min="1" max="1" width="12.6328125" style="1"/>
    <col min="2" max="2" width="18.08984375" style="1" customWidth="1"/>
    <col min="3" max="3" width="20.453125" style="1" customWidth="1"/>
    <col min="4" max="16384" width="12.6328125" style="1"/>
  </cols>
  <sheetData>
    <row r="1" spans="1:29" ht="30" customHeight="1">
      <c r="A1" s="15"/>
      <c r="B1" s="751" t="s">
        <v>341</v>
      </c>
      <c r="C1" s="678"/>
      <c r="D1" s="678"/>
      <c r="E1" s="678"/>
      <c r="F1" s="678"/>
      <c r="G1" s="678"/>
      <c r="H1" s="678"/>
      <c r="I1" s="678"/>
      <c r="J1" s="678"/>
      <c r="K1" s="678"/>
      <c r="L1" s="679"/>
      <c r="M1" s="15"/>
      <c r="N1" s="15"/>
      <c r="O1" s="15"/>
      <c r="P1" s="15"/>
      <c r="Q1" s="15"/>
      <c r="R1" s="15"/>
      <c r="S1" s="15"/>
      <c r="T1" s="15"/>
      <c r="U1" s="15"/>
      <c r="V1" s="15"/>
      <c r="W1" s="15"/>
      <c r="X1" s="15"/>
      <c r="Y1" s="15"/>
      <c r="Z1" s="15"/>
      <c r="AA1" s="15"/>
      <c r="AB1" s="15"/>
      <c r="AC1" s="15"/>
    </row>
    <row r="2" spans="1:29" ht="22.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row>
    <row r="3" spans="1:29" ht="22.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row>
    <row r="4" spans="1:29" ht="22.5" customHeight="1">
      <c r="A4" s="15"/>
      <c r="B4" s="752" t="s">
        <v>342</v>
      </c>
      <c r="C4" s="675"/>
      <c r="D4" s="675"/>
      <c r="E4" s="675"/>
      <c r="F4" s="675"/>
      <c r="G4" s="15"/>
      <c r="H4" s="15"/>
      <c r="I4" s="15"/>
      <c r="J4" s="15"/>
      <c r="K4" s="15"/>
      <c r="L4" s="15"/>
      <c r="M4" s="15"/>
      <c r="N4" s="15"/>
      <c r="O4" s="15"/>
      <c r="P4" s="15"/>
      <c r="Q4" s="15"/>
      <c r="R4" s="15"/>
      <c r="S4" s="15"/>
      <c r="T4" s="15"/>
      <c r="U4" s="15"/>
      <c r="V4" s="15"/>
      <c r="W4" s="15"/>
      <c r="X4" s="15"/>
      <c r="Y4" s="15"/>
      <c r="Z4" s="15"/>
      <c r="AA4" s="15"/>
      <c r="AB4" s="15"/>
      <c r="AC4" s="15"/>
    </row>
    <row r="5" spans="1:29" ht="22.5" customHeight="1">
      <c r="A5" s="15"/>
      <c r="B5" s="384"/>
      <c r="C5" s="384"/>
      <c r="D5" s="384"/>
      <c r="E5" s="385"/>
      <c r="F5" s="385"/>
      <c r="G5" s="386"/>
      <c r="H5" s="386"/>
      <c r="I5" s="386"/>
      <c r="J5" s="386"/>
      <c r="K5" s="387"/>
      <c r="L5" s="387"/>
      <c r="M5" s="387"/>
      <c r="N5" s="388"/>
      <c r="O5" s="388"/>
      <c r="P5" s="388"/>
      <c r="Q5" s="388"/>
      <c r="R5" s="388"/>
      <c r="S5" s="388"/>
      <c r="T5" s="388"/>
      <c r="U5" s="388"/>
      <c r="V5" s="388"/>
      <c r="W5" s="388"/>
      <c r="X5" s="15"/>
      <c r="Y5" s="15"/>
      <c r="Z5" s="15"/>
      <c r="AA5" s="15"/>
      <c r="AB5" s="15"/>
      <c r="AC5" s="15"/>
    </row>
    <row r="6" spans="1:29" ht="22.5" customHeight="1">
      <c r="A6" s="15"/>
      <c r="B6" s="236" t="s">
        <v>53</v>
      </c>
      <c r="C6" s="236" t="s">
        <v>343</v>
      </c>
      <c r="D6" s="236" t="s">
        <v>167</v>
      </c>
      <c r="E6" s="389">
        <v>37712</v>
      </c>
      <c r="F6" s="389">
        <v>38108</v>
      </c>
      <c r="G6" s="389">
        <v>38504</v>
      </c>
      <c r="H6" s="389">
        <v>38899</v>
      </c>
      <c r="I6" s="389">
        <v>39295</v>
      </c>
      <c r="J6" s="389">
        <v>39692</v>
      </c>
      <c r="K6" s="390">
        <v>40087</v>
      </c>
      <c r="L6" s="390">
        <v>40483</v>
      </c>
      <c r="M6" s="390">
        <v>40878</v>
      </c>
      <c r="N6" s="236" t="s">
        <v>140</v>
      </c>
      <c r="O6" s="236" t="s">
        <v>141</v>
      </c>
      <c r="P6" s="236" t="s">
        <v>142</v>
      </c>
      <c r="Q6" s="236" t="s">
        <v>143</v>
      </c>
      <c r="R6" s="236" t="s">
        <v>144</v>
      </c>
      <c r="S6" s="236" t="s">
        <v>145</v>
      </c>
      <c r="T6" s="236" t="s">
        <v>146</v>
      </c>
      <c r="U6" s="236" t="s">
        <v>147</v>
      </c>
      <c r="V6" s="236" t="s">
        <v>148</v>
      </c>
      <c r="W6" s="236" t="s">
        <v>149</v>
      </c>
      <c r="X6" s="236" t="s">
        <v>150</v>
      </c>
      <c r="Y6" s="236" t="s">
        <v>151</v>
      </c>
      <c r="Z6" s="15"/>
      <c r="AA6" s="15"/>
      <c r="AB6" s="15"/>
      <c r="AC6" s="15"/>
    </row>
    <row r="7" spans="1:29" ht="30" customHeight="1">
      <c r="A7" s="15"/>
      <c r="B7" s="391" t="s">
        <v>344</v>
      </c>
      <c r="C7" s="326" t="s">
        <v>9</v>
      </c>
      <c r="D7" s="326" t="s">
        <v>168</v>
      </c>
      <c r="E7" s="326">
        <v>1109</v>
      </c>
      <c r="F7" s="392">
        <f>E7*(1+C13)</f>
        <v>1065.4400942003385</v>
      </c>
      <c r="G7" s="392">
        <f>F7*(1+C13)</f>
        <v>1023.5911580970482</v>
      </c>
      <c r="H7" s="392">
        <f>G7*(1+C13)</f>
        <v>983.38598729085004</v>
      </c>
      <c r="I7" s="392">
        <f>H7*(1+C13)</f>
        <v>944.76001707345017</v>
      </c>
      <c r="J7" s="392">
        <f>I7*(1+C13)</f>
        <v>907.65121874431952</v>
      </c>
      <c r="K7" s="326">
        <v>872</v>
      </c>
      <c r="L7" s="326">
        <v>985</v>
      </c>
      <c r="M7" s="326">
        <v>1045</v>
      </c>
      <c r="N7" s="326">
        <v>1168</v>
      </c>
      <c r="O7" s="326">
        <v>1073.5899999999999</v>
      </c>
      <c r="P7" s="326">
        <v>1050.98</v>
      </c>
      <c r="Q7" s="326">
        <v>1464.4</v>
      </c>
      <c r="R7" s="326">
        <v>1775.9</v>
      </c>
      <c r="S7" s="326">
        <v>2085.65</v>
      </c>
      <c r="T7" s="326">
        <v>2364.4</v>
      </c>
      <c r="U7" s="326">
        <v>2614.4</v>
      </c>
      <c r="V7" s="326">
        <v>1886</v>
      </c>
      <c r="W7" s="326">
        <v>2239</v>
      </c>
      <c r="X7" s="326">
        <v>2606.1</v>
      </c>
      <c r="Y7" s="326">
        <v>2759.9</v>
      </c>
      <c r="Z7" s="15"/>
      <c r="AA7" s="15"/>
      <c r="AB7" s="15"/>
      <c r="AC7" s="15"/>
    </row>
    <row r="8" spans="1:29" ht="37.5" customHeight="1">
      <c r="A8" s="15"/>
      <c r="B8" s="326"/>
      <c r="C8" s="391" t="s">
        <v>345</v>
      </c>
      <c r="D8" s="326" t="s">
        <v>168</v>
      </c>
      <c r="E8" s="326">
        <v>9305</v>
      </c>
      <c r="F8" s="326">
        <v>10245</v>
      </c>
      <c r="G8" s="391">
        <v>10456</v>
      </c>
      <c r="H8" s="326">
        <v>10854</v>
      </c>
      <c r="I8" s="326">
        <v>12165</v>
      </c>
      <c r="J8" s="326">
        <v>11361</v>
      </c>
      <c r="K8" s="326">
        <v>13121</v>
      </c>
      <c r="L8" s="326">
        <v>14331</v>
      </c>
      <c r="M8" s="326">
        <v>15358</v>
      </c>
      <c r="N8" s="326">
        <v>15605</v>
      </c>
      <c r="O8" s="326">
        <v>16335.83</v>
      </c>
      <c r="P8" s="326">
        <v>18018.55</v>
      </c>
      <c r="Q8" s="326">
        <v>19623.2</v>
      </c>
      <c r="R8" s="326">
        <v>21537.3</v>
      </c>
      <c r="S8" s="326">
        <v>23343.439999999999</v>
      </c>
      <c r="T8" s="326">
        <v>24906.799999999999</v>
      </c>
      <c r="U8" s="326">
        <v>26329.8</v>
      </c>
      <c r="V8" s="326">
        <v>27558.400000000001</v>
      </c>
      <c r="W8" s="326">
        <v>28330</v>
      </c>
      <c r="X8" s="326">
        <v>28503.5</v>
      </c>
      <c r="Y8" s="326">
        <v>29663.599999999999</v>
      </c>
      <c r="Z8" s="15"/>
      <c r="AA8" s="15"/>
      <c r="AB8" s="15"/>
      <c r="AC8" s="15"/>
    </row>
    <row r="9" spans="1:29" ht="33.75" customHeight="1">
      <c r="A9" s="15"/>
      <c r="B9" s="393" t="s">
        <v>344</v>
      </c>
      <c r="C9" s="236" t="s">
        <v>31</v>
      </c>
      <c r="D9" s="236" t="s">
        <v>265</v>
      </c>
      <c r="E9" s="394">
        <f t="shared" ref="E9:Y9" si="0">E7/E8*100</f>
        <v>11.918323481998925</v>
      </c>
      <c r="F9" s="394">
        <f t="shared" si="0"/>
        <v>10.399610485117993</v>
      </c>
      <c r="G9" s="394">
        <f t="shared" si="0"/>
        <v>9.7895099282426177</v>
      </c>
      <c r="H9" s="394">
        <f t="shared" si="0"/>
        <v>9.0601251823369271</v>
      </c>
      <c r="I9" s="394">
        <f t="shared" si="0"/>
        <v>7.7662146902873017</v>
      </c>
      <c r="J9" s="394">
        <f t="shared" si="0"/>
        <v>7.9891842156880513</v>
      </c>
      <c r="K9" s="394">
        <f t="shared" si="0"/>
        <v>6.6458349211188175</v>
      </c>
      <c r="L9" s="394">
        <f t="shared" si="0"/>
        <v>6.873211918219245</v>
      </c>
      <c r="M9" s="394">
        <f t="shared" si="0"/>
        <v>6.8042713895038425</v>
      </c>
      <c r="N9" s="394">
        <f t="shared" si="0"/>
        <v>7.4847805190644019</v>
      </c>
      <c r="O9" s="394">
        <f t="shared" si="0"/>
        <v>6.5719954235566842</v>
      </c>
      <c r="P9" s="394">
        <f t="shared" si="0"/>
        <v>5.8327667875605975</v>
      </c>
      <c r="Q9" s="394">
        <f t="shared" si="0"/>
        <v>7.4625952953646717</v>
      </c>
      <c r="R9" s="394">
        <f t="shared" si="0"/>
        <v>8.2456946785344503</v>
      </c>
      <c r="S9" s="394">
        <f t="shared" si="0"/>
        <v>8.9346300288218021</v>
      </c>
      <c r="T9" s="394">
        <f t="shared" si="0"/>
        <v>9.4929898662212739</v>
      </c>
      <c r="U9" s="394">
        <f t="shared" si="0"/>
        <v>9.9294335695675624</v>
      </c>
      <c r="V9" s="394">
        <f t="shared" si="0"/>
        <v>6.8436483975847642</v>
      </c>
      <c r="W9" s="394">
        <f t="shared" si="0"/>
        <v>7.9032827391457827</v>
      </c>
      <c r="X9" s="394">
        <f t="shared" si="0"/>
        <v>9.1430876909853165</v>
      </c>
      <c r="Y9" s="394">
        <f t="shared" si="0"/>
        <v>9.3039954691945681</v>
      </c>
      <c r="Z9" s="15"/>
      <c r="AA9" s="15"/>
      <c r="AB9" s="15"/>
      <c r="AC9" s="15"/>
    </row>
    <row r="10" spans="1:29" ht="22.5"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row>
    <row r="11" spans="1:29" ht="22.5" customHeight="1">
      <c r="A11" s="15"/>
      <c r="B11" s="753" t="s">
        <v>346</v>
      </c>
      <c r="C11" s="679"/>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row>
    <row r="12" spans="1:29" ht="22.5" customHeight="1">
      <c r="A12" s="15"/>
      <c r="B12" s="326"/>
      <c r="C12" s="326" t="s">
        <v>278</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row>
    <row r="13" spans="1:29" ht="30.75" customHeight="1">
      <c r="A13" s="15"/>
      <c r="B13" s="391" t="s">
        <v>344</v>
      </c>
      <c r="C13" s="395">
        <f>(((K7/E7)^(1/6))-1)</f>
        <v>-3.9278544454158126E-2</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row>
    <row r="14" spans="1:29" ht="22.5" customHeight="1">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row>
    <row r="15" spans="1:29" ht="22.5" customHeight="1">
      <c r="A15" s="15"/>
      <c r="B15" s="754" t="s">
        <v>347</v>
      </c>
      <c r="C15" s="678"/>
      <c r="D15" s="678"/>
      <c r="E15" s="678"/>
      <c r="F15" s="678"/>
      <c r="G15" s="678"/>
      <c r="H15" s="679"/>
      <c r="I15" s="15"/>
      <c r="J15" s="15"/>
      <c r="K15" s="15"/>
      <c r="L15" s="15"/>
      <c r="M15" s="15"/>
      <c r="N15" s="15"/>
      <c r="O15" s="15"/>
      <c r="P15" s="15"/>
      <c r="Q15" s="15"/>
      <c r="R15" s="15"/>
      <c r="S15" s="15"/>
      <c r="T15" s="15"/>
      <c r="U15" s="15"/>
      <c r="V15" s="15"/>
      <c r="W15" s="15"/>
      <c r="X15" s="15"/>
      <c r="Y15" s="15"/>
      <c r="Z15" s="15"/>
      <c r="AA15" s="15"/>
      <c r="AB15" s="15"/>
      <c r="AC15" s="15"/>
    </row>
    <row r="16" spans="1:29" ht="22.5"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row>
    <row r="17" spans="1:29" ht="22.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22.5" customHeight="1">
      <c r="A18" s="15"/>
      <c r="B18" s="755" t="s">
        <v>348</v>
      </c>
      <c r="C18" s="675"/>
      <c r="D18" s="675"/>
      <c r="E18" s="675"/>
      <c r="F18" s="675"/>
      <c r="G18" s="15"/>
      <c r="H18" s="15"/>
      <c r="I18" s="15"/>
      <c r="J18" s="15"/>
      <c r="K18" s="15"/>
      <c r="L18" s="15"/>
      <c r="M18" s="15"/>
      <c r="N18" s="15"/>
      <c r="O18" s="15"/>
      <c r="P18" s="15"/>
      <c r="Q18" s="15"/>
      <c r="R18" s="15"/>
      <c r="S18" s="15"/>
      <c r="T18" s="15"/>
      <c r="U18" s="15"/>
      <c r="V18" s="15"/>
      <c r="W18" s="15"/>
      <c r="X18" s="15"/>
      <c r="Y18" s="15"/>
      <c r="Z18" s="15"/>
      <c r="AA18" s="15"/>
      <c r="AB18" s="15"/>
      <c r="AC18" s="2"/>
    </row>
    <row r="19" spans="1:29" ht="22.5" customHeight="1">
      <c r="A19" s="15"/>
      <c r="B19" s="236" t="s">
        <v>167</v>
      </c>
      <c r="C19" s="389">
        <v>37712</v>
      </c>
      <c r="D19" s="389">
        <v>38108</v>
      </c>
      <c r="E19" s="389">
        <v>38504</v>
      </c>
      <c r="F19" s="389">
        <v>38899</v>
      </c>
      <c r="G19" s="389">
        <v>39295</v>
      </c>
      <c r="H19" s="389">
        <v>39692</v>
      </c>
      <c r="I19" s="390">
        <v>40087</v>
      </c>
      <c r="J19" s="390">
        <v>40483</v>
      </c>
      <c r="K19" s="390">
        <v>40878</v>
      </c>
      <c r="L19" s="236" t="s">
        <v>140</v>
      </c>
      <c r="M19" s="236" t="s">
        <v>141</v>
      </c>
      <c r="N19" s="236" t="s">
        <v>142</v>
      </c>
      <c r="O19" s="236" t="s">
        <v>143</v>
      </c>
      <c r="P19" s="236" t="s">
        <v>144</v>
      </c>
      <c r="Q19" s="236" t="s">
        <v>145</v>
      </c>
      <c r="R19" s="236" t="s">
        <v>146</v>
      </c>
      <c r="S19" s="236" t="s">
        <v>147</v>
      </c>
      <c r="T19" s="236" t="s">
        <v>148</v>
      </c>
      <c r="U19" s="236" t="s">
        <v>149</v>
      </c>
      <c r="V19" s="236" t="s">
        <v>150</v>
      </c>
      <c r="W19" s="236" t="s">
        <v>151</v>
      </c>
      <c r="X19" s="15"/>
      <c r="Y19" s="15"/>
      <c r="Z19" s="15"/>
      <c r="AA19" s="15"/>
      <c r="AB19" s="2"/>
      <c r="AC19" s="2"/>
    </row>
    <row r="20" spans="1:29" ht="22.5" customHeight="1">
      <c r="A20" s="15"/>
      <c r="B20" s="326" t="s">
        <v>168</v>
      </c>
      <c r="C20" s="326">
        <v>411</v>
      </c>
      <c r="D20" s="326">
        <f>C20+((E20-C20)/2)</f>
        <v>433.5</v>
      </c>
      <c r="E20" s="326">
        <v>456</v>
      </c>
      <c r="F20" s="326">
        <f>E20+((G20-E20)/2)</f>
        <v>486.5</v>
      </c>
      <c r="G20" s="326">
        <v>517</v>
      </c>
      <c r="H20" s="326">
        <v>524</v>
      </c>
      <c r="I20" s="326">
        <v>573</v>
      </c>
      <c r="J20" s="326">
        <v>636</v>
      </c>
      <c r="K20" s="326">
        <f>J20+((L20-J20)/2)</f>
        <v>652.5</v>
      </c>
      <c r="L20" s="326">
        <v>669</v>
      </c>
      <c r="M20" s="326">
        <v>668</v>
      </c>
      <c r="N20" s="326">
        <v>713</v>
      </c>
      <c r="O20" s="326">
        <v>774</v>
      </c>
      <c r="P20" s="326">
        <v>852</v>
      </c>
      <c r="Q20" s="326">
        <v>932</v>
      </c>
      <c r="R20" s="326">
        <v>989</v>
      </c>
      <c r="S20" s="326">
        <v>1033</v>
      </c>
      <c r="T20" s="326">
        <v>1071.7</v>
      </c>
      <c r="U20" s="326">
        <v>1111.4000000000001</v>
      </c>
      <c r="V20" s="326">
        <v>1133.3</v>
      </c>
      <c r="W20" s="326">
        <v>1135.2</v>
      </c>
      <c r="X20" s="15"/>
      <c r="Y20" s="15"/>
      <c r="Z20" s="15"/>
      <c r="AA20" s="15"/>
      <c r="AB20" s="2"/>
      <c r="AC20" s="2"/>
    </row>
    <row r="21" spans="1:29" ht="22.5" customHeight="1">
      <c r="A21" s="15"/>
      <c r="B21" s="756" t="s">
        <v>349</v>
      </c>
      <c r="C21" s="675"/>
      <c r="D21" s="675"/>
      <c r="E21" s="675"/>
      <c r="F21" s="675"/>
      <c r="G21" s="675"/>
      <c r="H21" s="675"/>
      <c r="I21" s="675"/>
      <c r="J21" s="675"/>
      <c r="K21" s="675"/>
      <c r="L21" s="675"/>
      <c r="M21" s="15"/>
      <c r="N21" s="15"/>
      <c r="O21" s="15"/>
      <c r="P21" s="15"/>
      <c r="Q21" s="15"/>
      <c r="R21" s="15"/>
      <c r="S21" s="15"/>
      <c r="T21" s="15"/>
      <c r="U21" s="15"/>
      <c r="V21" s="15"/>
      <c r="W21" s="15"/>
      <c r="X21" s="15"/>
      <c r="Y21" s="15"/>
      <c r="Z21" s="15"/>
      <c r="AA21" s="15"/>
      <c r="AB21" s="15"/>
      <c r="AC21" s="2"/>
    </row>
    <row r="22" spans="1:29" ht="22.5" customHeight="1">
      <c r="A22" s="15"/>
      <c r="B22" s="675"/>
      <c r="C22" s="675"/>
      <c r="D22" s="675"/>
      <c r="E22" s="675"/>
      <c r="F22" s="675"/>
      <c r="G22" s="675"/>
      <c r="H22" s="675"/>
      <c r="I22" s="675"/>
      <c r="J22" s="675"/>
      <c r="K22" s="675"/>
      <c r="L22" s="675"/>
      <c r="M22" s="15"/>
      <c r="N22" s="15"/>
      <c r="O22" s="15"/>
      <c r="P22" s="15"/>
      <c r="Q22" s="15"/>
      <c r="R22" s="15"/>
      <c r="S22" s="15"/>
      <c r="T22" s="15"/>
      <c r="U22" s="15"/>
      <c r="V22" s="15"/>
      <c r="W22" s="15"/>
      <c r="X22" s="15"/>
      <c r="Y22" s="15"/>
      <c r="Z22" s="15"/>
      <c r="AA22" s="15"/>
      <c r="AB22" s="15"/>
      <c r="AC22" s="2"/>
    </row>
    <row r="23" spans="1:29" ht="22.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row>
    <row r="24" spans="1:29" ht="22.5" customHeight="1">
      <c r="A24" s="15"/>
      <c r="B24" s="749" t="s">
        <v>350</v>
      </c>
      <c r="C24" s="675"/>
      <c r="D24" s="675"/>
      <c r="E24" s="675"/>
      <c r="F24" s="675"/>
      <c r="G24" s="675"/>
      <c r="H24" s="15"/>
      <c r="I24" s="15"/>
      <c r="J24" s="15"/>
      <c r="K24" s="15"/>
      <c r="L24" s="15"/>
      <c r="M24" s="15"/>
      <c r="N24" s="15"/>
      <c r="O24" s="15"/>
      <c r="P24" s="15"/>
      <c r="Q24" s="15"/>
      <c r="R24" s="15"/>
      <c r="S24" s="15"/>
      <c r="T24" s="15"/>
      <c r="U24" s="15"/>
      <c r="V24" s="15"/>
      <c r="W24" s="15"/>
      <c r="X24" s="15"/>
      <c r="Y24" s="15"/>
      <c r="Z24" s="15"/>
      <c r="AA24" s="15"/>
      <c r="AB24" s="15"/>
      <c r="AC24" s="2"/>
    </row>
    <row r="25" spans="1:29" ht="22.5" customHeight="1">
      <c r="A25" s="15"/>
      <c r="B25" s="236" t="s">
        <v>167</v>
      </c>
      <c r="C25" s="389">
        <v>37712</v>
      </c>
      <c r="D25" s="389">
        <v>38108</v>
      </c>
      <c r="E25" s="389">
        <v>38504</v>
      </c>
      <c r="F25" s="389">
        <v>38899</v>
      </c>
      <c r="G25" s="389">
        <v>39295</v>
      </c>
      <c r="H25" s="389">
        <v>39692</v>
      </c>
      <c r="I25" s="390">
        <v>40087</v>
      </c>
      <c r="J25" s="390">
        <v>40483</v>
      </c>
      <c r="K25" s="390">
        <v>40878</v>
      </c>
      <c r="L25" s="236" t="s">
        <v>140</v>
      </c>
      <c r="M25" s="236" t="s">
        <v>141</v>
      </c>
      <c r="N25" s="236" t="s">
        <v>142</v>
      </c>
      <c r="O25" s="236" t="s">
        <v>143</v>
      </c>
      <c r="P25" s="236" t="s">
        <v>144</v>
      </c>
      <c r="Q25" s="236" t="s">
        <v>145</v>
      </c>
      <c r="R25" s="236" t="s">
        <v>146</v>
      </c>
      <c r="S25" s="236" t="s">
        <v>147</v>
      </c>
      <c r="T25" s="236" t="s">
        <v>148</v>
      </c>
      <c r="U25" s="236" t="s">
        <v>149</v>
      </c>
      <c r="V25" s="236" t="s">
        <v>150</v>
      </c>
      <c r="W25" s="236" t="s">
        <v>151</v>
      </c>
      <c r="X25" s="15"/>
      <c r="Y25" s="15"/>
      <c r="Z25" s="15"/>
      <c r="AA25" s="15"/>
      <c r="AB25" s="2"/>
      <c r="AC25" s="2"/>
    </row>
    <row r="26" spans="1:29" ht="22.5" customHeight="1">
      <c r="A26" s="15"/>
      <c r="B26" s="230" t="s">
        <v>168</v>
      </c>
      <c r="C26" s="396">
        <f t="shared" ref="C26:W26" si="1">C20*E9%</f>
        <v>48.984309511015582</v>
      </c>
      <c r="D26" s="395">
        <f t="shared" si="1"/>
        <v>45.082311452986495</v>
      </c>
      <c r="E26" s="395">
        <f t="shared" si="1"/>
        <v>44.640165272786341</v>
      </c>
      <c r="F26" s="395">
        <f t="shared" si="1"/>
        <v>44.07750901206915</v>
      </c>
      <c r="G26" s="395">
        <f t="shared" si="1"/>
        <v>40.151329948785346</v>
      </c>
      <c r="H26" s="395">
        <f t="shared" si="1"/>
        <v>41.863325290205388</v>
      </c>
      <c r="I26" s="395">
        <f t="shared" si="1"/>
        <v>38.080634098010826</v>
      </c>
      <c r="J26" s="395">
        <f t="shared" si="1"/>
        <v>43.713627799874395</v>
      </c>
      <c r="K26" s="395">
        <f t="shared" si="1"/>
        <v>44.397870816512572</v>
      </c>
      <c r="L26" s="395">
        <f t="shared" si="1"/>
        <v>50.073181672540848</v>
      </c>
      <c r="M26" s="395">
        <f t="shared" si="1"/>
        <v>43.900929429358648</v>
      </c>
      <c r="N26" s="395">
        <f t="shared" si="1"/>
        <v>41.587627195307064</v>
      </c>
      <c r="O26" s="395">
        <f t="shared" si="1"/>
        <v>57.760487586122558</v>
      </c>
      <c r="P26" s="395">
        <f t="shared" si="1"/>
        <v>70.253318661113511</v>
      </c>
      <c r="Q26" s="395">
        <f t="shared" si="1"/>
        <v>83.2707518686192</v>
      </c>
      <c r="R26" s="395">
        <f t="shared" si="1"/>
        <v>93.885669776928395</v>
      </c>
      <c r="S26" s="395">
        <f t="shared" si="1"/>
        <v>102.57104877363292</v>
      </c>
      <c r="T26" s="395">
        <f t="shared" si="1"/>
        <v>73.343379876915918</v>
      </c>
      <c r="U26" s="395">
        <f t="shared" si="1"/>
        <v>87.837084362866236</v>
      </c>
      <c r="V26" s="395">
        <f t="shared" si="1"/>
        <v>103.61861280193658</v>
      </c>
      <c r="W26" s="395">
        <f t="shared" si="1"/>
        <v>105.61895656629673</v>
      </c>
      <c r="X26" s="15"/>
      <c r="Y26" s="15"/>
      <c r="Z26" s="15"/>
      <c r="AA26" s="15"/>
      <c r="AB26" s="2"/>
      <c r="AC26" s="2"/>
    </row>
    <row r="27" spans="1:29" ht="22.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row>
    <row r="28" spans="1:29" ht="22.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row>
    <row r="29" spans="1:29" ht="22.5" customHeight="1">
      <c r="A29" s="15"/>
      <c r="B29" s="750" t="s">
        <v>154</v>
      </c>
      <c r="C29" s="675"/>
      <c r="D29" s="675"/>
      <c r="E29" s="675"/>
      <c r="F29" s="15"/>
      <c r="G29" s="15"/>
      <c r="H29" s="15"/>
      <c r="I29" s="15"/>
      <c r="J29" s="15"/>
      <c r="K29" s="15"/>
      <c r="L29" s="15"/>
      <c r="M29" s="15"/>
      <c r="N29" s="15"/>
      <c r="O29" s="15"/>
      <c r="P29" s="15"/>
      <c r="Q29" s="15"/>
      <c r="R29" s="15"/>
      <c r="S29" s="15"/>
      <c r="T29" s="15"/>
      <c r="U29" s="15"/>
      <c r="V29" s="15"/>
      <c r="W29" s="15"/>
      <c r="X29" s="15"/>
      <c r="Y29" s="15"/>
      <c r="Z29" s="15"/>
      <c r="AA29" s="15"/>
      <c r="AB29" s="15"/>
      <c r="AC29" s="2"/>
    </row>
    <row r="30" spans="1:29" ht="22.5" customHeight="1">
      <c r="A30" s="15"/>
      <c r="B30" s="236" t="s">
        <v>167</v>
      </c>
      <c r="C30" s="236">
        <v>2004</v>
      </c>
      <c r="D30" s="236">
        <v>2005</v>
      </c>
      <c r="E30" s="236">
        <v>2006</v>
      </c>
      <c r="F30" s="236">
        <v>2007</v>
      </c>
      <c r="G30" s="236">
        <v>2008</v>
      </c>
      <c r="H30" s="236">
        <v>2009</v>
      </c>
      <c r="I30" s="236">
        <v>2010</v>
      </c>
      <c r="J30" s="236">
        <v>2011</v>
      </c>
      <c r="K30" s="236">
        <v>2012</v>
      </c>
      <c r="L30" s="236">
        <v>2013</v>
      </c>
      <c r="M30" s="236">
        <v>2014</v>
      </c>
      <c r="N30" s="236">
        <v>2015</v>
      </c>
      <c r="O30" s="236">
        <v>2016</v>
      </c>
      <c r="P30" s="236">
        <v>2017</v>
      </c>
      <c r="Q30" s="236">
        <v>2018</v>
      </c>
      <c r="R30" s="236">
        <v>2019</v>
      </c>
      <c r="S30" s="236">
        <v>2020</v>
      </c>
      <c r="T30" s="236">
        <v>2021</v>
      </c>
      <c r="U30" s="236">
        <v>2022</v>
      </c>
      <c r="V30" s="236">
        <v>2023</v>
      </c>
      <c r="W30" s="316"/>
      <c r="X30" s="15"/>
      <c r="Y30" s="15"/>
      <c r="Z30" s="15"/>
      <c r="AA30" s="15"/>
      <c r="AB30" s="2"/>
      <c r="AC30" s="2"/>
    </row>
    <row r="31" spans="1:29" ht="22.5" customHeight="1">
      <c r="A31" s="15"/>
      <c r="B31" s="230" t="s">
        <v>168</v>
      </c>
      <c r="C31" s="396">
        <f t="shared" ref="C31:V31" si="2">(1/4*C26)+(3/4*D26)</f>
        <v>46.057810967493765</v>
      </c>
      <c r="D31" s="396">
        <f t="shared" si="2"/>
        <v>44.750701817836379</v>
      </c>
      <c r="E31" s="396">
        <f t="shared" si="2"/>
        <v>44.218173077248444</v>
      </c>
      <c r="F31" s="396">
        <f t="shared" si="2"/>
        <v>41.132874714606295</v>
      </c>
      <c r="G31" s="396">
        <f t="shared" si="2"/>
        <v>41.435326454850383</v>
      </c>
      <c r="H31" s="396">
        <f t="shared" si="2"/>
        <v>39.026306896059467</v>
      </c>
      <c r="I31" s="396">
        <f t="shared" si="2"/>
        <v>42.305379374408503</v>
      </c>
      <c r="J31" s="396">
        <f t="shared" si="2"/>
        <v>44.226810062353024</v>
      </c>
      <c r="K31" s="396">
        <f t="shared" si="2"/>
        <v>48.654353958533783</v>
      </c>
      <c r="L31" s="396">
        <f t="shared" si="2"/>
        <v>45.443992490154194</v>
      </c>
      <c r="M31" s="396">
        <f t="shared" si="2"/>
        <v>42.165952753819958</v>
      </c>
      <c r="N31" s="396">
        <f t="shared" si="2"/>
        <v>53.717272488418686</v>
      </c>
      <c r="O31" s="396">
        <f t="shared" si="2"/>
        <v>67.130110892365778</v>
      </c>
      <c r="P31" s="396">
        <f t="shared" si="2"/>
        <v>80.016393566742778</v>
      </c>
      <c r="Q31" s="396">
        <f t="shared" si="2"/>
        <v>91.23194029985109</v>
      </c>
      <c r="R31" s="396">
        <f t="shared" si="2"/>
        <v>100.3997040244568</v>
      </c>
      <c r="S31" s="396">
        <f t="shared" si="2"/>
        <v>80.650297101095163</v>
      </c>
      <c r="T31" s="396">
        <f t="shared" si="2"/>
        <v>84.213658241378653</v>
      </c>
      <c r="U31" s="396">
        <f t="shared" si="2"/>
        <v>99.673230692168985</v>
      </c>
      <c r="V31" s="396">
        <f t="shared" si="2"/>
        <v>105.1188706252067</v>
      </c>
      <c r="W31" s="316"/>
      <c r="X31" s="397"/>
      <c r="Y31" s="15"/>
      <c r="Z31" s="15"/>
      <c r="AA31" s="15"/>
      <c r="AB31" s="2"/>
      <c r="AC31" s="2"/>
    </row>
    <row r="32" spans="1:29" ht="2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2"/>
    </row>
    <row r="33" spans="1:29" ht="2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row>
    <row r="34" spans="1:29" ht="2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row>
    <row r="35" spans="1:29" ht="2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row>
    <row r="36" spans="1:29" ht="2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row>
    <row r="37" spans="1:29" ht="2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row>
    <row r="38" spans="1:29" ht="2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row>
    <row r="39" spans="1:29" ht="2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row>
    <row r="40" spans="1:29" ht="2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row>
    <row r="41" spans="1:29" ht="2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row>
    <row r="42" spans="1:29" ht="2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row>
    <row r="43" spans="1:29" ht="2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row>
    <row r="44" spans="1:29" ht="2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row>
    <row r="45" spans="1:29" ht="2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row>
    <row r="46" spans="1:29" ht="2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row>
    <row r="47" spans="1:29" ht="2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row>
    <row r="48" spans="1:29" ht="2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row>
    <row r="49" spans="1:29" ht="2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row>
    <row r="50" spans="1:29" ht="2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row>
    <row r="51" spans="1:29" ht="2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row>
    <row r="52" spans="1:29" ht="2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row>
    <row r="53" spans="1:29" ht="2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row>
    <row r="54" spans="1:29" ht="2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row>
    <row r="55" spans="1:29" ht="2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29" ht="2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row>
    <row r="57" spans="1:29" ht="2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row>
    <row r="58" spans="1:29" ht="2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row>
    <row r="59" spans="1:29" ht="2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row>
    <row r="60" spans="1:29" ht="2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row>
    <row r="61" spans="1:29" ht="2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row>
    <row r="62" spans="1:29" ht="2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row>
    <row r="63" spans="1:29" ht="2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row>
    <row r="64" spans="1:29" ht="2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row>
    <row r="65" spans="1:29" ht="2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row>
    <row r="66" spans="1:29" ht="2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row>
    <row r="67" spans="1:29" ht="2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row>
    <row r="68" spans="1:29" ht="2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row>
    <row r="69" spans="1:29" ht="2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row>
    <row r="70" spans="1:29" ht="2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row>
    <row r="71" spans="1:29" ht="2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row>
    <row r="72" spans="1:29" ht="2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row>
    <row r="73" spans="1:29" ht="2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row>
    <row r="74" spans="1:29" ht="2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row>
    <row r="75" spans="1:29" ht="2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row>
    <row r="76" spans="1:29" ht="2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row>
    <row r="77" spans="1:29" ht="2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row>
    <row r="78" spans="1:29" ht="2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row>
    <row r="79" spans="1:29" ht="2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row>
    <row r="80" spans="1:29" ht="2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row>
    <row r="81" spans="1:29" ht="2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row>
    <row r="82" spans="1:29" ht="2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row>
    <row r="83" spans="1:29" ht="2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row>
    <row r="84" spans="1:29" ht="2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row>
    <row r="85" spans="1:29" ht="2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row>
    <row r="86" spans="1:29" ht="2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row>
    <row r="87" spans="1:29" ht="2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row>
    <row r="88" spans="1:29" ht="2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row>
    <row r="89" spans="1:29" ht="2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row>
    <row r="90" spans="1:29" ht="2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row>
    <row r="91" spans="1:29" ht="2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row>
    <row r="92" spans="1:29" ht="2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row>
    <row r="93" spans="1:29" ht="2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row>
    <row r="94" spans="1:29" ht="2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row>
    <row r="95" spans="1:29" ht="2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row>
    <row r="96" spans="1:29" ht="2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row>
    <row r="97" spans="1:29" ht="2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row>
    <row r="98" spans="1:29"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row>
    <row r="99" spans="1:29"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row>
    <row r="100" spans="1:29"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row>
    <row r="101" spans="1:29"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row>
    <row r="102" spans="1:29" ht="2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row>
    <row r="103" spans="1:29" ht="2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row>
    <row r="104" spans="1:29" ht="2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row>
    <row r="105" spans="1:29" ht="2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row>
    <row r="106" spans="1:29" ht="2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row>
    <row r="107" spans="1:29" ht="2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row>
    <row r="108" spans="1:29" ht="2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row>
    <row r="109" spans="1:29" ht="2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row>
    <row r="110" spans="1:29" ht="2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row>
    <row r="111" spans="1:29" ht="2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row>
    <row r="112" spans="1:29" ht="2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row>
    <row r="113" spans="1:29" ht="2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row>
    <row r="114" spans="1:29" ht="2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row>
    <row r="115" spans="1:29" ht="2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row>
    <row r="116" spans="1:29" ht="2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row>
    <row r="117" spans="1:29" ht="2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row>
    <row r="118" spans="1:29" ht="2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row>
    <row r="119" spans="1:29" ht="2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row>
    <row r="120" spans="1:29" ht="2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row>
    <row r="121" spans="1:29" ht="2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row>
    <row r="122" spans="1:29" ht="2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row>
    <row r="123" spans="1:29" ht="2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row>
    <row r="124" spans="1:29" ht="2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row>
    <row r="125" spans="1:29" ht="2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row>
    <row r="126" spans="1:29" ht="2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row>
    <row r="127" spans="1:29" ht="2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row>
    <row r="128" spans="1:29" ht="2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row>
    <row r="129" spans="1:29" ht="2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row>
    <row r="130" spans="1:29" ht="2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row>
    <row r="131" spans="1:29" ht="2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row>
    <row r="132" spans="1:29" ht="2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row>
    <row r="133" spans="1:29" ht="2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row>
    <row r="134" spans="1:29" ht="2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row>
    <row r="135" spans="1:29" ht="2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row>
    <row r="136" spans="1:29" ht="2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row>
    <row r="137" spans="1:29" ht="2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row>
    <row r="138" spans="1:29" ht="2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row>
    <row r="139" spans="1:29" ht="2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row>
    <row r="140" spans="1:29" ht="2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row>
    <row r="141" spans="1:29" ht="2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row>
    <row r="142" spans="1:29" ht="2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row>
    <row r="143" spans="1:29" ht="2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row>
    <row r="144" spans="1:29" ht="2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row>
    <row r="145" spans="1:29" ht="2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row>
    <row r="146" spans="1:29" ht="2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row>
    <row r="147" spans="1:29" ht="2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row>
    <row r="148" spans="1:29" ht="2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row>
    <row r="149" spans="1:29" ht="2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row>
    <row r="150" spans="1:29" ht="2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row>
    <row r="151" spans="1:29" ht="2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row>
    <row r="152" spans="1:29" ht="2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row>
    <row r="153" spans="1:29" ht="2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row>
    <row r="154" spans="1:29" ht="2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row>
    <row r="155" spans="1:29" ht="2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row>
    <row r="156" spans="1:29" ht="2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row>
    <row r="157" spans="1:29" ht="2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row>
    <row r="158" spans="1:29" ht="2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row>
    <row r="159" spans="1:29" ht="2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row>
    <row r="160" spans="1:29" ht="2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row>
    <row r="161" spans="1:29" ht="2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row>
    <row r="162" spans="1:29" ht="2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row>
    <row r="163" spans="1:29" ht="2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row>
    <row r="164" spans="1:29" ht="2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row>
    <row r="165" spans="1:29" ht="2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row>
    <row r="166" spans="1:29" ht="2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row>
    <row r="167" spans="1:29" ht="2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row>
    <row r="168" spans="1:29" ht="2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row>
    <row r="169" spans="1:29" ht="2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row>
    <row r="170" spans="1:29" ht="2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row>
    <row r="171" spans="1:29" ht="2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row>
    <row r="172" spans="1:29" ht="2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row>
    <row r="173" spans="1:29" ht="2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row>
    <row r="174" spans="1:29" ht="2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row>
    <row r="175" spans="1:29" ht="2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row>
    <row r="176" spans="1:29" ht="2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row>
    <row r="177" spans="1:29" ht="2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row>
    <row r="178" spans="1:29" ht="2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row>
    <row r="179" spans="1:29" ht="2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row>
    <row r="180" spans="1:29" ht="2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row>
    <row r="181" spans="1:29" ht="2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row>
    <row r="182" spans="1:29" ht="2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row>
    <row r="183" spans="1:29" ht="2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row>
    <row r="184" spans="1:29" ht="2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row>
    <row r="185" spans="1:29" ht="2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row>
    <row r="186" spans="1:29" ht="2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row>
    <row r="187" spans="1:29" ht="2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row>
    <row r="188" spans="1:29" ht="2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row>
    <row r="189" spans="1:29" ht="2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row>
    <row r="190" spans="1:29" ht="2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row>
    <row r="191" spans="1:29" ht="2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row>
    <row r="192" spans="1:29" ht="2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row>
    <row r="193" spans="1:29" ht="2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row>
    <row r="194" spans="1:29" ht="2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row>
    <row r="195" spans="1:29" ht="2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row>
    <row r="196" spans="1:29" ht="2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row>
    <row r="197" spans="1:29" ht="2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row>
    <row r="198" spans="1:29" ht="2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row>
    <row r="199" spans="1:29" ht="2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row>
    <row r="200" spans="1:29" ht="2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row>
    <row r="201" spans="1:29" ht="2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row>
    <row r="202" spans="1:29" ht="2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row>
    <row r="203" spans="1:29" ht="2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row>
    <row r="204" spans="1:29" ht="2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row>
    <row r="205" spans="1:29" ht="2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row>
    <row r="206" spans="1:29" ht="2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row>
    <row r="207" spans="1:29" ht="2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row>
    <row r="208" spans="1:29" ht="2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row>
    <row r="209" spans="1:29" ht="2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row>
    <row r="210" spans="1:29" ht="2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row>
    <row r="211" spans="1:29" ht="2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row>
    <row r="212" spans="1:29" ht="2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row>
    <row r="213" spans="1:29" ht="2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row>
    <row r="214" spans="1:29" ht="2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row>
    <row r="215" spans="1:29" ht="2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row>
    <row r="216" spans="1:29" ht="2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row>
    <row r="217" spans="1:29" ht="2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row>
    <row r="218" spans="1:29" ht="2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row>
    <row r="219" spans="1:29" ht="2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row>
    <row r="220" spans="1:29" ht="2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row>
    <row r="221" spans="1:29" ht="2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row>
    <row r="222" spans="1:29" ht="2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row>
    <row r="223" spans="1:29" ht="2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row>
    <row r="224" spans="1:29" ht="2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row>
    <row r="225" spans="1:29" ht="2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row>
    <row r="226" spans="1:29" ht="2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row>
    <row r="227" spans="1:29" ht="2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row>
    <row r="228" spans="1:29" ht="2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row>
    <row r="229" spans="1:29" ht="2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row>
    <row r="230" spans="1:29" ht="2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row>
    <row r="231" spans="1:29" ht="2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8">
    <mergeCell ref="B24:G24"/>
    <mergeCell ref="B29:E29"/>
    <mergeCell ref="B1:L1"/>
    <mergeCell ref="B4:F4"/>
    <mergeCell ref="B11:C11"/>
    <mergeCell ref="B15:H15"/>
    <mergeCell ref="B18:F18"/>
    <mergeCell ref="B21:L22"/>
  </mergeCell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9D706-C70F-471C-9EAA-18E123C1BCEF}">
  <sheetPr>
    <tabColor rgb="FFFFFF00"/>
    <outlinePr summaryBelow="0" summaryRight="0"/>
  </sheetPr>
  <dimension ref="A1:AK940"/>
  <sheetViews>
    <sheetView topLeftCell="A26" workbookViewId="0">
      <selection activeCell="B6" sqref="B6:C6"/>
    </sheetView>
  </sheetViews>
  <sheetFormatPr defaultColWidth="12.6328125" defaultRowHeight="15" customHeight="1"/>
  <cols>
    <col min="1" max="1" width="12.6328125" style="1"/>
    <col min="2" max="2" width="26.453125" style="1" customWidth="1"/>
    <col min="3" max="3" width="22.453125" style="1" customWidth="1"/>
    <col min="4" max="4" width="12.6328125" style="1"/>
    <col min="5" max="5" width="22.453125" style="1" customWidth="1"/>
    <col min="6" max="6" width="14.1796875" style="1" customWidth="1"/>
    <col min="7" max="7" width="13.08984375" style="1" customWidth="1"/>
    <col min="8" max="8" width="12.6328125" style="1"/>
    <col min="9" max="9" width="13.81640625" style="1" customWidth="1"/>
    <col min="10" max="10" width="14.453125" style="1" customWidth="1"/>
    <col min="11" max="21" width="12.6328125" style="1"/>
    <col min="22" max="22" width="14.1796875" style="1" customWidth="1"/>
    <col min="23" max="16384" width="12.6328125" style="1"/>
  </cols>
  <sheetData>
    <row r="1" spans="1:37" ht="22.5" customHeight="1">
      <c r="A1" s="398"/>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row>
    <row r="2" spans="1:37" ht="22.5" customHeight="1">
      <c r="A2" s="399" t="s">
        <v>165</v>
      </c>
      <c r="B2" s="759" t="s">
        <v>351</v>
      </c>
      <c r="C2" s="685"/>
      <c r="D2" s="685"/>
      <c r="E2" s="685"/>
      <c r="F2" s="685"/>
      <c r="G2" s="210"/>
      <c r="H2" s="210"/>
      <c r="I2" s="210"/>
      <c r="J2" s="210"/>
      <c r="K2" s="210"/>
      <c r="L2" s="210"/>
      <c r="M2" s="210"/>
      <c r="N2" s="210"/>
      <c r="O2" s="210"/>
      <c r="P2" s="210"/>
      <c r="Q2" s="210"/>
      <c r="R2" s="210"/>
      <c r="S2" s="257"/>
      <c r="T2" s="257"/>
      <c r="U2" s="257"/>
      <c r="V2" s="257"/>
      <c r="W2" s="257"/>
      <c r="X2" s="257"/>
      <c r="Y2" s="257"/>
      <c r="Z2" s="257"/>
      <c r="AA2" s="257"/>
      <c r="AB2" s="257"/>
      <c r="AC2" s="257"/>
      <c r="AD2" s="257"/>
      <c r="AE2" s="257"/>
      <c r="AF2" s="257"/>
      <c r="AG2" s="257"/>
      <c r="AH2" s="257"/>
      <c r="AI2" s="257"/>
      <c r="AJ2" s="257"/>
      <c r="AK2" s="257"/>
    </row>
    <row r="3" spans="1:37" ht="22.5" customHeight="1">
      <c r="A3" s="398"/>
      <c r="B3" s="255" t="s">
        <v>53</v>
      </c>
      <c r="C3" s="400" t="s">
        <v>52</v>
      </c>
      <c r="D3" s="400" t="s">
        <v>167</v>
      </c>
      <c r="E3" s="401">
        <v>38108</v>
      </c>
      <c r="F3" s="401">
        <v>38504</v>
      </c>
      <c r="G3" s="401">
        <v>38899</v>
      </c>
      <c r="H3" s="401">
        <v>39295</v>
      </c>
      <c r="I3" s="401">
        <v>39692</v>
      </c>
      <c r="J3" s="402">
        <v>40087</v>
      </c>
      <c r="K3" s="402">
        <v>40483</v>
      </c>
      <c r="L3" s="402">
        <v>40878</v>
      </c>
      <c r="M3" s="400" t="s">
        <v>140</v>
      </c>
      <c r="N3" s="400" t="s">
        <v>141</v>
      </c>
      <c r="O3" s="400" t="s">
        <v>142</v>
      </c>
      <c r="P3" s="400" t="s">
        <v>143</v>
      </c>
      <c r="Q3" s="400" t="s">
        <v>144</v>
      </c>
      <c r="R3" s="255" t="s">
        <v>145</v>
      </c>
      <c r="S3" s="255" t="s">
        <v>146</v>
      </c>
      <c r="T3" s="255" t="s">
        <v>147</v>
      </c>
      <c r="U3" s="257"/>
      <c r="V3" s="257"/>
      <c r="W3" s="257"/>
      <c r="X3" s="257"/>
      <c r="Y3" s="257"/>
      <c r="Z3" s="257"/>
      <c r="AA3" s="257"/>
      <c r="AB3" s="257"/>
      <c r="AC3" s="257"/>
      <c r="AD3" s="257"/>
      <c r="AE3" s="257"/>
      <c r="AF3" s="257"/>
      <c r="AG3" s="257"/>
      <c r="AH3" s="257"/>
      <c r="AI3" s="257"/>
      <c r="AJ3" s="257"/>
      <c r="AK3" s="257"/>
    </row>
    <row r="4" spans="1:37" ht="22.5" customHeight="1">
      <c r="A4" s="398"/>
      <c r="B4" s="260" t="s">
        <v>37</v>
      </c>
      <c r="C4" s="215" t="s">
        <v>19</v>
      </c>
      <c r="D4" s="215" t="s">
        <v>152</v>
      </c>
      <c r="E4" s="274">
        <f>F4/(C8+1)</f>
        <v>158.33021952723564</v>
      </c>
      <c r="F4" s="274">
        <f>G4/(C8+1)</f>
        <v>161.93734374710624</v>
      </c>
      <c r="G4" s="274">
        <f>H4/(C8+1)</f>
        <v>165.62664649977006</v>
      </c>
      <c r="H4" s="274">
        <v>169.4</v>
      </c>
      <c r="I4" s="215">
        <v>164.18</v>
      </c>
      <c r="J4" s="215">
        <v>179.3</v>
      </c>
      <c r="K4" s="215">
        <v>188.3</v>
      </c>
      <c r="L4" s="215">
        <v>205.9</v>
      </c>
      <c r="M4" s="215">
        <v>205.4</v>
      </c>
      <c r="N4" s="215">
        <v>135.19999999999999</v>
      </c>
      <c r="O4" s="215">
        <v>159.69999999999999</v>
      </c>
      <c r="P4" s="215">
        <v>206.5</v>
      </c>
      <c r="Q4" s="215">
        <v>203.5</v>
      </c>
      <c r="R4" s="260">
        <v>212.2</v>
      </c>
      <c r="S4" s="338">
        <f t="shared" ref="S4:T4" si="0">R4*(1+$C$8)</f>
        <v>217.03440092322282</v>
      </c>
      <c r="T4" s="338">
        <f t="shared" si="0"/>
        <v>221.97894054713584</v>
      </c>
      <c r="U4" s="257"/>
      <c r="V4" s="257"/>
      <c r="W4" s="257"/>
      <c r="X4" s="257"/>
      <c r="Y4" s="257"/>
      <c r="Z4" s="257"/>
      <c r="AA4" s="257"/>
      <c r="AB4" s="257"/>
      <c r="AC4" s="257"/>
      <c r="AD4" s="257"/>
      <c r="AE4" s="257"/>
      <c r="AF4" s="257"/>
      <c r="AG4" s="257"/>
      <c r="AH4" s="257"/>
      <c r="AI4" s="257"/>
      <c r="AJ4" s="257"/>
      <c r="AK4" s="257"/>
    </row>
    <row r="5" spans="1:37" ht="22.5" customHeight="1">
      <c r="A5" s="398"/>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row>
    <row r="6" spans="1:37" ht="22.5" customHeight="1">
      <c r="A6" s="398"/>
      <c r="B6" s="760" t="s">
        <v>352</v>
      </c>
      <c r="C6" s="685"/>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row>
    <row r="7" spans="1:37" ht="22.5" customHeight="1">
      <c r="A7" s="398"/>
      <c r="B7" s="255" t="s">
        <v>54</v>
      </c>
      <c r="C7" s="255" t="s">
        <v>353</v>
      </c>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row>
    <row r="8" spans="1:37" ht="22.5" customHeight="1">
      <c r="A8" s="398"/>
      <c r="B8" s="260" t="s">
        <v>19</v>
      </c>
      <c r="C8" s="403">
        <f>(((R4/H4)^(1/10))-1)</f>
        <v>2.278228521782677E-2</v>
      </c>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row>
    <row r="9" spans="1:37" ht="22.5" customHeight="1">
      <c r="A9" s="398"/>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row>
    <row r="10" spans="1:37" ht="26.25" customHeight="1">
      <c r="A10" s="398"/>
      <c r="B10" s="761" t="s">
        <v>354</v>
      </c>
      <c r="C10" s="675"/>
      <c r="D10" s="675"/>
      <c r="E10" s="675"/>
      <c r="F10" s="675"/>
      <c r="G10" s="404"/>
      <c r="H10" s="404"/>
      <c r="I10" s="404"/>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row>
    <row r="11" spans="1:37" ht="22.5" customHeight="1">
      <c r="A11" s="398"/>
      <c r="B11" s="404"/>
      <c r="C11" s="404"/>
      <c r="D11" s="404"/>
      <c r="E11" s="404"/>
      <c r="F11" s="404"/>
      <c r="G11" s="404"/>
      <c r="H11" s="404"/>
      <c r="I11" s="404"/>
      <c r="J11" s="254"/>
      <c r="K11" s="254"/>
      <c r="L11" s="254"/>
      <c r="M11" s="254"/>
      <c r="N11" s="254"/>
      <c r="O11" s="254"/>
      <c r="P11" s="254"/>
      <c r="Q11" s="254"/>
      <c r="R11" s="254"/>
      <c r="S11" s="254"/>
      <c r="T11" s="254"/>
      <c r="U11" s="254"/>
      <c r="V11" s="254"/>
      <c r="W11" s="254"/>
      <c r="X11" s="254"/>
      <c r="Y11" s="254"/>
      <c r="Z11" s="254"/>
      <c r="AA11" s="254"/>
      <c r="AB11" s="254"/>
      <c r="AC11" s="254"/>
      <c r="AD11" s="257"/>
      <c r="AE11" s="257"/>
      <c r="AF11" s="257"/>
      <c r="AG11" s="257"/>
      <c r="AH11" s="257"/>
      <c r="AI11" s="257"/>
      <c r="AJ11" s="257"/>
      <c r="AK11" s="257"/>
    </row>
    <row r="12" spans="1:37" ht="22.5" customHeight="1">
      <c r="A12" s="398"/>
      <c r="B12" s="259"/>
      <c r="C12" s="259"/>
      <c r="D12" s="259"/>
      <c r="E12" s="259"/>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row>
    <row r="13" spans="1:37" ht="22.5" customHeight="1">
      <c r="A13" s="399" t="s">
        <v>222</v>
      </c>
      <c r="B13" s="748" t="s">
        <v>355</v>
      </c>
      <c r="C13" s="675"/>
      <c r="D13" s="675"/>
      <c r="E13" s="675"/>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row>
    <row r="14" spans="1:37" ht="22.5" customHeight="1">
      <c r="A14" s="398"/>
      <c r="B14" s="259"/>
      <c r="C14" s="259"/>
      <c r="D14" s="259"/>
      <c r="E14" s="259"/>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row>
    <row r="15" spans="1:37" ht="22.5" customHeight="1">
      <c r="A15" s="399" t="s">
        <v>356</v>
      </c>
      <c r="B15" s="739" t="s">
        <v>357</v>
      </c>
      <c r="C15" s="685"/>
      <c r="D15" s="685"/>
      <c r="E15" s="685"/>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row>
    <row r="16" spans="1:37" ht="22.5" customHeight="1">
      <c r="A16" s="398"/>
      <c r="B16" s="277" t="s">
        <v>316</v>
      </c>
      <c r="C16" s="277" t="s">
        <v>358</v>
      </c>
      <c r="D16" s="277" t="s">
        <v>167</v>
      </c>
      <c r="E16" s="277" t="s">
        <v>148</v>
      </c>
      <c r="F16" s="277" t="s">
        <v>149</v>
      </c>
      <c r="G16" s="277" t="s">
        <v>150</v>
      </c>
      <c r="H16" s="277" t="s">
        <v>151</v>
      </c>
      <c r="I16" s="254"/>
      <c r="J16" s="254"/>
      <c r="K16" s="254"/>
      <c r="L16" s="254"/>
      <c r="M16" s="254"/>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row>
    <row r="17" spans="1:37" ht="22.5" customHeight="1">
      <c r="A17" s="398"/>
      <c r="B17" s="263" t="s">
        <v>19</v>
      </c>
      <c r="C17" s="405" t="s">
        <v>240</v>
      </c>
      <c r="D17" s="263" t="s">
        <v>168</v>
      </c>
      <c r="E17" s="263">
        <v>63374</v>
      </c>
      <c r="F17" s="263">
        <v>66404.100000000006</v>
      </c>
      <c r="G17" s="265">
        <v>80025.5</v>
      </c>
      <c r="H17" s="263">
        <v>79135.100000000006</v>
      </c>
      <c r="I17" s="254"/>
      <c r="J17" s="254"/>
      <c r="K17" s="254"/>
      <c r="L17" s="254"/>
      <c r="M17" s="254"/>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row>
    <row r="18" spans="1:37" ht="30" customHeight="1">
      <c r="A18" s="398"/>
      <c r="B18" s="258" t="s">
        <v>19</v>
      </c>
      <c r="C18" s="406" t="s">
        <v>318</v>
      </c>
      <c r="D18" s="258" t="s">
        <v>168</v>
      </c>
      <c r="E18" s="258">
        <v>72713</v>
      </c>
      <c r="F18" s="258">
        <v>76686.899999999994</v>
      </c>
      <c r="G18" s="268">
        <v>85897.8</v>
      </c>
      <c r="H18" s="258">
        <v>89626</v>
      </c>
      <c r="I18" s="254"/>
      <c r="J18" s="254"/>
      <c r="K18" s="254"/>
      <c r="L18" s="254"/>
      <c r="M18" s="254"/>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row>
    <row r="19" spans="1:37" ht="22.5" customHeight="1">
      <c r="A19" s="398"/>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row>
    <row r="20" spans="1:37" ht="33.75" customHeight="1">
      <c r="A20" s="398"/>
      <c r="B20" s="733" t="s">
        <v>359</v>
      </c>
      <c r="C20" s="675"/>
      <c r="D20" s="675"/>
      <c r="E20" s="675"/>
      <c r="F20" s="675"/>
      <c r="G20" s="675"/>
      <c r="H20" s="675"/>
      <c r="I20" s="216"/>
      <c r="J20" s="216"/>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row>
    <row r="21" spans="1:37" ht="22.5" customHeight="1">
      <c r="A21" s="398"/>
      <c r="B21" s="216"/>
      <c r="C21" s="216"/>
      <c r="D21" s="216"/>
      <c r="E21" s="216"/>
      <c r="F21" s="216"/>
      <c r="G21" s="216"/>
      <c r="H21" s="216"/>
      <c r="I21" s="216"/>
      <c r="J21" s="216"/>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row>
    <row r="22" spans="1:37" ht="22.5" customHeight="1">
      <c r="A22" s="399" t="s">
        <v>360</v>
      </c>
      <c r="B22" s="407" t="s">
        <v>361</v>
      </c>
      <c r="C22" s="257"/>
      <c r="D22" s="257"/>
      <c r="E22" s="216"/>
      <c r="F22" s="216"/>
      <c r="G22" s="216"/>
      <c r="H22" s="216"/>
      <c r="I22" s="216"/>
      <c r="J22" s="216"/>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row>
    <row r="23" spans="1:37" ht="22.5" customHeight="1">
      <c r="A23" s="398"/>
      <c r="B23" s="277" t="s">
        <v>18</v>
      </c>
      <c r="C23" s="277" t="s">
        <v>269</v>
      </c>
      <c r="D23" s="216"/>
      <c r="E23" s="216"/>
      <c r="F23" s="216"/>
      <c r="G23" s="216"/>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row>
    <row r="24" spans="1:37" ht="22.5" customHeight="1">
      <c r="A24" s="398"/>
      <c r="B24" s="263" t="s">
        <v>362</v>
      </c>
      <c r="C24" s="329">
        <v>4.5630000000000002E-3</v>
      </c>
      <c r="D24" s="216"/>
      <c r="E24" s="216"/>
      <c r="F24" s="216"/>
      <c r="G24" s="216"/>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row>
    <row r="25" spans="1:37" ht="22.5" customHeight="1">
      <c r="A25" s="398"/>
      <c r="B25" s="267" t="s">
        <v>363</v>
      </c>
      <c r="C25" s="289">
        <v>0.14187420000000001</v>
      </c>
      <c r="D25" s="216"/>
      <c r="E25" s="216"/>
      <c r="F25" s="216"/>
      <c r="G25" s="216"/>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row>
    <row r="26" spans="1:37" ht="22.5" customHeight="1">
      <c r="A26" s="398"/>
      <c r="B26" s="214" t="s">
        <v>59</v>
      </c>
      <c r="C26" s="408">
        <v>0.14643719999999999</v>
      </c>
      <c r="D26" s="216"/>
      <c r="E26" s="216"/>
      <c r="F26" s="216"/>
      <c r="G26" s="216"/>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row>
    <row r="27" spans="1:37" ht="22.5" customHeight="1">
      <c r="A27" s="398"/>
      <c r="B27" s="216"/>
      <c r="C27" s="216"/>
      <c r="D27" s="216"/>
      <c r="E27" s="216"/>
      <c r="F27" s="216"/>
      <c r="G27" s="216"/>
      <c r="H27" s="216"/>
      <c r="I27" s="216"/>
      <c r="J27" s="216"/>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row>
    <row r="28" spans="1:37" ht="22.5" customHeight="1">
      <c r="A28" s="398"/>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row>
    <row r="29" spans="1:37" ht="22.5" customHeight="1">
      <c r="A29" s="398" t="s">
        <v>364</v>
      </c>
      <c r="B29" s="742" t="s">
        <v>365</v>
      </c>
      <c r="C29" s="675"/>
      <c r="D29" s="675"/>
      <c r="E29" s="675"/>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row>
    <row r="30" spans="1:37" ht="25.5" customHeight="1">
      <c r="A30" s="398"/>
      <c r="B30" s="255" t="s">
        <v>54</v>
      </c>
      <c r="C30" s="255" t="s">
        <v>167</v>
      </c>
      <c r="D30" s="255" t="s">
        <v>148</v>
      </c>
      <c r="E30" s="255" t="s">
        <v>149</v>
      </c>
      <c r="F30" s="255" t="s">
        <v>150</v>
      </c>
      <c r="G30" s="255" t="s">
        <v>151</v>
      </c>
      <c r="H30" s="254"/>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row>
    <row r="31" spans="1:37" ht="22.5" customHeight="1">
      <c r="A31" s="398"/>
      <c r="B31" s="260" t="s">
        <v>19</v>
      </c>
      <c r="C31" s="260" t="s">
        <v>168</v>
      </c>
      <c r="D31" s="338">
        <f>E17*C26%</f>
        <v>92.803111127999983</v>
      </c>
      <c r="E31" s="338">
        <f>F17*C26%</f>
        <v>97.240304725199991</v>
      </c>
      <c r="F31" s="338">
        <f>G17*C26%</f>
        <v>117.18710148599999</v>
      </c>
      <c r="G31" s="338">
        <f>H17*C26%</f>
        <v>115.88322465719999</v>
      </c>
      <c r="H31" s="254"/>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row>
    <row r="32" spans="1:37" ht="22.5" customHeight="1">
      <c r="A32" s="398"/>
      <c r="B32" s="340"/>
      <c r="C32" s="340"/>
      <c r="D32" s="340"/>
      <c r="E32" s="340"/>
      <c r="F32" s="340"/>
      <c r="G32" s="340"/>
      <c r="H32" s="340" t="s">
        <v>241</v>
      </c>
      <c r="I32" s="340"/>
      <c r="J32" s="340"/>
      <c r="K32" s="340"/>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row>
    <row r="33" spans="1:37" ht="22.5" customHeight="1">
      <c r="A33" s="398"/>
      <c r="B33" s="254"/>
      <c r="C33" s="254"/>
      <c r="D33" s="346"/>
      <c r="E33" s="346"/>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row>
    <row r="34" spans="1:37" ht="22.5" customHeight="1">
      <c r="A34" s="398"/>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7"/>
      <c r="AD34" s="257"/>
      <c r="AE34" s="257"/>
      <c r="AF34" s="257"/>
      <c r="AG34" s="257"/>
      <c r="AH34" s="257"/>
      <c r="AI34" s="257"/>
      <c r="AJ34" s="257"/>
      <c r="AK34" s="257"/>
    </row>
    <row r="35" spans="1:37" ht="22.5" customHeight="1">
      <c r="A35" s="399" t="s">
        <v>308</v>
      </c>
      <c r="B35" s="757" t="s">
        <v>366</v>
      </c>
      <c r="C35" s="675"/>
      <c r="D35" s="675"/>
      <c r="E35" s="675"/>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row>
    <row r="36" spans="1:37" ht="29.25" customHeight="1">
      <c r="A36" s="398"/>
      <c r="B36" s="255" t="s">
        <v>53</v>
      </c>
      <c r="C36" s="409" t="s">
        <v>167</v>
      </c>
      <c r="D36" s="327">
        <v>38108</v>
      </c>
      <c r="E36" s="335">
        <v>38504</v>
      </c>
      <c r="F36" s="335">
        <v>38899</v>
      </c>
      <c r="G36" s="335">
        <v>39295</v>
      </c>
      <c r="H36" s="335">
        <v>39692</v>
      </c>
      <c r="I36" s="336">
        <v>40087</v>
      </c>
      <c r="J36" s="336">
        <v>40483</v>
      </c>
      <c r="K36" s="336">
        <v>40878</v>
      </c>
      <c r="L36" s="409" t="s">
        <v>140</v>
      </c>
      <c r="M36" s="409" t="s">
        <v>141</v>
      </c>
      <c r="N36" s="409" t="s">
        <v>142</v>
      </c>
      <c r="O36" s="409" t="s">
        <v>143</v>
      </c>
      <c r="P36" s="409" t="s">
        <v>144</v>
      </c>
      <c r="Q36" s="409" t="s">
        <v>145</v>
      </c>
      <c r="R36" s="255" t="s">
        <v>146</v>
      </c>
      <c r="S36" s="255" t="s">
        <v>147</v>
      </c>
      <c r="T36" s="342" t="s">
        <v>148</v>
      </c>
      <c r="U36" s="342" t="s">
        <v>149</v>
      </c>
      <c r="V36" s="342" t="s">
        <v>150</v>
      </c>
      <c r="W36" s="342" t="s">
        <v>151</v>
      </c>
      <c r="X36" s="254"/>
      <c r="Y36" s="254"/>
      <c r="Z36" s="254"/>
      <c r="AA36" s="254"/>
      <c r="AB36" s="254"/>
    </row>
    <row r="37" spans="1:37" ht="22.5" customHeight="1">
      <c r="A37" s="398"/>
      <c r="B37" s="258" t="s">
        <v>37</v>
      </c>
      <c r="C37" s="215" t="s">
        <v>152</v>
      </c>
      <c r="D37" s="272">
        <f t="shared" ref="D37:S37" si="1">E4</f>
        <v>158.33021952723564</v>
      </c>
      <c r="E37" s="272">
        <f t="shared" si="1"/>
        <v>161.93734374710624</v>
      </c>
      <c r="F37" s="272">
        <f t="shared" si="1"/>
        <v>165.62664649977006</v>
      </c>
      <c r="G37" s="272">
        <f t="shared" si="1"/>
        <v>169.4</v>
      </c>
      <c r="H37" s="272">
        <f t="shared" si="1"/>
        <v>164.18</v>
      </c>
      <c r="I37" s="272">
        <f t="shared" si="1"/>
        <v>179.3</v>
      </c>
      <c r="J37" s="272">
        <f t="shared" si="1"/>
        <v>188.3</v>
      </c>
      <c r="K37" s="272">
        <f t="shared" si="1"/>
        <v>205.9</v>
      </c>
      <c r="L37" s="272">
        <f t="shared" si="1"/>
        <v>205.4</v>
      </c>
      <c r="M37" s="272">
        <f t="shared" si="1"/>
        <v>135.19999999999999</v>
      </c>
      <c r="N37" s="272">
        <f t="shared" si="1"/>
        <v>159.69999999999999</v>
      </c>
      <c r="O37" s="272">
        <f t="shared" si="1"/>
        <v>206.5</v>
      </c>
      <c r="P37" s="272">
        <f t="shared" si="1"/>
        <v>203.5</v>
      </c>
      <c r="Q37" s="272">
        <f t="shared" si="1"/>
        <v>212.2</v>
      </c>
      <c r="R37" s="272">
        <f t="shared" si="1"/>
        <v>217.03440092322282</v>
      </c>
      <c r="S37" s="272">
        <f t="shared" si="1"/>
        <v>221.97894054713584</v>
      </c>
      <c r="T37" s="410">
        <f t="shared" ref="T37:W37" si="2">D31</f>
        <v>92.803111127999983</v>
      </c>
      <c r="U37" s="410">
        <f t="shared" si="2"/>
        <v>97.240304725199991</v>
      </c>
      <c r="V37" s="410">
        <f t="shared" si="2"/>
        <v>117.18710148599999</v>
      </c>
      <c r="W37" s="410">
        <f t="shared" si="2"/>
        <v>115.88322465719999</v>
      </c>
      <c r="X37" s="254"/>
      <c r="Y37" s="254"/>
      <c r="Z37" s="254"/>
      <c r="AA37" s="254"/>
      <c r="AB37" s="254"/>
    </row>
    <row r="38" spans="1:37" ht="22.5" customHeight="1">
      <c r="A38" s="398"/>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row>
    <row r="39" spans="1:37" ht="22.5" customHeight="1">
      <c r="A39" s="398"/>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row>
    <row r="40" spans="1:37" ht="22.5" customHeight="1">
      <c r="A40" s="398"/>
      <c r="B40" s="758" t="s">
        <v>333</v>
      </c>
      <c r="C40" s="675"/>
      <c r="D40" s="257"/>
      <c r="E40" s="257"/>
      <c r="F40" s="257"/>
      <c r="G40" s="257"/>
      <c r="H40" s="257"/>
      <c r="I40" s="257"/>
      <c r="J40" s="257"/>
      <c r="K40" s="257"/>
      <c r="L40" s="257"/>
      <c r="M40" s="257"/>
      <c r="N40" s="257"/>
      <c r="O40" s="257"/>
      <c r="P40" s="257"/>
      <c r="Q40" s="257"/>
      <c r="R40" s="257"/>
      <c r="S40" s="257"/>
      <c r="T40" s="257"/>
      <c r="U40" s="254"/>
      <c r="V40" s="254"/>
      <c r="W40" s="254"/>
      <c r="X40" s="254"/>
      <c r="Y40" s="254"/>
      <c r="Z40" s="254"/>
      <c r="AA40" s="254"/>
      <c r="AB40" s="254"/>
      <c r="AC40" s="254"/>
      <c r="AD40" s="254"/>
      <c r="AE40" s="254"/>
      <c r="AF40" s="254"/>
      <c r="AG40" s="254"/>
      <c r="AH40" s="254"/>
      <c r="AI40" s="254"/>
      <c r="AJ40" s="254"/>
      <c r="AK40" s="254"/>
    </row>
    <row r="41" spans="1:37" ht="22.5" customHeight="1">
      <c r="A41" s="398"/>
      <c r="B41" s="256"/>
      <c r="C41" s="256"/>
      <c r="D41" s="256"/>
      <c r="E41" s="256"/>
      <c r="F41" s="256"/>
      <c r="G41" s="256"/>
      <c r="H41" s="256"/>
      <c r="I41" s="256"/>
      <c r="J41" s="256"/>
      <c r="K41" s="256"/>
      <c r="L41" s="256"/>
      <c r="M41" s="256"/>
      <c r="N41" s="256"/>
      <c r="O41" s="256"/>
      <c r="P41" s="256"/>
      <c r="Q41" s="256"/>
      <c r="R41" s="256"/>
      <c r="S41" s="256"/>
      <c r="T41" s="256"/>
      <c r="U41" s="256"/>
      <c r="V41" s="256"/>
      <c r="W41" s="254"/>
      <c r="X41" s="254"/>
      <c r="Y41" s="254"/>
      <c r="Z41" s="254"/>
      <c r="AA41" s="254"/>
      <c r="AB41" s="254"/>
      <c r="AC41" s="254"/>
      <c r="AD41" s="254"/>
      <c r="AE41" s="254"/>
      <c r="AF41" s="254"/>
      <c r="AG41" s="254"/>
      <c r="AH41" s="254"/>
      <c r="AI41" s="254"/>
      <c r="AJ41" s="254"/>
      <c r="AK41" s="254"/>
    </row>
    <row r="42" spans="1:37" ht="22.5" customHeight="1">
      <c r="A42" s="398"/>
      <c r="B42" s="255" t="s">
        <v>53</v>
      </c>
      <c r="C42" s="409" t="s">
        <v>167</v>
      </c>
      <c r="D42" s="409">
        <v>2005</v>
      </c>
      <c r="E42" s="409">
        <v>2006</v>
      </c>
      <c r="F42" s="409">
        <v>2007</v>
      </c>
      <c r="G42" s="409">
        <v>2008</v>
      </c>
      <c r="H42" s="409">
        <v>2009</v>
      </c>
      <c r="I42" s="409">
        <v>2010</v>
      </c>
      <c r="J42" s="409">
        <v>2011</v>
      </c>
      <c r="K42" s="409">
        <v>2012</v>
      </c>
      <c r="L42" s="409">
        <v>2013</v>
      </c>
      <c r="M42" s="409">
        <v>2014</v>
      </c>
      <c r="N42" s="409">
        <v>2015</v>
      </c>
      <c r="O42" s="409">
        <v>2016</v>
      </c>
      <c r="P42" s="409">
        <v>2017</v>
      </c>
      <c r="Q42" s="409">
        <v>2018</v>
      </c>
      <c r="R42" s="409">
        <v>2019</v>
      </c>
      <c r="S42" s="409">
        <v>2020</v>
      </c>
      <c r="T42" s="409">
        <v>2021</v>
      </c>
      <c r="U42" s="255">
        <v>2022</v>
      </c>
      <c r="V42" s="409">
        <v>2023</v>
      </c>
      <c r="W42" s="254"/>
      <c r="Y42" s="254"/>
      <c r="Z42" s="254"/>
      <c r="AA42" s="254"/>
      <c r="AB42" s="254"/>
      <c r="AC42" s="254"/>
      <c r="AD42" s="254"/>
      <c r="AE42" s="254"/>
      <c r="AF42" s="254"/>
      <c r="AG42" s="254"/>
      <c r="AH42" s="254"/>
      <c r="AI42" s="254"/>
      <c r="AJ42" s="254"/>
      <c r="AK42" s="254"/>
    </row>
    <row r="43" spans="1:37" ht="22.5" customHeight="1">
      <c r="A43" s="398"/>
      <c r="B43" s="258" t="s">
        <v>37</v>
      </c>
      <c r="C43" s="215" t="s">
        <v>152</v>
      </c>
      <c r="D43" s="274">
        <f t="shared" ref="D43:V43" si="3">(1/4*D37)+(3/4*E37)</f>
        <v>161.0355626921386</v>
      </c>
      <c r="E43" s="274">
        <f t="shared" si="3"/>
        <v>164.70432081160411</v>
      </c>
      <c r="F43" s="274">
        <f t="shared" si="3"/>
        <v>168.45666162494251</v>
      </c>
      <c r="G43" s="274">
        <f t="shared" si="3"/>
        <v>165.48500000000001</v>
      </c>
      <c r="H43" s="274">
        <f t="shared" si="3"/>
        <v>175.52000000000004</v>
      </c>
      <c r="I43" s="274">
        <f t="shared" si="3"/>
        <v>186.05</v>
      </c>
      <c r="J43" s="274">
        <f t="shared" si="3"/>
        <v>201.5</v>
      </c>
      <c r="K43" s="274">
        <f t="shared" si="3"/>
        <v>205.52500000000001</v>
      </c>
      <c r="L43" s="274">
        <f t="shared" si="3"/>
        <v>152.75</v>
      </c>
      <c r="M43" s="274">
        <f t="shared" si="3"/>
        <v>153.57499999999999</v>
      </c>
      <c r="N43" s="274">
        <f t="shared" si="3"/>
        <v>194.8</v>
      </c>
      <c r="O43" s="274">
        <f t="shared" si="3"/>
        <v>204.25</v>
      </c>
      <c r="P43" s="274">
        <f t="shared" si="3"/>
        <v>210.02499999999998</v>
      </c>
      <c r="Q43" s="274">
        <f t="shared" si="3"/>
        <v>215.82580069241709</v>
      </c>
      <c r="R43" s="274">
        <f t="shared" si="3"/>
        <v>220.74280564115759</v>
      </c>
      <c r="S43" s="274">
        <f t="shared" si="3"/>
        <v>125.09706848278395</v>
      </c>
      <c r="T43" s="274">
        <f t="shared" si="3"/>
        <v>96.131006325899989</v>
      </c>
      <c r="U43" s="274">
        <f t="shared" si="3"/>
        <v>112.20040229579999</v>
      </c>
      <c r="V43" s="274">
        <f t="shared" si="3"/>
        <v>116.20919386439999</v>
      </c>
      <c r="W43" s="254"/>
      <c r="Y43" s="254"/>
      <c r="Z43" s="254"/>
      <c r="AA43" s="254"/>
      <c r="AB43" s="254"/>
      <c r="AC43" s="254"/>
      <c r="AD43" s="254"/>
      <c r="AE43" s="254"/>
      <c r="AF43" s="254"/>
      <c r="AG43" s="254"/>
      <c r="AH43" s="254"/>
      <c r="AI43" s="254"/>
      <c r="AJ43" s="254"/>
      <c r="AK43" s="254"/>
    </row>
    <row r="44" spans="1:37" ht="22.5" customHeight="1">
      <c r="A44" s="398"/>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row>
    <row r="45" spans="1:37" ht="22.5" customHeight="1">
      <c r="A45" s="398"/>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c r="AI45" s="254"/>
      <c r="AJ45" s="254"/>
      <c r="AK45" s="254"/>
    </row>
    <row r="46" spans="1:37" ht="22.5" customHeight="1">
      <c r="A46" s="398"/>
      <c r="B46" s="254"/>
      <c r="C46" s="411"/>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c r="AI46" s="254"/>
      <c r="AJ46" s="254"/>
      <c r="AK46" s="254"/>
    </row>
    <row r="47" spans="1:37" ht="22.5" customHeight="1">
      <c r="A47" s="398"/>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K47" s="254"/>
    </row>
    <row r="48" spans="1:37" ht="22.5" customHeight="1">
      <c r="A48" s="398"/>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row>
    <row r="49" spans="1:37" ht="22.5" customHeight="1">
      <c r="A49" s="398"/>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row>
    <row r="50" spans="1:37" ht="22.5" customHeight="1">
      <c r="A50" s="398"/>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row>
    <row r="51" spans="1:37" ht="22.5" customHeight="1">
      <c r="A51" s="398"/>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row>
    <row r="52" spans="1:37" ht="22.5" customHeight="1">
      <c r="A52" s="398"/>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row>
    <row r="53" spans="1:37" ht="22.5" customHeight="1">
      <c r="A53" s="398"/>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row>
    <row r="54" spans="1:37" ht="22.5" customHeight="1">
      <c r="A54" s="398"/>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row>
    <row r="55" spans="1:37" ht="22.5" customHeight="1">
      <c r="A55" s="398"/>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row>
    <row r="56" spans="1:37" ht="22.5" customHeight="1">
      <c r="A56" s="398"/>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row>
    <row r="57" spans="1:37" ht="22.5" customHeight="1">
      <c r="A57" s="398"/>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row>
    <row r="58" spans="1:37" ht="22.5" customHeight="1">
      <c r="A58" s="398"/>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row>
    <row r="59" spans="1:37" ht="22.5" customHeight="1">
      <c r="A59" s="398"/>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row>
    <row r="60" spans="1:37" ht="22.5" customHeight="1">
      <c r="A60" s="398"/>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K60" s="254"/>
    </row>
    <row r="61" spans="1:37" ht="22.5" customHeight="1">
      <c r="A61" s="398"/>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c r="AH61" s="254"/>
      <c r="AI61" s="254"/>
      <c r="AJ61" s="254"/>
      <c r="AK61" s="254"/>
    </row>
    <row r="62" spans="1:37" ht="22.5" customHeight="1">
      <c r="A62" s="398"/>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c r="AG62" s="254"/>
      <c r="AH62" s="254"/>
      <c r="AI62" s="254"/>
      <c r="AJ62" s="254"/>
      <c r="AK62" s="254"/>
    </row>
    <row r="63" spans="1:37" ht="22.5" customHeight="1">
      <c r="A63" s="398"/>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row>
    <row r="64" spans="1:37" ht="22.5" customHeight="1">
      <c r="A64" s="398"/>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row>
    <row r="65" spans="1:37" ht="22.5" customHeight="1">
      <c r="A65" s="398"/>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row>
    <row r="66" spans="1:37" ht="22.5" customHeight="1">
      <c r="A66" s="398"/>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row>
    <row r="67" spans="1:37" ht="22.5" customHeight="1">
      <c r="A67" s="398"/>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row>
    <row r="68" spans="1:37" ht="22.5" customHeight="1">
      <c r="A68" s="398"/>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row>
    <row r="69" spans="1:37" ht="22.5" customHeight="1">
      <c r="A69" s="398"/>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row>
    <row r="70" spans="1:37" ht="22.5" customHeight="1">
      <c r="A70" s="398"/>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row>
    <row r="71" spans="1:37" ht="22.5" customHeight="1">
      <c r="A71" s="398"/>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row>
    <row r="72" spans="1:37" ht="22.5" customHeight="1">
      <c r="A72" s="398"/>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row>
    <row r="73" spans="1:37" ht="22.5" customHeight="1">
      <c r="A73" s="398"/>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row>
    <row r="74" spans="1:37" ht="22.5" customHeight="1">
      <c r="A74" s="398"/>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row>
    <row r="75" spans="1:37" ht="22.5" customHeight="1">
      <c r="A75" s="398"/>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row>
    <row r="76" spans="1:37" ht="22.5" customHeight="1">
      <c r="A76" s="398"/>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row>
    <row r="77" spans="1:37" ht="22.5" customHeight="1">
      <c r="A77" s="398"/>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row>
    <row r="78" spans="1:37" ht="22.5" customHeight="1">
      <c r="A78" s="398"/>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row>
    <row r="79" spans="1:37" ht="22.5" customHeight="1">
      <c r="A79" s="398"/>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row>
    <row r="80" spans="1:37" ht="22.5" customHeight="1">
      <c r="A80" s="398"/>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row>
    <row r="81" spans="1:37" ht="22.5" customHeight="1">
      <c r="A81" s="398"/>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row>
    <row r="82" spans="1:37" ht="22.5" customHeight="1">
      <c r="A82" s="398"/>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row>
    <row r="83" spans="1:37" ht="22.5" customHeight="1">
      <c r="A83" s="398"/>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row>
    <row r="84" spans="1:37" ht="22.5" customHeight="1">
      <c r="A84" s="398"/>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row>
    <row r="85" spans="1:37" ht="22.5" customHeight="1">
      <c r="A85" s="398"/>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row>
    <row r="86" spans="1:37" ht="22.5" customHeight="1">
      <c r="A86" s="398"/>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row>
    <row r="87" spans="1:37" ht="22.5" customHeight="1">
      <c r="A87" s="398"/>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row>
    <row r="88" spans="1:37" ht="22.5" customHeight="1">
      <c r="A88" s="398"/>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row>
    <row r="89" spans="1:37" ht="22.5" customHeight="1">
      <c r="A89" s="398"/>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row>
    <row r="90" spans="1:37" ht="22.5" customHeight="1">
      <c r="A90" s="398"/>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row>
    <row r="91" spans="1:37" ht="22.5" customHeight="1">
      <c r="A91" s="398"/>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row>
    <row r="92" spans="1:37" ht="22.5" customHeight="1">
      <c r="A92" s="398"/>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row>
    <row r="93" spans="1:37" ht="22.5" customHeight="1">
      <c r="A93" s="398"/>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row>
    <row r="94" spans="1:37" ht="22.5" customHeight="1">
      <c r="A94" s="398"/>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row>
    <row r="95" spans="1:37" ht="22.5" customHeight="1">
      <c r="A95" s="398"/>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row>
    <row r="96" spans="1:37" ht="22.5" customHeight="1">
      <c r="A96" s="398"/>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row>
    <row r="97" spans="1:37" ht="22.5" customHeight="1">
      <c r="A97" s="398"/>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row>
    <row r="98" spans="1:37" ht="22.5" customHeight="1">
      <c r="A98" s="398"/>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row>
    <row r="99" spans="1:37" ht="22.5" customHeight="1">
      <c r="A99" s="398"/>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row>
    <row r="100" spans="1:37" ht="22.5" customHeight="1">
      <c r="A100" s="398"/>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row>
    <row r="101" spans="1:37" ht="22.5" customHeight="1">
      <c r="A101" s="398"/>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row>
    <row r="102" spans="1:37" ht="22.5" customHeight="1">
      <c r="A102" s="398"/>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row>
    <row r="103" spans="1:37" ht="22.5" customHeight="1">
      <c r="A103" s="398"/>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row>
    <row r="104" spans="1:37" ht="22.5" customHeight="1">
      <c r="A104" s="398"/>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row>
    <row r="105" spans="1:37" ht="22.5" customHeight="1">
      <c r="A105" s="398"/>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row>
    <row r="106" spans="1:37" ht="22.5" customHeight="1">
      <c r="A106" s="398"/>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row>
    <row r="107" spans="1:37" ht="22.5" customHeight="1">
      <c r="A107" s="398"/>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row>
    <row r="108" spans="1:37" ht="22.5" customHeight="1">
      <c r="A108" s="398"/>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row>
    <row r="109" spans="1:37" ht="22.5" customHeight="1">
      <c r="A109" s="398"/>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row>
    <row r="110" spans="1:37" ht="22.5" customHeight="1">
      <c r="A110" s="398"/>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row>
    <row r="111" spans="1:37" ht="22.5" customHeight="1">
      <c r="A111" s="398"/>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row>
    <row r="112" spans="1:37" ht="22.5" customHeight="1">
      <c r="A112" s="398"/>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row>
    <row r="113" spans="1:37" ht="22.5" customHeight="1">
      <c r="A113" s="398"/>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row>
    <row r="114" spans="1:37" ht="22.5" customHeight="1">
      <c r="A114" s="398"/>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row>
    <row r="115" spans="1:37" ht="22.5" customHeight="1">
      <c r="A115" s="398"/>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row>
    <row r="116" spans="1:37" ht="22.5" customHeight="1">
      <c r="A116" s="398"/>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row>
    <row r="117" spans="1:37" ht="22.5" customHeight="1">
      <c r="A117" s="398"/>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row>
    <row r="118" spans="1:37" ht="22.5" customHeight="1">
      <c r="A118" s="398"/>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row>
    <row r="119" spans="1:37" ht="22.5" customHeight="1">
      <c r="A119" s="398"/>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row>
    <row r="120" spans="1:37" ht="22.5" customHeight="1">
      <c r="A120" s="398"/>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row>
    <row r="121" spans="1:37" ht="22.5" customHeight="1">
      <c r="A121" s="398"/>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row>
    <row r="122" spans="1:37" ht="22.5" customHeight="1">
      <c r="A122" s="398"/>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row>
    <row r="123" spans="1:37" ht="22.5" customHeight="1">
      <c r="A123" s="398"/>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row>
    <row r="124" spans="1:37" ht="22.5" customHeight="1">
      <c r="A124" s="398"/>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row>
    <row r="125" spans="1:37" ht="22.5" customHeight="1">
      <c r="A125" s="398"/>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row>
    <row r="126" spans="1:37" ht="22.5" customHeight="1">
      <c r="A126" s="398"/>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row>
    <row r="127" spans="1:37" ht="22.5" customHeight="1">
      <c r="A127" s="398"/>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row>
    <row r="128" spans="1:37" ht="22.5" customHeight="1">
      <c r="A128" s="398"/>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row>
    <row r="129" spans="1:37" ht="22.5" customHeight="1">
      <c r="A129" s="398"/>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row>
    <row r="130" spans="1:37" ht="22.5" customHeight="1">
      <c r="A130" s="398"/>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row>
    <row r="131" spans="1:37" ht="22.5" customHeight="1">
      <c r="A131" s="398"/>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row>
    <row r="132" spans="1:37" ht="22.5" customHeight="1">
      <c r="A132" s="398"/>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row>
    <row r="133" spans="1:37" ht="22.5" customHeight="1">
      <c r="A133" s="398"/>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row>
    <row r="134" spans="1:37" ht="22.5" customHeight="1">
      <c r="A134" s="398"/>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row>
    <row r="135" spans="1:37" ht="22.5" customHeight="1">
      <c r="A135" s="398"/>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row>
    <row r="136" spans="1:37" ht="22.5" customHeight="1">
      <c r="A136" s="398"/>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row>
    <row r="137" spans="1:37" ht="22.5" customHeight="1">
      <c r="A137" s="398"/>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row>
    <row r="138" spans="1:37" ht="22.5" customHeight="1">
      <c r="A138" s="398"/>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row>
    <row r="139" spans="1:37" ht="22.5" customHeight="1">
      <c r="A139" s="398"/>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row>
    <row r="140" spans="1:37" ht="22.5" customHeight="1">
      <c r="A140" s="398"/>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row>
    <row r="141" spans="1:37" ht="22.5" customHeight="1">
      <c r="A141" s="398"/>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row>
    <row r="142" spans="1:37" ht="22.5" customHeight="1">
      <c r="A142" s="398"/>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row>
    <row r="143" spans="1:37" ht="22.5" customHeight="1">
      <c r="A143" s="398"/>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row>
    <row r="144" spans="1:37" ht="22.5" customHeight="1">
      <c r="A144" s="398"/>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row>
    <row r="145" spans="1:37" ht="22.5" customHeight="1">
      <c r="A145" s="398"/>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row>
    <row r="146" spans="1:37" ht="22.5" customHeight="1">
      <c r="A146" s="398"/>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row>
    <row r="147" spans="1:37" ht="22.5" customHeight="1">
      <c r="A147" s="398"/>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row>
    <row r="148" spans="1:37" ht="22.5" customHeight="1">
      <c r="A148" s="398"/>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row>
    <row r="149" spans="1:37" ht="22.5" customHeight="1">
      <c r="A149" s="398"/>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row>
    <row r="150" spans="1:37" ht="22.5" customHeight="1">
      <c r="A150" s="398"/>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row>
    <row r="151" spans="1:37" ht="22.5" customHeight="1">
      <c r="A151" s="398"/>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row>
    <row r="152" spans="1:37" ht="22.5" customHeight="1">
      <c r="A152" s="398"/>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row>
    <row r="153" spans="1:37" ht="22.5" customHeight="1">
      <c r="A153" s="398"/>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row>
    <row r="154" spans="1:37" ht="22.5" customHeight="1">
      <c r="A154" s="398"/>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row>
    <row r="155" spans="1:37" ht="22.5" customHeight="1">
      <c r="A155" s="398"/>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row>
    <row r="156" spans="1:37" ht="22.5" customHeight="1">
      <c r="A156" s="398"/>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row>
    <row r="157" spans="1:37" ht="22.5" customHeight="1">
      <c r="A157" s="398"/>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row>
    <row r="158" spans="1:37" ht="22.5" customHeight="1">
      <c r="A158" s="398"/>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row>
    <row r="159" spans="1:37" ht="22.5" customHeight="1">
      <c r="A159" s="398"/>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row>
    <row r="160" spans="1:37" ht="22.5" customHeight="1">
      <c r="A160" s="398"/>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row>
    <row r="161" spans="1:37" ht="22.5" customHeight="1">
      <c r="A161" s="398"/>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row>
    <row r="162" spans="1:37" ht="22.5" customHeight="1">
      <c r="A162" s="398"/>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row>
    <row r="163" spans="1:37" ht="22.5" customHeight="1">
      <c r="A163" s="398"/>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row>
    <row r="164" spans="1:37" ht="22.5" customHeight="1">
      <c r="A164" s="398"/>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row>
    <row r="165" spans="1:37" ht="22.5" customHeight="1">
      <c r="A165" s="398"/>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row>
    <row r="166" spans="1:37" ht="22.5" customHeight="1">
      <c r="A166" s="398"/>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row>
    <row r="167" spans="1:37" ht="22.5" customHeight="1">
      <c r="A167" s="398"/>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row>
    <row r="168" spans="1:37" ht="22.5" customHeight="1">
      <c r="A168" s="398"/>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row>
    <row r="169" spans="1:37" ht="22.5" customHeight="1">
      <c r="A169" s="398"/>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row>
    <row r="170" spans="1:37" ht="22.5" customHeight="1">
      <c r="A170" s="398"/>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row>
    <row r="171" spans="1:37" ht="22.5" customHeight="1">
      <c r="A171" s="398"/>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row>
    <row r="172" spans="1:37" ht="22.5" customHeight="1">
      <c r="A172" s="398"/>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row>
    <row r="173" spans="1:37" ht="22.5" customHeight="1">
      <c r="A173" s="398"/>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row>
    <row r="174" spans="1:37" ht="22.5" customHeight="1">
      <c r="A174" s="398"/>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row>
    <row r="175" spans="1:37" ht="22.5" customHeight="1">
      <c r="A175" s="398"/>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row>
    <row r="176" spans="1:37" ht="22.5" customHeight="1">
      <c r="A176" s="398"/>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row>
    <row r="177" spans="1:37" ht="22.5" customHeight="1">
      <c r="A177" s="398"/>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row>
    <row r="178" spans="1:37" ht="22.5" customHeight="1">
      <c r="A178" s="398"/>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row>
    <row r="179" spans="1:37" ht="22.5" customHeight="1">
      <c r="A179" s="398"/>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row>
    <row r="180" spans="1:37" ht="22.5" customHeight="1">
      <c r="A180" s="398"/>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row>
    <row r="181" spans="1:37" ht="22.5" customHeight="1">
      <c r="A181" s="398"/>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row>
    <row r="182" spans="1:37" ht="22.5" customHeight="1">
      <c r="A182" s="398"/>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row>
    <row r="183" spans="1:37" ht="22.5" customHeight="1">
      <c r="A183" s="398"/>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row>
    <row r="184" spans="1:37" ht="22.5" customHeight="1">
      <c r="A184" s="398"/>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row>
    <row r="185" spans="1:37" ht="22.5" customHeight="1">
      <c r="A185" s="398"/>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row>
    <row r="186" spans="1:37" ht="22.5" customHeight="1">
      <c r="A186" s="398"/>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row>
    <row r="187" spans="1:37" ht="22.5" customHeight="1">
      <c r="A187" s="398"/>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row>
    <row r="188" spans="1:37" ht="22.5" customHeight="1">
      <c r="A188" s="398"/>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row>
    <row r="189" spans="1:37" ht="22.5" customHeight="1">
      <c r="A189" s="398"/>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row>
    <row r="190" spans="1:37" ht="22.5" customHeight="1">
      <c r="A190" s="398"/>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row>
    <row r="191" spans="1:37" ht="22.5" customHeight="1">
      <c r="A191" s="398"/>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row>
    <row r="192" spans="1:37" ht="22.5" customHeight="1">
      <c r="A192" s="398"/>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row>
    <row r="193" spans="1:37" ht="22.5" customHeight="1">
      <c r="A193" s="398"/>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row>
    <row r="194" spans="1:37" ht="22.5" customHeight="1">
      <c r="A194" s="398"/>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row>
    <row r="195" spans="1:37" ht="22.5" customHeight="1">
      <c r="A195" s="398"/>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row>
    <row r="196" spans="1:37" ht="22.5" customHeight="1">
      <c r="A196" s="398"/>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row>
    <row r="197" spans="1:37" ht="22.5" customHeight="1">
      <c r="A197" s="398"/>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row>
    <row r="198" spans="1:37" ht="22.5" customHeight="1">
      <c r="A198" s="398"/>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row>
    <row r="199" spans="1:37" ht="22.5" customHeight="1">
      <c r="A199" s="398"/>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row>
    <row r="200" spans="1:37" ht="22.5" customHeight="1">
      <c r="A200" s="398"/>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row>
    <row r="201" spans="1:37" ht="22.5" customHeight="1">
      <c r="A201" s="398"/>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row>
    <row r="202" spans="1:37" ht="22.5" customHeight="1">
      <c r="A202" s="398"/>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row>
    <row r="203" spans="1:37" ht="22.5" customHeight="1">
      <c r="A203" s="398"/>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row>
    <row r="204" spans="1:37" ht="22.5" customHeight="1">
      <c r="A204" s="398"/>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row>
    <row r="205" spans="1:37" ht="15.75" customHeight="1">
      <c r="A205" s="398"/>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7"/>
      <c r="AG205" s="257"/>
      <c r="AH205" s="257"/>
      <c r="AI205" s="257"/>
      <c r="AJ205" s="257"/>
      <c r="AK205" s="257"/>
    </row>
    <row r="206" spans="1:37" ht="15.75" customHeight="1">
      <c r="A206" s="398"/>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row>
    <row r="207" spans="1:37" ht="15.75" customHeight="1">
      <c r="A207" s="398"/>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57"/>
      <c r="AE207" s="257"/>
      <c r="AF207" s="257"/>
      <c r="AG207" s="257"/>
      <c r="AH207" s="257"/>
      <c r="AI207" s="257"/>
      <c r="AJ207" s="257"/>
      <c r="AK207" s="257"/>
    </row>
    <row r="208" spans="1:37" ht="15.75" customHeight="1">
      <c r="A208" s="398"/>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row>
    <row r="209" spans="1:37" ht="15.75" customHeight="1">
      <c r="A209" s="398"/>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row>
    <row r="210" spans="1:37" ht="15.75" customHeight="1">
      <c r="A210" s="398"/>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row>
    <row r="211" spans="1:37" ht="15.75" customHeight="1">
      <c r="A211" s="398"/>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row>
    <row r="212" spans="1:37" ht="15.75" customHeight="1">
      <c r="A212" s="398"/>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row>
    <row r="213" spans="1:37" ht="15.75" customHeight="1">
      <c r="A213" s="398"/>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row>
    <row r="214" spans="1:37" ht="15.75" customHeight="1">
      <c r="A214" s="398"/>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row>
    <row r="215" spans="1:37" ht="15.75" customHeight="1">
      <c r="A215" s="398"/>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257"/>
    </row>
    <row r="216" spans="1:37" ht="15.75" customHeight="1">
      <c r="A216" s="398"/>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F216" s="257"/>
      <c r="AG216" s="257"/>
      <c r="AH216" s="257"/>
      <c r="AI216" s="257"/>
      <c r="AJ216" s="257"/>
      <c r="AK216" s="257"/>
    </row>
    <row r="217" spans="1:37" ht="15.75" customHeight="1">
      <c r="A217" s="398"/>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row>
    <row r="218" spans="1:37" ht="15.75" customHeight="1">
      <c r="A218" s="398"/>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c r="AF218" s="257"/>
      <c r="AG218" s="257"/>
      <c r="AH218" s="257"/>
      <c r="AI218" s="257"/>
      <c r="AJ218" s="257"/>
      <c r="AK218" s="257"/>
    </row>
    <row r="219" spans="1:37" ht="15.75" customHeight="1">
      <c r="A219" s="398"/>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57"/>
      <c r="AE219" s="257"/>
      <c r="AF219" s="257"/>
      <c r="AG219" s="257"/>
      <c r="AH219" s="257"/>
      <c r="AI219" s="257"/>
      <c r="AJ219" s="257"/>
      <c r="AK219" s="257"/>
    </row>
    <row r="220" spans="1:37" ht="15.75" customHeight="1">
      <c r="A220" s="398"/>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57"/>
      <c r="AE220" s="257"/>
      <c r="AF220" s="257"/>
      <c r="AG220" s="257"/>
      <c r="AH220" s="257"/>
      <c r="AI220" s="257"/>
      <c r="AJ220" s="257"/>
      <c r="AK220" s="257"/>
    </row>
    <row r="221" spans="1:37" ht="15.75" customHeight="1">
      <c r="A221" s="398"/>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57"/>
      <c r="AE221" s="257"/>
      <c r="AF221" s="257"/>
      <c r="AG221" s="257"/>
      <c r="AH221" s="257"/>
      <c r="AI221" s="257"/>
      <c r="AJ221" s="257"/>
      <c r="AK221" s="257"/>
    </row>
    <row r="222" spans="1:37" ht="15.75" customHeight="1">
      <c r="A222" s="398"/>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s="257"/>
      <c r="AG222" s="257"/>
      <c r="AH222" s="257"/>
      <c r="AI222" s="257"/>
      <c r="AJ222" s="257"/>
      <c r="AK222" s="257"/>
    </row>
    <row r="223" spans="1:37" ht="15.75" customHeight="1">
      <c r="A223" s="398"/>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row>
    <row r="224" spans="1:37" ht="15.75" customHeight="1">
      <c r="A224" s="398"/>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row>
    <row r="225" spans="1:37" ht="15.75" customHeight="1">
      <c r="A225" s="398"/>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row>
    <row r="226" spans="1:37" ht="15.75" customHeight="1">
      <c r="A226" s="398"/>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row>
    <row r="227" spans="1:37" ht="15.75" customHeight="1">
      <c r="A227" s="398"/>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257"/>
    </row>
    <row r="228" spans="1:37" ht="15.75" customHeight="1">
      <c r="A228" s="398"/>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row>
    <row r="229" spans="1:37" ht="15.75" customHeight="1">
      <c r="A229" s="398"/>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257"/>
    </row>
    <row r="230" spans="1:37" ht="15.75" customHeight="1">
      <c r="A230" s="398"/>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row>
    <row r="231" spans="1:37" ht="15.75" customHeight="1">
      <c r="A231" s="398"/>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257"/>
    </row>
    <row r="232" spans="1:37" ht="15.75" customHeight="1">
      <c r="A232" s="398"/>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257"/>
    </row>
    <row r="233" spans="1:37" ht="15.75" customHeight="1">
      <c r="A233" s="398"/>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257"/>
    </row>
    <row r="234" spans="1:37" ht="15.75" customHeight="1">
      <c r="A234" s="398"/>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row>
    <row r="235" spans="1:37" ht="15.75" customHeight="1">
      <c r="A235" s="398"/>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row>
    <row r="236" spans="1:37" ht="15.75" customHeight="1">
      <c r="A236" s="398"/>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row>
    <row r="237" spans="1:37" ht="15.75" customHeight="1">
      <c r="A237" s="398"/>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257"/>
    </row>
    <row r="238" spans="1:37" ht="15.75" customHeight="1">
      <c r="A238" s="398"/>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row>
    <row r="239" spans="1:37" ht="15.75" customHeight="1">
      <c r="A239" s="398"/>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row>
    <row r="240" spans="1:37" ht="15.75" customHeight="1">
      <c r="A240" s="398"/>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257"/>
    </row>
    <row r="241" spans="1:37" ht="15.75" customHeight="1">
      <c r="A241" s="398"/>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257"/>
    </row>
    <row r="242" spans="1:37" ht="15.75" customHeight="1">
      <c r="A242" s="398"/>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row>
    <row r="243" spans="1:37" ht="15.75" customHeight="1">
      <c r="A243" s="398"/>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c r="AA243" s="257"/>
      <c r="AB243" s="257"/>
      <c r="AC243" s="257"/>
      <c r="AD243" s="257"/>
      <c r="AE243" s="257"/>
      <c r="AF243" s="257"/>
      <c r="AG243" s="257"/>
      <c r="AH243" s="257"/>
      <c r="AI243" s="257"/>
      <c r="AJ243" s="257"/>
      <c r="AK243" s="257"/>
    </row>
    <row r="244" spans="1:37" ht="15.75" customHeight="1">
      <c r="A244" s="398"/>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257"/>
    </row>
    <row r="245" spans="1:37" ht="15.75" customHeight="1">
      <c r="A245" s="398"/>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257"/>
    </row>
    <row r="246" spans="1:37" ht="15.75" customHeight="1">
      <c r="A246" s="398"/>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row>
    <row r="247" spans="1:37" ht="15.75" customHeight="1">
      <c r="A247" s="398"/>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257"/>
    </row>
    <row r="248" spans="1:37" ht="15.75" customHeight="1">
      <c r="A248" s="398"/>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257"/>
    </row>
    <row r="249" spans="1:37" ht="15.75" customHeight="1">
      <c r="A249" s="398"/>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257"/>
    </row>
    <row r="250" spans="1:37" ht="15.75" customHeight="1">
      <c r="A250" s="398"/>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257"/>
    </row>
    <row r="251" spans="1:37" ht="15.75" customHeight="1">
      <c r="A251" s="398"/>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257"/>
    </row>
    <row r="252" spans="1:37" ht="15.75" customHeight="1">
      <c r="A252" s="398"/>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257"/>
    </row>
    <row r="253" spans="1:37" ht="15.75" customHeight="1">
      <c r="A253" s="398"/>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row>
    <row r="254" spans="1:37" ht="15.75" customHeight="1">
      <c r="A254" s="398"/>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row>
    <row r="255" spans="1:37" ht="15.75" customHeight="1">
      <c r="A255" s="398"/>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row>
    <row r="256" spans="1:37" ht="15.75" customHeight="1">
      <c r="A256" s="398"/>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row>
    <row r="257" spans="1:37" ht="15.75" customHeight="1">
      <c r="A257" s="398"/>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row>
    <row r="258" spans="1:37" ht="15.75" customHeight="1">
      <c r="A258" s="398"/>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row>
    <row r="259" spans="1:37" ht="15.75" customHeight="1">
      <c r="A259" s="398"/>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row>
    <row r="260" spans="1:37" ht="15.75" customHeight="1">
      <c r="A260" s="398"/>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row>
    <row r="261" spans="1:37" ht="15.75" customHeight="1">
      <c r="A261" s="398"/>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row>
    <row r="262" spans="1:37" ht="15.75" customHeight="1">
      <c r="A262" s="398"/>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row>
    <row r="263" spans="1:37" ht="15.75" customHeight="1">
      <c r="A263" s="398"/>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row>
    <row r="264" spans="1:37" ht="15.75" customHeight="1">
      <c r="A264" s="398"/>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row>
    <row r="265" spans="1:37" ht="15.75" customHeight="1">
      <c r="A265" s="398"/>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row>
    <row r="266" spans="1:37" ht="15.75" customHeight="1">
      <c r="A266" s="398"/>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row>
    <row r="267" spans="1:37" ht="15.75" customHeight="1">
      <c r="A267" s="398"/>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257"/>
    </row>
    <row r="268" spans="1:37" ht="15.75" customHeight="1">
      <c r="A268" s="398"/>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257"/>
    </row>
    <row r="269" spans="1:37" ht="15.75" customHeight="1">
      <c r="A269" s="398"/>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257"/>
    </row>
    <row r="270" spans="1:37" ht="15.75" customHeight="1">
      <c r="A270" s="398"/>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257"/>
    </row>
    <row r="271" spans="1:37" ht="15.75" customHeight="1">
      <c r="A271" s="398"/>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257"/>
    </row>
    <row r="272" spans="1:37" ht="15.75" customHeight="1">
      <c r="A272" s="398"/>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257"/>
    </row>
    <row r="273" spans="1:37" ht="15.75" customHeight="1">
      <c r="A273" s="398"/>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257"/>
    </row>
    <row r="274" spans="1:37" ht="15.75" customHeight="1">
      <c r="A274" s="398"/>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257"/>
    </row>
    <row r="275" spans="1:37" ht="15.75" customHeight="1">
      <c r="A275" s="398"/>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257"/>
    </row>
    <row r="276" spans="1:37" ht="15.75" customHeight="1">
      <c r="A276" s="398"/>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257"/>
    </row>
    <row r="277" spans="1:37" ht="15.75" customHeight="1">
      <c r="A277" s="398"/>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row>
    <row r="278" spans="1:37" ht="15.75" customHeight="1">
      <c r="A278" s="398"/>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row>
    <row r="279" spans="1:37" ht="15.75" customHeight="1">
      <c r="A279" s="398"/>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row>
    <row r="280" spans="1:37" ht="15.75" customHeight="1">
      <c r="A280" s="398"/>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row>
    <row r="281" spans="1:37" ht="15.75" customHeight="1">
      <c r="A281" s="398"/>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257"/>
    </row>
    <row r="282" spans="1:37" ht="15.75" customHeight="1">
      <c r="A282" s="398"/>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row>
    <row r="283" spans="1:37" ht="15.75" customHeight="1">
      <c r="A283" s="398"/>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row>
    <row r="284" spans="1:37" ht="15.75" customHeight="1">
      <c r="A284" s="398"/>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row>
    <row r="285" spans="1:37" ht="15.75" customHeight="1">
      <c r="A285" s="398"/>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row>
    <row r="286" spans="1:37" ht="15.75" customHeight="1">
      <c r="A286" s="398"/>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row>
    <row r="287" spans="1:37" ht="15.75" customHeight="1">
      <c r="A287" s="398"/>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row>
    <row r="288" spans="1:37" ht="15.75" customHeight="1">
      <c r="A288" s="398"/>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row>
    <row r="289" spans="1:37" ht="15.75" customHeight="1">
      <c r="A289" s="398"/>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row>
    <row r="290" spans="1:37" ht="15.75" customHeight="1">
      <c r="A290" s="398"/>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57"/>
      <c r="AE290" s="257"/>
      <c r="AF290" s="257"/>
      <c r="AG290" s="257"/>
      <c r="AH290" s="257"/>
      <c r="AI290" s="257"/>
      <c r="AJ290" s="257"/>
      <c r="AK290" s="257"/>
    </row>
    <row r="291" spans="1:37" ht="15.75" customHeight="1">
      <c r="A291" s="398"/>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row>
    <row r="292" spans="1:37" ht="15.75" customHeight="1">
      <c r="A292" s="398"/>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row>
    <row r="293" spans="1:37" ht="15.75" customHeight="1">
      <c r="A293" s="398"/>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row>
    <row r="294" spans="1:37" ht="15.75" customHeight="1">
      <c r="A294" s="398"/>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row>
    <row r="295" spans="1:37" ht="15.75" customHeight="1">
      <c r="A295" s="398"/>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row>
    <row r="296" spans="1:37" ht="15.75" customHeight="1">
      <c r="A296" s="398"/>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row>
    <row r="297" spans="1:37" ht="15.75" customHeight="1">
      <c r="A297" s="398"/>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57"/>
      <c r="AE297" s="257"/>
      <c r="AF297" s="257"/>
      <c r="AG297" s="257"/>
      <c r="AH297" s="257"/>
      <c r="AI297" s="257"/>
      <c r="AJ297" s="257"/>
      <c r="AK297" s="257"/>
    </row>
    <row r="298" spans="1:37" ht="15.75" customHeight="1">
      <c r="A298" s="398"/>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row>
    <row r="299" spans="1:37" ht="15.75" customHeight="1">
      <c r="A299" s="398"/>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row>
    <row r="300" spans="1:37" ht="15.75" customHeight="1">
      <c r="A300" s="398"/>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row>
    <row r="301" spans="1:37" ht="15.75" customHeight="1">
      <c r="A301" s="398"/>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row>
    <row r="302" spans="1:37" ht="15.75" customHeight="1">
      <c r="A302" s="398"/>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row>
    <row r="303" spans="1:37" ht="15.75" customHeight="1">
      <c r="A303" s="398"/>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row>
    <row r="304" spans="1:37" ht="15.75" customHeight="1">
      <c r="A304" s="398"/>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row>
    <row r="305" spans="1:37" ht="15.75" customHeight="1">
      <c r="A305" s="398"/>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row>
    <row r="306" spans="1:37" ht="15.75" customHeight="1">
      <c r="A306" s="398"/>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row>
    <row r="307" spans="1:37" ht="15.75" customHeight="1">
      <c r="A307" s="398"/>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row>
    <row r="308" spans="1:37" ht="15.75" customHeight="1">
      <c r="A308" s="398"/>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row>
    <row r="309" spans="1:37" ht="15.75" customHeight="1">
      <c r="A309" s="398"/>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row>
    <row r="310" spans="1:37" ht="15.75" customHeight="1">
      <c r="A310" s="398"/>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row>
    <row r="311" spans="1:37" ht="15.75" customHeight="1">
      <c r="A311" s="398"/>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row>
    <row r="312" spans="1:37" ht="15.75" customHeight="1">
      <c r="A312" s="398"/>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57"/>
      <c r="AE312" s="257"/>
      <c r="AF312" s="257"/>
      <c r="AG312" s="257"/>
      <c r="AH312" s="257"/>
      <c r="AI312" s="257"/>
      <c r="AJ312" s="257"/>
      <c r="AK312" s="257"/>
    </row>
    <row r="313" spans="1:37" ht="15.75" customHeight="1">
      <c r="A313" s="398"/>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row>
    <row r="314" spans="1:37" ht="15.75" customHeight="1">
      <c r="A314" s="398"/>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row>
    <row r="315" spans="1:37" ht="15.75" customHeight="1">
      <c r="A315" s="398"/>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row>
    <row r="316" spans="1:37" ht="15.75" customHeight="1">
      <c r="A316" s="398"/>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row>
    <row r="317" spans="1:37" ht="15.75" customHeight="1">
      <c r="A317" s="398"/>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row>
    <row r="318" spans="1:37" ht="15.75" customHeight="1">
      <c r="A318" s="398"/>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row>
    <row r="319" spans="1:37" ht="15.75" customHeight="1">
      <c r="A319" s="398"/>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row>
    <row r="320" spans="1:37" ht="15.75" customHeight="1">
      <c r="A320" s="398"/>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57"/>
      <c r="AE320" s="257"/>
      <c r="AF320" s="257"/>
      <c r="AG320" s="257"/>
      <c r="AH320" s="257"/>
      <c r="AI320" s="257"/>
      <c r="AJ320" s="257"/>
      <c r="AK320" s="257"/>
    </row>
    <row r="321" spans="1:37" ht="15.75" customHeight="1">
      <c r="A321" s="398"/>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F321" s="257"/>
      <c r="AG321" s="257"/>
      <c r="AH321" s="257"/>
      <c r="AI321" s="257"/>
      <c r="AJ321" s="257"/>
      <c r="AK321" s="257"/>
    </row>
    <row r="322" spans="1:37" ht="15.75" customHeight="1">
      <c r="A322" s="398"/>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57"/>
      <c r="AE322" s="257"/>
      <c r="AF322" s="257"/>
      <c r="AG322" s="257"/>
      <c r="AH322" s="257"/>
      <c r="AI322" s="257"/>
      <c r="AJ322" s="257"/>
      <c r="AK322" s="257"/>
    </row>
    <row r="323" spans="1:37" ht="15.75" customHeight="1">
      <c r="A323" s="398"/>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57"/>
      <c r="AE323" s="257"/>
      <c r="AF323" s="257"/>
      <c r="AG323" s="257"/>
      <c r="AH323" s="257"/>
      <c r="AI323" s="257"/>
      <c r="AJ323" s="257"/>
      <c r="AK323" s="257"/>
    </row>
    <row r="324" spans="1:37" ht="15.75" customHeight="1">
      <c r="A324" s="398"/>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row>
    <row r="325" spans="1:37" ht="15.75" customHeight="1">
      <c r="A325" s="398"/>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row>
    <row r="326" spans="1:37" ht="15.75" customHeight="1">
      <c r="A326" s="398"/>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row>
    <row r="327" spans="1:37" ht="15.75" customHeight="1">
      <c r="A327" s="398"/>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row>
    <row r="328" spans="1:37" ht="15.75" customHeight="1">
      <c r="A328" s="398"/>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57"/>
      <c r="AE328" s="257"/>
      <c r="AF328" s="257"/>
      <c r="AG328" s="257"/>
      <c r="AH328" s="257"/>
      <c r="AI328" s="257"/>
      <c r="AJ328" s="257"/>
      <c r="AK328" s="257"/>
    </row>
    <row r="329" spans="1:37" ht="15.75" customHeight="1">
      <c r="A329" s="398"/>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row>
    <row r="330" spans="1:37" ht="15.75" customHeight="1">
      <c r="A330" s="398"/>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row>
    <row r="331" spans="1:37" ht="15.75" customHeight="1">
      <c r="A331" s="398"/>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row>
    <row r="332" spans="1:37" ht="15.75" customHeight="1">
      <c r="A332" s="398"/>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row>
    <row r="333" spans="1:37" ht="15.75" customHeight="1">
      <c r="A333" s="398"/>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c r="AA333" s="257"/>
      <c r="AB333" s="257"/>
      <c r="AC333" s="257"/>
      <c r="AD333" s="257"/>
      <c r="AE333" s="257"/>
      <c r="AF333" s="257"/>
      <c r="AG333" s="257"/>
      <c r="AH333" s="257"/>
      <c r="AI333" s="257"/>
      <c r="AJ333" s="257"/>
      <c r="AK333" s="257"/>
    </row>
    <row r="334" spans="1:37" ht="15.75" customHeight="1">
      <c r="A334" s="398"/>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row>
    <row r="335" spans="1:37" ht="15.75" customHeight="1">
      <c r="A335" s="398"/>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row>
    <row r="336" spans="1:37" ht="15.75" customHeight="1">
      <c r="A336" s="398"/>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row>
    <row r="337" spans="1:37" ht="15.75" customHeight="1">
      <c r="A337" s="398"/>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57"/>
      <c r="AE337" s="257"/>
      <c r="AF337" s="257"/>
      <c r="AG337" s="257"/>
      <c r="AH337" s="257"/>
      <c r="AI337" s="257"/>
      <c r="AJ337" s="257"/>
      <c r="AK337" s="257"/>
    </row>
    <row r="338" spans="1:37" ht="15.75" customHeight="1">
      <c r="A338" s="398"/>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57"/>
      <c r="AE338" s="257"/>
      <c r="AF338" s="257"/>
      <c r="AG338" s="257"/>
      <c r="AH338" s="257"/>
      <c r="AI338" s="257"/>
      <c r="AJ338" s="257"/>
      <c r="AK338" s="257"/>
    </row>
    <row r="339" spans="1:37" ht="15.75" customHeight="1">
      <c r="A339" s="398"/>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57"/>
      <c r="AE339" s="257"/>
      <c r="AF339" s="257"/>
      <c r="AG339" s="257"/>
      <c r="AH339" s="257"/>
      <c r="AI339" s="257"/>
      <c r="AJ339" s="257"/>
      <c r="AK339" s="257"/>
    </row>
    <row r="340" spans="1:37" ht="15.75" customHeight="1">
      <c r="A340" s="398"/>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row>
    <row r="341" spans="1:37" ht="15.75" customHeight="1">
      <c r="A341" s="398"/>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row>
    <row r="342" spans="1:37" ht="15.75" customHeight="1">
      <c r="A342" s="398"/>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row>
    <row r="343" spans="1:37" ht="15.75" customHeight="1">
      <c r="A343" s="398"/>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row>
    <row r="344" spans="1:37" ht="15.75" customHeight="1">
      <c r="A344" s="398"/>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row>
    <row r="345" spans="1:37" ht="15.75" customHeight="1">
      <c r="A345" s="398"/>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row>
    <row r="346" spans="1:37" ht="15.75" customHeight="1">
      <c r="A346" s="398"/>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row>
    <row r="347" spans="1:37" ht="15.75" customHeight="1">
      <c r="A347" s="398"/>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row>
    <row r="348" spans="1:37" ht="15.75" customHeight="1">
      <c r="A348" s="398"/>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257"/>
      <c r="AG348" s="257"/>
      <c r="AH348" s="257"/>
      <c r="AI348" s="257"/>
      <c r="AJ348" s="257"/>
      <c r="AK348" s="257"/>
    </row>
    <row r="349" spans="1:37" ht="15.75" customHeight="1">
      <c r="A349" s="398"/>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row>
    <row r="350" spans="1:37" ht="15.75" customHeight="1">
      <c r="A350" s="398"/>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row>
    <row r="351" spans="1:37" ht="15.75" customHeight="1">
      <c r="A351" s="398"/>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row>
    <row r="352" spans="1:37" ht="15.75" customHeight="1">
      <c r="A352" s="398"/>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row>
    <row r="353" spans="1:37" ht="15.75" customHeight="1">
      <c r="A353" s="398"/>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row>
    <row r="354" spans="1:37" ht="15.75" customHeight="1">
      <c r="A354" s="398"/>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row>
    <row r="355" spans="1:37" ht="15.75" customHeight="1">
      <c r="A355" s="398"/>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row>
    <row r="356" spans="1:37" ht="15.75" customHeight="1">
      <c r="A356" s="398"/>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57"/>
      <c r="AE356" s="257"/>
      <c r="AF356" s="257"/>
      <c r="AG356" s="257"/>
      <c r="AH356" s="257"/>
      <c r="AI356" s="257"/>
      <c r="AJ356" s="257"/>
      <c r="AK356" s="257"/>
    </row>
    <row r="357" spans="1:37" ht="15.75" customHeight="1">
      <c r="A357" s="398"/>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row>
    <row r="358" spans="1:37" ht="15.75" customHeight="1">
      <c r="A358" s="398"/>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row>
    <row r="359" spans="1:37" ht="15.75" customHeight="1">
      <c r="A359" s="398"/>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row>
    <row r="360" spans="1:37" ht="15.75" customHeight="1">
      <c r="A360" s="398"/>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row>
    <row r="361" spans="1:37" ht="15.75" customHeight="1">
      <c r="A361" s="398"/>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row>
    <row r="362" spans="1:37" ht="15.75" customHeight="1">
      <c r="A362" s="398"/>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row>
    <row r="363" spans="1:37" ht="15.75" customHeight="1">
      <c r="A363" s="398"/>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row>
    <row r="364" spans="1:37" ht="15.75" customHeight="1">
      <c r="A364" s="398"/>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row>
    <row r="365" spans="1:37" ht="15.75" customHeight="1">
      <c r="A365" s="398"/>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row>
    <row r="366" spans="1:37" ht="15.75" customHeight="1">
      <c r="A366" s="398"/>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row>
    <row r="367" spans="1:37" ht="15.75" customHeight="1">
      <c r="A367" s="398"/>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57"/>
      <c r="AE367" s="257"/>
      <c r="AF367" s="257"/>
      <c r="AG367" s="257"/>
      <c r="AH367" s="257"/>
      <c r="AI367" s="257"/>
      <c r="AJ367" s="257"/>
      <c r="AK367" s="257"/>
    </row>
    <row r="368" spans="1:37" ht="15.75" customHeight="1">
      <c r="A368" s="398"/>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row>
    <row r="369" spans="1:37" ht="15.75" customHeight="1">
      <c r="A369" s="398"/>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row>
    <row r="370" spans="1:37" ht="15.75" customHeight="1">
      <c r="A370" s="398"/>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57"/>
      <c r="AE370" s="257"/>
      <c r="AF370" s="257"/>
      <c r="AG370" s="257"/>
      <c r="AH370" s="257"/>
      <c r="AI370" s="257"/>
      <c r="AJ370" s="257"/>
      <c r="AK370" s="257"/>
    </row>
    <row r="371" spans="1:37" ht="15.75" customHeight="1">
      <c r="A371" s="398"/>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row>
    <row r="372" spans="1:37" ht="15.75" customHeight="1">
      <c r="A372" s="398"/>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row>
    <row r="373" spans="1:37" ht="15.75" customHeight="1">
      <c r="A373" s="398"/>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row>
    <row r="374" spans="1:37" ht="15.75" customHeight="1">
      <c r="A374" s="398"/>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row>
    <row r="375" spans="1:37" ht="15.75" customHeight="1">
      <c r="A375" s="398"/>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row>
    <row r="376" spans="1:37" ht="15.75" customHeight="1">
      <c r="A376" s="398"/>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row>
    <row r="377" spans="1:37" ht="15.75" customHeight="1">
      <c r="A377" s="398"/>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row>
    <row r="378" spans="1:37" ht="15.75" customHeight="1">
      <c r="A378" s="398"/>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c r="AA378" s="257"/>
      <c r="AB378" s="257"/>
      <c r="AC378" s="257"/>
      <c r="AD378" s="257"/>
      <c r="AE378" s="257"/>
      <c r="AF378" s="257"/>
      <c r="AG378" s="257"/>
      <c r="AH378" s="257"/>
      <c r="AI378" s="257"/>
      <c r="AJ378" s="257"/>
      <c r="AK378" s="257"/>
    </row>
    <row r="379" spans="1:37" ht="15.75" customHeight="1">
      <c r="A379" s="398"/>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row>
    <row r="380" spans="1:37" ht="15.75" customHeight="1">
      <c r="A380" s="398"/>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57"/>
      <c r="AE380" s="257"/>
      <c r="AF380" s="257"/>
      <c r="AG380" s="257"/>
      <c r="AH380" s="257"/>
      <c r="AI380" s="257"/>
      <c r="AJ380" s="257"/>
      <c r="AK380" s="257"/>
    </row>
    <row r="381" spans="1:37" ht="15.75" customHeight="1">
      <c r="A381" s="398"/>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row>
    <row r="382" spans="1:37" ht="15.75" customHeight="1">
      <c r="A382" s="398"/>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57"/>
      <c r="AE382" s="257"/>
      <c r="AF382" s="257"/>
      <c r="AG382" s="257"/>
      <c r="AH382" s="257"/>
      <c r="AI382" s="257"/>
      <c r="AJ382" s="257"/>
      <c r="AK382" s="257"/>
    </row>
    <row r="383" spans="1:37" ht="15.75" customHeight="1">
      <c r="A383" s="398"/>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57"/>
      <c r="AE383" s="257"/>
      <c r="AF383" s="257"/>
      <c r="AG383" s="257"/>
      <c r="AH383" s="257"/>
      <c r="AI383" s="257"/>
      <c r="AJ383" s="257"/>
      <c r="AK383" s="257"/>
    </row>
    <row r="384" spans="1:37" ht="15.75" customHeight="1">
      <c r="A384" s="398"/>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57"/>
      <c r="AE384" s="257"/>
      <c r="AF384" s="257"/>
      <c r="AG384" s="257"/>
      <c r="AH384" s="257"/>
      <c r="AI384" s="257"/>
      <c r="AJ384" s="257"/>
      <c r="AK384" s="257"/>
    </row>
    <row r="385" spans="1:37" ht="15.75" customHeight="1">
      <c r="A385" s="398"/>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57"/>
      <c r="AE385" s="257"/>
      <c r="AF385" s="257"/>
      <c r="AG385" s="257"/>
      <c r="AH385" s="257"/>
      <c r="AI385" s="257"/>
      <c r="AJ385" s="257"/>
      <c r="AK385" s="257"/>
    </row>
    <row r="386" spans="1:37" ht="15.75" customHeight="1">
      <c r="A386" s="398"/>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row>
    <row r="387" spans="1:37" ht="15.75" customHeight="1">
      <c r="A387" s="398"/>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row>
    <row r="388" spans="1:37" ht="15.75" customHeight="1">
      <c r="A388" s="398"/>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row>
    <row r="389" spans="1:37" ht="15.75" customHeight="1">
      <c r="A389" s="398"/>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c r="AA389" s="257"/>
      <c r="AB389" s="257"/>
      <c r="AC389" s="257"/>
      <c r="AD389" s="257"/>
      <c r="AE389" s="257"/>
      <c r="AF389" s="257"/>
      <c r="AG389" s="257"/>
      <c r="AH389" s="257"/>
      <c r="AI389" s="257"/>
      <c r="AJ389" s="257"/>
      <c r="AK389" s="257"/>
    </row>
    <row r="390" spans="1:37" ht="15.75" customHeight="1">
      <c r="A390" s="398"/>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c r="AA390" s="257"/>
      <c r="AB390" s="257"/>
      <c r="AC390" s="257"/>
      <c r="AD390" s="257"/>
      <c r="AE390" s="257"/>
      <c r="AF390" s="257"/>
      <c r="AG390" s="257"/>
      <c r="AH390" s="257"/>
      <c r="AI390" s="257"/>
      <c r="AJ390" s="257"/>
      <c r="AK390" s="257"/>
    </row>
    <row r="391" spans="1:37" ht="15.75" customHeight="1">
      <c r="A391" s="398"/>
      <c r="B391" s="257"/>
      <c r="C391" s="257"/>
      <c r="D391" s="257"/>
      <c r="E391" s="257"/>
      <c r="F391" s="257"/>
      <c r="G391" s="257"/>
      <c r="H391" s="257"/>
      <c r="I391" s="257"/>
      <c r="J391" s="257"/>
      <c r="K391" s="257"/>
      <c r="L391" s="257"/>
      <c r="M391" s="257"/>
      <c r="N391" s="257"/>
      <c r="O391" s="257"/>
      <c r="P391" s="257"/>
      <c r="Q391" s="257"/>
      <c r="R391" s="257"/>
      <c r="S391" s="257"/>
      <c r="T391" s="257"/>
      <c r="U391" s="257"/>
      <c r="V391" s="257"/>
      <c r="W391" s="257"/>
      <c r="X391" s="257"/>
      <c r="Y391" s="257"/>
      <c r="Z391" s="257"/>
      <c r="AA391" s="257"/>
      <c r="AB391" s="257"/>
      <c r="AC391" s="257"/>
      <c r="AD391" s="257"/>
      <c r="AE391" s="257"/>
      <c r="AF391" s="257"/>
      <c r="AG391" s="257"/>
      <c r="AH391" s="257"/>
      <c r="AI391" s="257"/>
      <c r="AJ391" s="257"/>
      <c r="AK391" s="257"/>
    </row>
    <row r="392" spans="1:37" ht="15.75" customHeight="1">
      <c r="A392" s="398"/>
      <c r="B392" s="257"/>
      <c r="C392" s="257"/>
      <c r="D392" s="257"/>
      <c r="E392" s="257"/>
      <c r="F392" s="257"/>
      <c r="G392" s="257"/>
      <c r="H392" s="257"/>
      <c r="I392" s="257"/>
      <c r="J392" s="257"/>
      <c r="K392" s="257"/>
      <c r="L392" s="257"/>
      <c r="M392" s="257"/>
      <c r="N392" s="257"/>
      <c r="O392" s="257"/>
      <c r="P392" s="257"/>
      <c r="Q392" s="257"/>
      <c r="R392" s="257"/>
      <c r="S392" s="257"/>
      <c r="T392" s="257"/>
      <c r="U392" s="257"/>
      <c r="V392" s="257"/>
      <c r="W392" s="257"/>
      <c r="X392" s="257"/>
      <c r="Y392" s="257"/>
      <c r="Z392" s="257"/>
      <c r="AA392" s="257"/>
      <c r="AB392" s="257"/>
      <c r="AC392" s="257"/>
      <c r="AD392" s="257"/>
      <c r="AE392" s="257"/>
      <c r="AF392" s="257"/>
      <c r="AG392" s="257"/>
      <c r="AH392" s="257"/>
      <c r="AI392" s="257"/>
      <c r="AJ392" s="257"/>
      <c r="AK392" s="257"/>
    </row>
    <row r="393" spans="1:37" ht="15.75" customHeight="1">
      <c r="A393" s="398"/>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57"/>
      <c r="AE393" s="257"/>
      <c r="AF393" s="257"/>
      <c r="AG393" s="257"/>
      <c r="AH393" s="257"/>
      <c r="AI393" s="257"/>
      <c r="AJ393" s="257"/>
      <c r="AK393" s="257"/>
    </row>
    <row r="394" spans="1:37" ht="15.75" customHeight="1">
      <c r="A394" s="398"/>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row>
    <row r="395" spans="1:37" ht="15.75" customHeight="1">
      <c r="A395" s="398"/>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row>
    <row r="396" spans="1:37" ht="15.75" customHeight="1">
      <c r="A396" s="398"/>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row>
    <row r="397" spans="1:37" ht="15.75" customHeight="1">
      <c r="A397" s="398"/>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57"/>
      <c r="AE397" s="257"/>
      <c r="AF397" s="257"/>
      <c r="AG397" s="257"/>
      <c r="AH397" s="257"/>
      <c r="AI397" s="257"/>
      <c r="AJ397" s="257"/>
      <c r="AK397" s="257"/>
    </row>
    <row r="398" spans="1:37" ht="15.75" customHeight="1">
      <c r="A398" s="398"/>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257"/>
    </row>
    <row r="399" spans="1:37" ht="15.75" customHeight="1">
      <c r="A399" s="398"/>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57"/>
      <c r="AE399" s="257"/>
      <c r="AF399" s="257"/>
      <c r="AG399" s="257"/>
      <c r="AH399" s="257"/>
      <c r="AI399" s="257"/>
      <c r="AJ399" s="257"/>
      <c r="AK399" s="257"/>
    </row>
    <row r="400" spans="1:37" ht="15.75" customHeight="1">
      <c r="A400" s="398"/>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57"/>
      <c r="AE400" s="257"/>
      <c r="AF400" s="257"/>
      <c r="AG400" s="257"/>
      <c r="AH400" s="257"/>
      <c r="AI400" s="257"/>
      <c r="AJ400" s="257"/>
      <c r="AK400" s="257"/>
    </row>
    <row r="401" spans="1:37" ht="15.75" customHeight="1">
      <c r="A401" s="398"/>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57"/>
      <c r="AE401" s="257"/>
      <c r="AF401" s="257"/>
      <c r="AG401" s="257"/>
      <c r="AH401" s="257"/>
      <c r="AI401" s="257"/>
      <c r="AJ401" s="257"/>
      <c r="AK401" s="257"/>
    </row>
    <row r="402" spans="1:37" ht="15.75" customHeight="1">
      <c r="A402" s="398"/>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57"/>
      <c r="AE402" s="257"/>
      <c r="AF402" s="257"/>
      <c r="AG402" s="257"/>
      <c r="AH402" s="257"/>
      <c r="AI402" s="257"/>
      <c r="AJ402" s="257"/>
      <c r="AK402" s="257"/>
    </row>
    <row r="403" spans="1:37" ht="15.75" customHeight="1">
      <c r="A403" s="398"/>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57"/>
      <c r="AE403" s="257"/>
      <c r="AF403" s="257"/>
      <c r="AG403" s="257"/>
      <c r="AH403" s="257"/>
      <c r="AI403" s="257"/>
      <c r="AJ403" s="257"/>
      <c r="AK403" s="257"/>
    </row>
    <row r="404" spans="1:37" ht="15.75" customHeight="1">
      <c r="A404" s="398"/>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F404" s="257"/>
      <c r="AG404" s="257"/>
      <c r="AH404" s="257"/>
      <c r="AI404" s="257"/>
      <c r="AJ404" s="257"/>
      <c r="AK404" s="257"/>
    </row>
    <row r="405" spans="1:37" ht="15.75" customHeight="1">
      <c r="A405" s="398"/>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57"/>
      <c r="AE405" s="257"/>
      <c r="AF405" s="257"/>
      <c r="AG405" s="257"/>
      <c r="AH405" s="257"/>
      <c r="AI405" s="257"/>
      <c r="AJ405" s="257"/>
      <c r="AK405" s="257"/>
    </row>
    <row r="406" spans="1:37" ht="15.75" customHeight="1">
      <c r="A406" s="398"/>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57"/>
      <c r="AE406" s="257"/>
      <c r="AF406" s="257"/>
      <c r="AG406" s="257"/>
      <c r="AH406" s="257"/>
      <c r="AI406" s="257"/>
      <c r="AJ406" s="257"/>
      <c r="AK406" s="257"/>
    </row>
    <row r="407" spans="1:37" ht="15.75" customHeight="1">
      <c r="A407" s="398"/>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57"/>
      <c r="AE407" s="257"/>
      <c r="AF407" s="257"/>
      <c r="AG407" s="257"/>
      <c r="AH407" s="257"/>
      <c r="AI407" s="257"/>
      <c r="AJ407" s="257"/>
      <c r="AK407" s="257"/>
    </row>
    <row r="408" spans="1:37" ht="15.75" customHeight="1">
      <c r="A408" s="398"/>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57"/>
      <c r="AE408" s="257"/>
      <c r="AF408" s="257"/>
      <c r="AG408" s="257"/>
      <c r="AH408" s="257"/>
      <c r="AI408" s="257"/>
      <c r="AJ408" s="257"/>
      <c r="AK408" s="257"/>
    </row>
    <row r="409" spans="1:37" ht="15.75" customHeight="1">
      <c r="A409" s="398"/>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s="257"/>
      <c r="AG409" s="257"/>
      <c r="AH409" s="257"/>
      <c r="AI409" s="257"/>
      <c r="AJ409" s="257"/>
      <c r="AK409" s="257"/>
    </row>
    <row r="410" spans="1:37" ht="15.75" customHeight="1">
      <c r="A410" s="398"/>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c r="AA410" s="257"/>
      <c r="AB410" s="257"/>
      <c r="AC410" s="257"/>
      <c r="AD410" s="257"/>
      <c r="AE410" s="257"/>
      <c r="AF410" s="257"/>
      <c r="AG410" s="257"/>
      <c r="AH410" s="257"/>
      <c r="AI410" s="257"/>
      <c r="AJ410" s="257"/>
      <c r="AK410" s="257"/>
    </row>
    <row r="411" spans="1:37" ht="15.75" customHeight="1">
      <c r="A411" s="398"/>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c r="AA411" s="257"/>
      <c r="AB411" s="257"/>
      <c r="AC411" s="257"/>
      <c r="AD411" s="257"/>
      <c r="AE411" s="257"/>
      <c r="AF411" s="257"/>
      <c r="AG411" s="257"/>
      <c r="AH411" s="257"/>
      <c r="AI411" s="257"/>
      <c r="AJ411" s="257"/>
      <c r="AK411" s="257"/>
    </row>
    <row r="412" spans="1:37" ht="15.75" customHeight="1">
      <c r="A412" s="398"/>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c r="AA412" s="257"/>
      <c r="AB412" s="257"/>
      <c r="AC412" s="257"/>
      <c r="AD412" s="257"/>
      <c r="AE412" s="257"/>
      <c r="AF412" s="257"/>
      <c r="AG412" s="257"/>
      <c r="AH412" s="257"/>
      <c r="AI412" s="257"/>
      <c r="AJ412" s="257"/>
      <c r="AK412" s="257"/>
    </row>
    <row r="413" spans="1:37" ht="15.75" customHeight="1">
      <c r="A413" s="398"/>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57"/>
      <c r="AE413" s="257"/>
      <c r="AF413" s="257"/>
      <c r="AG413" s="257"/>
      <c r="AH413" s="257"/>
      <c r="AI413" s="257"/>
      <c r="AJ413" s="257"/>
      <c r="AK413" s="257"/>
    </row>
    <row r="414" spans="1:37" ht="15.75" customHeight="1">
      <c r="A414" s="398"/>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57"/>
      <c r="AE414" s="257"/>
      <c r="AF414" s="257"/>
      <c r="AG414" s="257"/>
      <c r="AH414" s="257"/>
      <c r="AI414" s="257"/>
      <c r="AJ414" s="257"/>
      <c r="AK414" s="257"/>
    </row>
    <row r="415" spans="1:37" ht="15.75" customHeight="1">
      <c r="A415" s="398"/>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57"/>
      <c r="AE415" s="257"/>
      <c r="AF415" s="257"/>
      <c r="AG415" s="257"/>
      <c r="AH415" s="257"/>
      <c r="AI415" s="257"/>
      <c r="AJ415" s="257"/>
      <c r="AK415" s="257"/>
    </row>
    <row r="416" spans="1:37" ht="15.75" customHeight="1">
      <c r="A416" s="398"/>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257"/>
    </row>
    <row r="417" spans="1:37" ht="15.75" customHeight="1">
      <c r="A417" s="398"/>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57"/>
      <c r="AE417" s="257"/>
      <c r="AF417" s="257"/>
      <c r="AG417" s="257"/>
      <c r="AH417" s="257"/>
      <c r="AI417" s="257"/>
      <c r="AJ417" s="257"/>
      <c r="AK417" s="257"/>
    </row>
    <row r="418" spans="1:37" ht="15.75" customHeight="1">
      <c r="A418" s="398"/>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57"/>
      <c r="AE418" s="257"/>
      <c r="AF418" s="257"/>
      <c r="AG418" s="257"/>
      <c r="AH418" s="257"/>
      <c r="AI418" s="257"/>
      <c r="AJ418" s="257"/>
      <c r="AK418" s="257"/>
    </row>
    <row r="419" spans="1:37" ht="15.75" customHeight="1">
      <c r="A419" s="398"/>
      <c r="B419" s="257"/>
      <c r="C419" s="257"/>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c r="AA419" s="257"/>
      <c r="AB419" s="257"/>
      <c r="AC419" s="257"/>
      <c r="AD419" s="257"/>
      <c r="AE419" s="257"/>
      <c r="AF419" s="257"/>
      <c r="AG419" s="257"/>
      <c r="AH419" s="257"/>
      <c r="AI419" s="257"/>
      <c r="AJ419" s="257"/>
      <c r="AK419" s="257"/>
    </row>
    <row r="420" spans="1:37" ht="15.75" customHeight="1">
      <c r="A420" s="398"/>
      <c r="B420" s="257"/>
      <c r="C420" s="257"/>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7"/>
      <c r="AA420" s="257"/>
      <c r="AB420" s="257"/>
      <c r="AC420" s="257"/>
      <c r="AD420" s="257"/>
      <c r="AE420" s="257"/>
      <c r="AF420" s="257"/>
      <c r="AG420" s="257"/>
      <c r="AH420" s="257"/>
      <c r="AI420" s="257"/>
      <c r="AJ420" s="257"/>
      <c r="AK420" s="257"/>
    </row>
    <row r="421" spans="1:37" ht="15.75" customHeight="1">
      <c r="A421" s="398"/>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c r="AA421" s="257"/>
      <c r="AB421" s="257"/>
      <c r="AC421" s="257"/>
      <c r="AD421" s="257"/>
      <c r="AE421" s="257"/>
      <c r="AF421" s="257"/>
      <c r="AG421" s="257"/>
      <c r="AH421" s="257"/>
      <c r="AI421" s="257"/>
      <c r="AJ421" s="257"/>
      <c r="AK421" s="257"/>
    </row>
    <row r="422" spans="1:37" ht="15.75" customHeight="1">
      <c r="A422" s="398"/>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c r="AA422" s="257"/>
      <c r="AB422" s="257"/>
      <c r="AC422" s="257"/>
      <c r="AD422" s="257"/>
      <c r="AE422" s="257"/>
      <c r="AF422" s="257"/>
      <c r="AG422" s="257"/>
      <c r="AH422" s="257"/>
      <c r="AI422" s="257"/>
      <c r="AJ422" s="257"/>
      <c r="AK422" s="257"/>
    </row>
    <row r="423" spans="1:37" ht="15.75" customHeight="1">
      <c r="A423" s="398"/>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c r="AA423" s="257"/>
      <c r="AB423" s="257"/>
      <c r="AC423" s="257"/>
      <c r="AD423" s="257"/>
      <c r="AE423" s="257"/>
      <c r="AF423" s="257"/>
      <c r="AG423" s="257"/>
      <c r="AH423" s="257"/>
      <c r="AI423" s="257"/>
      <c r="AJ423" s="257"/>
      <c r="AK423" s="257"/>
    </row>
    <row r="424" spans="1:37" ht="15.75" customHeight="1">
      <c r="A424" s="398"/>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c r="AA424" s="257"/>
      <c r="AB424" s="257"/>
      <c r="AC424" s="257"/>
      <c r="AD424" s="257"/>
      <c r="AE424" s="257"/>
      <c r="AF424" s="257"/>
      <c r="AG424" s="257"/>
      <c r="AH424" s="257"/>
      <c r="AI424" s="257"/>
      <c r="AJ424" s="257"/>
      <c r="AK424" s="257"/>
    </row>
    <row r="425" spans="1:37" ht="15.75" customHeight="1">
      <c r="A425" s="398"/>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c r="AA425" s="257"/>
      <c r="AB425" s="257"/>
      <c r="AC425" s="257"/>
      <c r="AD425" s="257"/>
      <c r="AE425" s="257"/>
      <c r="AF425" s="257"/>
      <c r="AG425" s="257"/>
      <c r="AH425" s="257"/>
      <c r="AI425" s="257"/>
      <c r="AJ425" s="257"/>
      <c r="AK425" s="257"/>
    </row>
    <row r="426" spans="1:37" ht="15.75" customHeight="1">
      <c r="A426" s="398"/>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257"/>
      <c r="AE426" s="257"/>
      <c r="AF426" s="257"/>
      <c r="AG426" s="257"/>
      <c r="AH426" s="257"/>
      <c r="AI426" s="257"/>
      <c r="AJ426" s="257"/>
      <c r="AK426" s="257"/>
    </row>
    <row r="427" spans="1:37" ht="15.75" customHeight="1">
      <c r="A427" s="398"/>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57"/>
      <c r="AE427" s="257"/>
      <c r="AF427" s="257"/>
      <c r="AG427" s="257"/>
      <c r="AH427" s="257"/>
      <c r="AI427" s="257"/>
      <c r="AJ427" s="257"/>
      <c r="AK427" s="257"/>
    </row>
    <row r="428" spans="1:37" ht="15.75" customHeight="1">
      <c r="A428" s="398"/>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57"/>
      <c r="AE428" s="257"/>
      <c r="AF428" s="257"/>
      <c r="AG428" s="257"/>
      <c r="AH428" s="257"/>
      <c r="AI428" s="257"/>
      <c r="AJ428" s="257"/>
      <c r="AK428" s="257"/>
    </row>
    <row r="429" spans="1:37" ht="15.75" customHeight="1">
      <c r="A429" s="398"/>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row>
    <row r="430" spans="1:37" ht="15.75" customHeight="1">
      <c r="A430" s="398"/>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row>
    <row r="431" spans="1:37" ht="15.75" customHeight="1">
      <c r="A431" s="398"/>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57"/>
      <c r="AE431" s="257"/>
      <c r="AF431" s="257"/>
      <c r="AG431" s="257"/>
      <c r="AH431" s="257"/>
      <c r="AI431" s="257"/>
      <c r="AJ431" s="257"/>
      <c r="AK431" s="257"/>
    </row>
    <row r="432" spans="1:37" ht="15.75" customHeight="1">
      <c r="A432" s="398"/>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row>
    <row r="433" spans="1:37" ht="15.75" customHeight="1">
      <c r="A433" s="398"/>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row>
    <row r="434" spans="1:37" ht="15.75" customHeight="1">
      <c r="A434" s="398"/>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row>
    <row r="435" spans="1:37" ht="15.75" customHeight="1">
      <c r="A435" s="398"/>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row>
    <row r="436" spans="1:37" ht="15.75" customHeight="1">
      <c r="A436" s="398"/>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57"/>
      <c r="AE436" s="257"/>
      <c r="AF436" s="257"/>
      <c r="AG436" s="257"/>
      <c r="AH436" s="257"/>
      <c r="AI436" s="257"/>
      <c r="AJ436" s="257"/>
      <c r="AK436" s="257"/>
    </row>
    <row r="437" spans="1:37" ht="15.75" customHeight="1">
      <c r="A437" s="398"/>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57"/>
      <c r="AE437" s="257"/>
      <c r="AF437" s="257"/>
      <c r="AG437" s="257"/>
      <c r="AH437" s="257"/>
      <c r="AI437" s="257"/>
      <c r="AJ437" s="257"/>
      <c r="AK437" s="257"/>
    </row>
    <row r="438" spans="1:37" ht="15.75" customHeight="1">
      <c r="A438" s="398"/>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s="257"/>
      <c r="AG438" s="257"/>
      <c r="AH438" s="257"/>
      <c r="AI438" s="257"/>
      <c r="AJ438" s="257"/>
      <c r="AK438" s="257"/>
    </row>
    <row r="439" spans="1:37" ht="15.75" customHeight="1">
      <c r="A439" s="398"/>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57"/>
      <c r="AE439" s="257"/>
      <c r="AF439" s="257"/>
      <c r="AG439" s="257"/>
      <c r="AH439" s="257"/>
      <c r="AI439" s="257"/>
      <c r="AJ439" s="257"/>
      <c r="AK439" s="257"/>
    </row>
    <row r="440" spans="1:37" ht="15.75" customHeight="1">
      <c r="A440" s="398"/>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57"/>
      <c r="AE440" s="257"/>
      <c r="AF440" s="257"/>
      <c r="AG440" s="257"/>
      <c r="AH440" s="257"/>
      <c r="AI440" s="257"/>
      <c r="AJ440" s="257"/>
      <c r="AK440" s="257"/>
    </row>
    <row r="441" spans="1:37" ht="15.75" customHeight="1">
      <c r="A441" s="398"/>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row>
    <row r="442" spans="1:37" ht="15.75" customHeight="1">
      <c r="A442" s="398"/>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row>
    <row r="443" spans="1:37" ht="15.75" customHeight="1">
      <c r="A443" s="398"/>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c r="AA443" s="257"/>
      <c r="AB443" s="257"/>
      <c r="AC443" s="257"/>
      <c r="AD443" s="257"/>
      <c r="AE443" s="257"/>
      <c r="AF443" s="257"/>
      <c r="AG443" s="257"/>
      <c r="AH443" s="257"/>
      <c r="AI443" s="257"/>
      <c r="AJ443" s="257"/>
      <c r="AK443" s="257"/>
    </row>
    <row r="444" spans="1:37" ht="15.75" customHeight="1">
      <c r="A444" s="398"/>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c r="AA444" s="257"/>
      <c r="AB444" s="257"/>
      <c r="AC444" s="257"/>
      <c r="AD444" s="257"/>
      <c r="AE444" s="257"/>
      <c r="AF444" s="257"/>
      <c r="AG444" s="257"/>
      <c r="AH444" s="257"/>
      <c r="AI444" s="257"/>
      <c r="AJ444" s="257"/>
      <c r="AK444" s="257"/>
    </row>
    <row r="445" spans="1:37" ht="15.75" customHeight="1">
      <c r="A445" s="398"/>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57"/>
      <c r="AE445" s="257"/>
      <c r="AF445" s="257"/>
      <c r="AG445" s="257"/>
      <c r="AH445" s="257"/>
      <c r="AI445" s="257"/>
      <c r="AJ445" s="257"/>
      <c r="AK445" s="257"/>
    </row>
    <row r="446" spans="1:37" ht="15.75" customHeight="1">
      <c r="A446" s="398"/>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57"/>
      <c r="AE446" s="257"/>
      <c r="AF446" s="257"/>
      <c r="AG446" s="257"/>
      <c r="AH446" s="257"/>
      <c r="AI446" s="257"/>
      <c r="AJ446" s="257"/>
      <c r="AK446" s="257"/>
    </row>
    <row r="447" spans="1:37" ht="15.75" customHeight="1">
      <c r="A447" s="398"/>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57"/>
      <c r="AE447" s="257"/>
      <c r="AF447" s="257"/>
      <c r="AG447" s="257"/>
      <c r="AH447" s="257"/>
      <c r="AI447" s="257"/>
      <c r="AJ447" s="257"/>
      <c r="AK447" s="257"/>
    </row>
    <row r="448" spans="1:37" ht="15.75" customHeight="1">
      <c r="A448" s="398"/>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57"/>
      <c r="AE448" s="257"/>
      <c r="AF448" s="257"/>
      <c r="AG448" s="257"/>
      <c r="AH448" s="257"/>
      <c r="AI448" s="257"/>
      <c r="AJ448" s="257"/>
      <c r="AK448" s="257"/>
    </row>
    <row r="449" spans="1:37" ht="15.75" customHeight="1">
      <c r="A449" s="398"/>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row>
    <row r="450" spans="1:37" ht="15.75" customHeight="1">
      <c r="A450" s="398"/>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c r="AA450" s="257"/>
      <c r="AB450" s="257"/>
      <c r="AC450" s="257"/>
      <c r="AD450" s="257"/>
      <c r="AE450" s="257"/>
      <c r="AF450" s="257"/>
      <c r="AG450" s="257"/>
      <c r="AH450" s="257"/>
      <c r="AI450" s="257"/>
      <c r="AJ450" s="257"/>
      <c r="AK450" s="257"/>
    </row>
    <row r="451" spans="1:37" ht="15.75" customHeight="1">
      <c r="A451" s="398"/>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F451" s="257"/>
      <c r="AG451" s="257"/>
      <c r="AH451" s="257"/>
      <c r="AI451" s="257"/>
      <c r="AJ451" s="257"/>
      <c r="AK451" s="257"/>
    </row>
    <row r="452" spans="1:37" ht="15.75" customHeight="1">
      <c r="A452" s="398"/>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c r="AA452" s="257"/>
      <c r="AB452" s="257"/>
      <c r="AC452" s="257"/>
      <c r="AD452" s="257"/>
      <c r="AE452" s="257"/>
      <c r="AF452" s="257"/>
      <c r="AG452" s="257"/>
      <c r="AH452" s="257"/>
      <c r="AI452" s="257"/>
      <c r="AJ452" s="257"/>
      <c r="AK452" s="257"/>
    </row>
    <row r="453" spans="1:37" ht="15.75" customHeight="1">
      <c r="A453" s="398"/>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c r="AA453" s="257"/>
      <c r="AB453" s="257"/>
      <c r="AC453" s="257"/>
      <c r="AD453" s="257"/>
      <c r="AE453" s="257"/>
      <c r="AF453" s="257"/>
      <c r="AG453" s="257"/>
      <c r="AH453" s="257"/>
      <c r="AI453" s="257"/>
      <c r="AJ453" s="257"/>
      <c r="AK453" s="257"/>
    </row>
    <row r="454" spans="1:37" ht="15.75" customHeight="1">
      <c r="A454" s="398"/>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c r="AA454" s="257"/>
      <c r="AB454" s="257"/>
      <c r="AC454" s="257"/>
      <c r="AD454" s="257"/>
      <c r="AE454" s="257"/>
      <c r="AF454" s="257"/>
      <c r="AG454" s="257"/>
      <c r="AH454" s="257"/>
      <c r="AI454" s="257"/>
      <c r="AJ454" s="257"/>
      <c r="AK454" s="257"/>
    </row>
    <row r="455" spans="1:37" ht="15.75" customHeight="1">
      <c r="A455" s="398"/>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c r="AA455" s="257"/>
      <c r="AB455" s="257"/>
      <c r="AC455" s="257"/>
      <c r="AD455" s="257"/>
      <c r="AE455" s="257"/>
      <c r="AF455" s="257"/>
      <c r="AG455" s="257"/>
      <c r="AH455" s="257"/>
      <c r="AI455" s="257"/>
      <c r="AJ455" s="257"/>
      <c r="AK455" s="257"/>
    </row>
    <row r="456" spans="1:37" ht="15.75" customHeight="1">
      <c r="A456" s="398"/>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c r="AA456" s="257"/>
      <c r="AB456" s="257"/>
      <c r="AC456" s="257"/>
      <c r="AD456" s="257"/>
      <c r="AE456" s="257"/>
      <c r="AF456" s="257"/>
      <c r="AG456" s="257"/>
      <c r="AH456" s="257"/>
      <c r="AI456" s="257"/>
      <c r="AJ456" s="257"/>
      <c r="AK456" s="257"/>
    </row>
    <row r="457" spans="1:37" ht="15.75" customHeight="1">
      <c r="A457" s="398"/>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c r="AA457" s="257"/>
      <c r="AB457" s="257"/>
      <c r="AC457" s="257"/>
      <c r="AD457" s="257"/>
      <c r="AE457" s="257"/>
      <c r="AF457" s="257"/>
      <c r="AG457" s="257"/>
      <c r="AH457" s="257"/>
      <c r="AI457" s="257"/>
      <c r="AJ457" s="257"/>
      <c r="AK457" s="257"/>
    </row>
    <row r="458" spans="1:37" ht="15.75" customHeight="1">
      <c r="A458" s="398"/>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57"/>
      <c r="AE458" s="257"/>
      <c r="AF458" s="257"/>
      <c r="AG458" s="257"/>
      <c r="AH458" s="257"/>
      <c r="AI458" s="257"/>
      <c r="AJ458" s="257"/>
      <c r="AK458" s="257"/>
    </row>
    <row r="459" spans="1:37" ht="15.75" customHeight="1">
      <c r="A459" s="398"/>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57"/>
      <c r="AE459" s="257"/>
      <c r="AF459" s="257"/>
      <c r="AG459" s="257"/>
      <c r="AH459" s="257"/>
      <c r="AI459" s="257"/>
      <c r="AJ459" s="257"/>
      <c r="AK459" s="257"/>
    </row>
    <row r="460" spans="1:37" ht="15.75" customHeight="1">
      <c r="A460" s="398"/>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57"/>
      <c r="AE460" s="257"/>
      <c r="AF460" s="257"/>
      <c r="AG460" s="257"/>
      <c r="AH460" s="257"/>
      <c r="AI460" s="257"/>
      <c r="AJ460" s="257"/>
      <c r="AK460" s="257"/>
    </row>
    <row r="461" spans="1:37" ht="15.75" customHeight="1">
      <c r="A461" s="398"/>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row>
    <row r="462" spans="1:37" ht="15.75" customHeight="1">
      <c r="A462" s="398"/>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57"/>
      <c r="AE462" s="257"/>
      <c r="AF462" s="257"/>
      <c r="AG462" s="257"/>
      <c r="AH462" s="257"/>
      <c r="AI462" s="257"/>
      <c r="AJ462" s="257"/>
      <c r="AK462" s="257"/>
    </row>
    <row r="463" spans="1:37" ht="15.75" customHeight="1">
      <c r="A463" s="398"/>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row>
    <row r="464" spans="1:37" ht="15.75" customHeight="1">
      <c r="A464" s="398"/>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row>
    <row r="465" spans="1:37" ht="15.75" customHeight="1">
      <c r="A465" s="398"/>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row>
    <row r="466" spans="1:37" ht="15.75" customHeight="1">
      <c r="A466" s="398"/>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57"/>
      <c r="AE466" s="257"/>
      <c r="AF466" s="257"/>
      <c r="AG466" s="257"/>
      <c r="AH466" s="257"/>
      <c r="AI466" s="257"/>
      <c r="AJ466" s="257"/>
      <c r="AK466" s="257"/>
    </row>
    <row r="467" spans="1:37" ht="15.75" customHeight="1">
      <c r="A467" s="398"/>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7"/>
      <c r="AE467" s="257"/>
      <c r="AF467" s="257"/>
      <c r="AG467" s="257"/>
      <c r="AH467" s="257"/>
      <c r="AI467" s="257"/>
      <c r="AJ467" s="257"/>
      <c r="AK467" s="257"/>
    </row>
    <row r="468" spans="1:37" ht="15.75" customHeight="1">
      <c r="A468" s="398"/>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7"/>
      <c r="AE468" s="257"/>
      <c r="AF468" s="257"/>
      <c r="AG468" s="257"/>
      <c r="AH468" s="257"/>
      <c r="AI468" s="257"/>
      <c r="AJ468" s="257"/>
      <c r="AK468" s="257"/>
    </row>
    <row r="469" spans="1:37" ht="15.75" customHeight="1">
      <c r="A469" s="398"/>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57"/>
      <c r="AE469" s="257"/>
      <c r="AF469" s="257"/>
      <c r="AG469" s="257"/>
      <c r="AH469" s="257"/>
      <c r="AI469" s="257"/>
      <c r="AJ469" s="257"/>
      <c r="AK469" s="257"/>
    </row>
    <row r="470" spans="1:37" ht="15.75" customHeight="1">
      <c r="A470" s="398"/>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57"/>
      <c r="AE470" s="257"/>
      <c r="AF470" s="257"/>
      <c r="AG470" s="257"/>
      <c r="AH470" s="257"/>
      <c r="AI470" s="257"/>
      <c r="AJ470" s="257"/>
      <c r="AK470" s="257"/>
    </row>
    <row r="471" spans="1:37" ht="15.75" customHeight="1">
      <c r="A471" s="398"/>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57"/>
      <c r="AE471" s="257"/>
      <c r="AF471" s="257"/>
      <c r="AG471" s="257"/>
      <c r="AH471" s="257"/>
      <c r="AI471" s="257"/>
      <c r="AJ471" s="257"/>
      <c r="AK471" s="257"/>
    </row>
    <row r="472" spans="1:37" ht="15.75" customHeight="1">
      <c r="A472" s="398"/>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c r="AA472" s="257"/>
      <c r="AB472" s="257"/>
      <c r="AC472" s="257"/>
      <c r="AD472" s="257"/>
      <c r="AE472" s="257"/>
      <c r="AF472" s="257"/>
      <c r="AG472" s="257"/>
      <c r="AH472" s="257"/>
      <c r="AI472" s="257"/>
      <c r="AJ472" s="257"/>
      <c r="AK472" s="257"/>
    </row>
    <row r="473" spans="1:37" ht="15.75" customHeight="1">
      <c r="A473" s="398"/>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row>
    <row r="474" spans="1:37" ht="15.75" customHeight="1">
      <c r="A474" s="398"/>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row>
    <row r="475" spans="1:37" ht="15.75" customHeight="1">
      <c r="A475" s="398"/>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57"/>
      <c r="AE475" s="257"/>
      <c r="AF475" s="257"/>
      <c r="AG475" s="257"/>
      <c r="AH475" s="257"/>
      <c r="AI475" s="257"/>
      <c r="AJ475" s="257"/>
      <c r="AK475" s="257"/>
    </row>
    <row r="476" spans="1:37" ht="15.75" customHeight="1">
      <c r="A476" s="398"/>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57"/>
      <c r="AE476" s="257"/>
      <c r="AF476" s="257"/>
      <c r="AG476" s="257"/>
      <c r="AH476" s="257"/>
      <c r="AI476" s="257"/>
      <c r="AJ476" s="257"/>
      <c r="AK476" s="257"/>
    </row>
    <row r="477" spans="1:37" ht="15.75" customHeight="1">
      <c r="A477" s="398"/>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57"/>
      <c r="AE477" s="257"/>
      <c r="AF477" s="257"/>
      <c r="AG477" s="257"/>
      <c r="AH477" s="257"/>
      <c r="AI477" s="257"/>
      <c r="AJ477" s="257"/>
      <c r="AK477" s="257"/>
    </row>
    <row r="478" spans="1:37" ht="15.75" customHeight="1">
      <c r="A478" s="398"/>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57"/>
      <c r="AE478" s="257"/>
      <c r="AF478" s="257"/>
      <c r="AG478" s="257"/>
      <c r="AH478" s="257"/>
      <c r="AI478" s="257"/>
      <c r="AJ478" s="257"/>
      <c r="AK478" s="257"/>
    </row>
    <row r="479" spans="1:37" ht="15.75" customHeight="1">
      <c r="A479" s="398"/>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c r="AA479" s="257"/>
      <c r="AB479" s="257"/>
      <c r="AC479" s="257"/>
      <c r="AD479" s="257"/>
      <c r="AE479" s="257"/>
      <c r="AF479" s="257"/>
      <c r="AG479" s="257"/>
      <c r="AH479" s="257"/>
      <c r="AI479" s="257"/>
      <c r="AJ479" s="257"/>
      <c r="AK479" s="257"/>
    </row>
    <row r="480" spans="1:37" ht="15.75" customHeight="1">
      <c r="A480" s="398"/>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c r="AA480" s="257"/>
      <c r="AB480" s="257"/>
      <c r="AC480" s="257"/>
      <c r="AD480" s="257"/>
      <c r="AE480" s="257"/>
      <c r="AF480" s="257"/>
      <c r="AG480" s="257"/>
      <c r="AH480" s="257"/>
      <c r="AI480" s="257"/>
      <c r="AJ480" s="257"/>
      <c r="AK480" s="257"/>
    </row>
    <row r="481" spans="1:37" ht="15.75" customHeight="1">
      <c r="A481" s="398"/>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c r="AA481" s="257"/>
      <c r="AB481" s="257"/>
      <c r="AC481" s="257"/>
      <c r="AD481" s="257"/>
      <c r="AE481" s="257"/>
      <c r="AF481" s="257"/>
      <c r="AG481" s="257"/>
      <c r="AH481" s="257"/>
      <c r="AI481" s="257"/>
      <c r="AJ481" s="257"/>
      <c r="AK481" s="257"/>
    </row>
    <row r="482" spans="1:37" ht="15.75" customHeight="1">
      <c r="A482" s="398"/>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c r="AA482" s="257"/>
      <c r="AB482" s="257"/>
      <c r="AC482" s="257"/>
      <c r="AD482" s="257"/>
      <c r="AE482" s="257"/>
      <c r="AF482" s="257"/>
      <c r="AG482" s="257"/>
      <c r="AH482" s="257"/>
      <c r="AI482" s="257"/>
      <c r="AJ482" s="257"/>
      <c r="AK482" s="257"/>
    </row>
    <row r="483" spans="1:37" ht="15.75" customHeight="1">
      <c r="A483" s="398"/>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row>
    <row r="484" spans="1:37" ht="15.75" customHeight="1">
      <c r="A484" s="398"/>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c r="AA484" s="257"/>
      <c r="AB484" s="257"/>
      <c r="AC484" s="257"/>
      <c r="AD484" s="257"/>
      <c r="AE484" s="257"/>
      <c r="AF484" s="257"/>
      <c r="AG484" s="257"/>
      <c r="AH484" s="257"/>
      <c r="AI484" s="257"/>
      <c r="AJ484" s="257"/>
      <c r="AK484" s="257"/>
    </row>
    <row r="485" spans="1:37" ht="15.75" customHeight="1">
      <c r="A485" s="398"/>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row>
    <row r="486" spans="1:37" ht="15.75" customHeight="1">
      <c r="A486" s="398"/>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row>
    <row r="487" spans="1:37" ht="15.75" customHeight="1">
      <c r="A487" s="398"/>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57"/>
      <c r="AE487" s="257"/>
      <c r="AF487" s="257"/>
      <c r="AG487" s="257"/>
      <c r="AH487" s="257"/>
      <c r="AI487" s="257"/>
      <c r="AJ487" s="257"/>
      <c r="AK487" s="257"/>
    </row>
    <row r="488" spans="1:37" ht="15.75" customHeight="1">
      <c r="A488" s="398"/>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57"/>
      <c r="AE488" s="257"/>
      <c r="AF488" s="257"/>
      <c r="AG488" s="257"/>
      <c r="AH488" s="257"/>
      <c r="AI488" s="257"/>
      <c r="AJ488" s="257"/>
      <c r="AK488" s="257"/>
    </row>
    <row r="489" spans="1:37" ht="15.75" customHeight="1">
      <c r="A489" s="398"/>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57"/>
      <c r="AE489" s="257"/>
      <c r="AF489" s="257"/>
      <c r="AG489" s="257"/>
      <c r="AH489" s="257"/>
      <c r="AI489" s="257"/>
      <c r="AJ489" s="257"/>
      <c r="AK489" s="257"/>
    </row>
    <row r="490" spans="1:37" ht="15.75" customHeight="1">
      <c r="A490" s="398"/>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57"/>
      <c r="AE490" s="257"/>
      <c r="AF490" s="257"/>
      <c r="AG490" s="257"/>
      <c r="AH490" s="257"/>
      <c r="AI490" s="257"/>
      <c r="AJ490" s="257"/>
      <c r="AK490" s="257"/>
    </row>
    <row r="491" spans="1:37" ht="15.75" customHeight="1">
      <c r="A491" s="398"/>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s="257"/>
      <c r="AG491" s="257"/>
      <c r="AH491" s="257"/>
      <c r="AI491" s="257"/>
      <c r="AJ491" s="257"/>
      <c r="AK491" s="257"/>
    </row>
    <row r="492" spans="1:37" ht="15.75" customHeight="1">
      <c r="A492" s="398"/>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57"/>
      <c r="AE492" s="257"/>
      <c r="AF492" s="257"/>
      <c r="AG492" s="257"/>
      <c r="AH492" s="257"/>
      <c r="AI492" s="257"/>
      <c r="AJ492" s="257"/>
      <c r="AK492" s="257"/>
    </row>
    <row r="493" spans="1:37" ht="15.75" customHeight="1">
      <c r="A493" s="398"/>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57"/>
      <c r="AE493" s="257"/>
      <c r="AF493" s="257"/>
      <c r="AG493" s="257"/>
      <c r="AH493" s="257"/>
      <c r="AI493" s="257"/>
      <c r="AJ493" s="257"/>
      <c r="AK493" s="257"/>
    </row>
    <row r="494" spans="1:37" ht="15.75" customHeight="1">
      <c r="A494" s="398"/>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57"/>
      <c r="AE494" s="257"/>
      <c r="AF494" s="257"/>
      <c r="AG494" s="257"/>
      <c r="AH494" s="257"/>
      <c r="AI494" s="257"/>
      <c r="AJ494" s="257"/>
      <c r="AK494" s="257"/>
    </row>
    <row r="495" spans="1:37" ht="15.75" customHeight="1">
      <c r="A495" s="398"/>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57"/>
      <c r="AE495" s="257"/>
      <c r="AF495" s="257"/>
      <c r="AG495" s="257"/>
      <c r="AH495" s="257"/>
      <c r="AI495" s="257"/>
      <c r="AJ495" s="257"/>
      <c r="AK495" s="257"/>
    </row>
    <row r="496" spans="1:37" ht="15.75" customHeight="1">
      <c r="A496" s="398"/>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57"/>
      <c r="AE496" s="257"/>
      <c r="AF496" s="257"/>
      <c r="AG496" s="257"/>
      <c r="AH496" s="257"/>
      <c r="AI496" s="257"/>
      <c r="AJ496" s="257"/>
      <c r="AK496" s="257"/>
    </row>
    <row r="497" spans="1:37" ht="15.75" customHeight="1">
      <c r="A497" s="398"/>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57"/>
      <c r="AE497" s="257"/>
      <c r="AF497" s="257"/>
      <c r="AG497" s="257"/>
      <c r="AH497" s="257"/>
      <c r="AI497" s="257"/>
      <c r="AJ497" s="257"/>
      <c r="AK497" s="257"/>
    </row>
    <row r="498" spans="1:37" ht="15.75" customHeight="1">
      <c r="A498" s="398"/>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c r="AA498" s="257"/>
      <c r="AB498" s="257"/>
      <c r="AC498" s="257"/>
      <c r="AD498" s="257"/>
      <c r="AE498" s="257"/>
      <c r="AF498" s="257"/>
      <c r="AG498" s="257"/>
      <c r="AH498" s="257"/>
      <c r="AI498" s="257"/>
      <c r="AJ498" s="257"/>
      <c r="AK498" s="257"/>
    </row>
    <row r="499" spans="1:37" ht="15.75" customHeight="1">
      <c r="A499" s="398"/>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c r="AA499" s="257"/>
      <c r="AB499" s="257"/>
      <c r="AC499" s="257"/>
      <c r="AD499" s="257"/>
      <c r="AE499" s="257"/>
      <c r="AF499" s="257"/>
      <c r="AG499" s="257"/>
      <c r="AH499" s="257"/>
      <c r="AI499" s="257"/>
      <c r="AJ499" s="257"/>
      <c r="AK499" s="257"/>
    </row>
    <row r="500" spans="1:37" ht="15.75" customHeight="1">
      <c r="A500" s="398"/>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c r="AA500" s="257"/>
      <c r="AB500" s="257"/>
      <c r="AC500" s="257"/>
      <c r="AD500" s="257"/>
      <c r="AE500" s="257"/>
      <c r="AF500" s="257"/>
      <c r="AG500" s="257"/>
      <c r="AH500" s="257"/>
      <c r="AI500" s="257"/>
      <c r="AJ500" s="257"/>
      <c r="AK500" s="257"/>
    </row>
    <row r="501" spans="1:37" ht="15.75" customHeight="1">
      <c r="A501" s="398"/>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c r="AA501" s="257"/>
      <c r="AB501" s="257"/>
      <c r="AC501" s="257"/>
      <c r="AD501" s="257"/>
      <c r="AE501" s="257"/>
      <c r="AF501" s="257"/>
      <c r="AG501" s="257"/>
      <c r="AH501" s="257"/>
      <c r="AI501" s="257"/>
      <c r="AJ501" s="257"/>
      <c r="AK501" s="257"/>
    </row>
    <row r="502" spans="1:37" ht="15.75" customHeight="1">
      <c r="A502" s="398"/>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57"/>
      <c r="AE502" s="257"/>
      <c r="AF502" s="257"/>
      <c r="AG502" s="257"/>
      <c r="AH502" s="257"/>
      <c r="AI502" s="257"/>
      <c r="AJ502" s="257"/>
      <c r="AK502" s="257"/>
    </row>
    <row r="503" spans="1:37" ht="15.75" customHeight="1">
      <c r="A503" s="398"/>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57"/>
      <c r="AE503" s="257"/>
      <c r="AF503" s="257"/>
      <c r="AG503" s="257"/>
      <c r="AH503" s="257"/>
      <c r="AI503" s="257"/>
      <c r="AJ503" s="257"/>
      <c r="AK503" s="257"/>
    </row>
    <row r="504" spans="1:37" ht="15.75" customHeight="1">
      <c r="A504" s="398"/>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57"/>
      <c r="AE504" s="257"/>
      <c r="AF504" s="257"/>
      <c r="AG504" s="257"/>
      <c r="AH504" s="257"/>
      <c r="AI504" s="257"/>
      <c r="AJ504" s="257"/>
      <c r="AK504" s="257"/>
    </row>
    <row r="505" spans="1:37" ht="15.75" customHeight="1">
      <c r="A505" s="398"/>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57"/>
      <c r="AE505" s="257"/>
      <c r="AF505" s="257"/>
      <c r="AG505" s="257"/>
      <c r="AH505" s="257"/>
      <c r="AI505" s="257"/>
      <c r="AJ505" s="257"/>
      <c r="AK505" s="257"/>
    </row>
    <row r="506" spans="1:37" ht="15.75" customHeight="1">
      <c r="A506" s="398"/>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57"/>
      <c r="AE506" s="257"/>
      <c r="AF506" s="257"/>
      <c r="AG506" s="257"/>
      <c r="AH506" s="257"/>
      <c r="AI506" s="257"/>
      <c r="AJ506" s="257"/>
      <c r="AK506" s="257"/>
    </row>
    <row r="507" spans="1:37" ht="15.75" customHeight="1">
      <c r="A507" s="398"/>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c r="AA507" s="257"/>
      <c r="AB507" s="257"/>
      <c r="AC507" s="257"/>
      <c r="AD507" s="257"/>
      <c r="AE507" s="257"/>
      <c r="AF507" s="257"/>
      <c r="AG507" s="257"/>
      <c r="AH507" s="257"/>
      <c r="AI507" s="257"/>
      <c r="AJ507" s="257"/>
      <c r="AK507" s="257"/>
    </row>
    <row r="508" spans="1:37" ht="15.75" customHeight="1">
      <c r="A508" s="398"/>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c r="AA508" s="257"/>
      <c r="AB508" s="257"/>
      <c r="AC508" s="257"/>
      <c r="AD508" s="257"/>
      <c r="AE508" s="257"/>
      <c r="AF508" s="257"/>
      <c r="AG508" s="257"/>
      <c r="AH508" s="257"/>
      <c r="AI508" s="257"/>
      <c r="AJ508" s="257"/>
      <c r="AK508" s="257"/>
    </row>
    <row r="509" spans="1:37" ht="15.75" customHeight="1">
      <c r="A509" s="398"/>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57"/>
      <c r="AE509" s="257"/>
      <c r="AF509" s="257"/>
      <c r="AG509" s="257"/>
      <c r="AH509" s="257"/>
      <c r="AI509" s="257"/>
      <c r="AJ509" s="257"/>
      <c r="AK509" s="257"/>
    </row>
    <row r="510" spans="1:37" ht="15.75" customHeight="1">
      <c r="A510" s="398"/>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c r="AA510" s="257"/>
      <c r="AB510" s="257"/>
      <c r="AC510" s="257"/>
      <c r="AD510" s="257"/>
      <c r="AE510" s="257"/>
      <c r="AF510" s="257"/>
      <c r="AG510" s="257"/>
      <c r="AH510" s="257"/>
      <c r="AI510" s="257"/>
      <c r="AJ510" s="257"/>
      <c r="AK510" s="257"/>
    </row>
    <row r="511" spans="1:37" ht="15.75" customHeight="1">
      <c r="A511" s="398"/>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c r="AA511" s="257"/>
      <c r="AB511" s="257"/>
      <c r="AC511" s="257"/>
      <c r="AD511" s="257"/>
      <c r="AE511" s="257"/>
      <c r="AF511" s="257"/>
      <c r="AG511" s="257"/>
      <c r="AH511" s="257"/>
      <c r="AI511" s="257"/>
      <c r="AJ511" s="257"/>
      <c r="AK511" s="257"/>
    </row>
    <row r="512" spans="1:37" ht="15.75" customHeight="1">
      <c r="A512" s="398"/>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c r="AA512" s="257"/>
      <c r="AB512" s="257"/>
      <c r="AC512" s="257"/>
      <c r="AD512" s="257"/>
      <c r="AE512" s="257"/>
      <c r="AF512" s="257"/>
      <c r="AG512" s="257"/>
      <c r="AH512" s="257"/>
      <c r="AI512" s="257"/>
      <c r="AJ512" s="257"/>
      <c r="AK512" s="257"/>
    </row>
    <row r="513" spans="1:37" ht="15.75" customHeight="1">
      <c r="A513" s="398"/>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c r="AA513" s="257"/>
      <c r="AB513" s="257"/>
      <c r="AC513" s="257"/>
      <c r="AD513" s="257"/>
      <c r="AE513" s="257"/>
      <c r="AF513" s="257"/>
      <c r="AG513" s="257"/>
      <c r="AH513" s="257"/>
      <c r="AI513" s="257"/>
      <c r="AJ513" s="257"/>
      <c r="AK513" s="257"/>
    </row>
    <row r="514" spans="1:37" ht="15.75" customHeight="1">
      <c r="A514" s="398"/>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c r="AA514" s="257"/>
      <c r="AB514" s="257"/>
      <c r="AC514" s="257"/>
      <c r="AD514" s="257"/>
      <c r="AE514" s="257"/>
      <c r="AF514" s="257"/>
      <c r="AG514" s="257"/>
      <c r="AH514" s="257"/>
      <c r="AI514" s="257"/>
      <c r="AJ514" s="257"/>
      <c r="AK514" s="257"/>
    </row>
    <row r="515" spans="1:37" ht="15.75" customHeight="1">
      <c r="A515" s="398"/>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7"/>
      <c r="AE515" s="257"/>
      <c r="AF515" s="257"/>
      <c r="AG515" s="257"/>
      <c r="AH515" s="257"/>
      <c r="AI515" s="257"/>
      <c r="AJ515" s="257"/>
      <c r="AK515" s="257"/>
    </row>
    <row r="516" spans="1:37" ht="15.75" customHeight="1">
      <c r="A516" s="398"/>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7"/>
    </row>
    <row r="517" spans="1:37" ht="15.75" customHeight="1">
      <c r="A517" s="398"/>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57"/>
      <c r="AE517" s="257"/>
      <c r="AF517" s="257"/>
      <c r="AG517" s="257"/>
      <c r="AH517" s="257"/>
      <c r="AI517" s="257"/>
      <c r="AJ517" s="257"/>
      <c r="AK517" s="257"/>
    </row>
    <row r="518" spans="1:37" ht="15.75" customHeight="1">
      <c r="A518" s="398"/>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57"/>
      <c r="AE518" s="257"/>
      <c r="AF518" s="257"/>
      <c r="AG518" s="257"/>
      <c r="AH518" s="257"/>
      <c r="AI518" s="257"/>
      <c r="AJ518" s="257"/>
      <c r="AK518" s="257"/>
    </row>
    <row r="519" spans="1:37" ht="15.75" customHeight="1">
      <c r="A519" s="398"/>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57"/>
      <c r="AE519" s="257"/>
      <c r="AF519" s="257"/>
      <c r="AG519" s="257"/>
      <c r="AH519" s="257"/>
      <c r="AI519" s="257"/>
      <c r="AJ519" s="257"/>
      <c r="AK519" s="257"/>
    </row>
    <row r="520" spans="1:37" ht="15.75" customHeight="1">
      <c r="A520" s="398"/>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57"/>
      <c r="AE520" s="257"/>
      <c r="AF520" s="257"/>
      <c r="AG520" s="257"/>
      <c r="AH520" s="257"/>
      <c r="AI520" s="257"/>
      <c r="AJ520" s="257"/>
      <c r="AK520" s="257"/>
    </row>
    <row r="521" spans="1:37" ht="15.75" customHeight="1">
      <c r="A521" s="398"/>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57"/>
      <c r="AE521" s="257"/>
      <c r="AF521" s="257"/>
      <c r="AG521" s="257"/>
      <c r="AH521" s="257"/>
      <c r="AI521" s="257"/>
      <c r="AJ521" s="257"/>
      <c r="AK521" s="257"/>
    </row>
    <row r="522" spans="1:37" ht="15.75" customHeight="1">
      <c r="A522" s="398"/>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57"/>
      <c r="AE522" s="257"/>
      <c r="AF522" s="257"/>
      <c r="AG522" s="257"/>
      <c r="AH522" s="257"/>
      <c r="AI522" s="257"/>
      <c r="AJ522" s="257"/>
      <c r="AK522" s="257"/>
    </row>
    <row r="523" spans="1:37" ht="15.75" customHeight="1">
      <c r="A523" s="398"/>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57"/>
      <c r="AE523" s="257"/>
      <c r="AF523" s="257"/>
      <c r="AG523" s="257"/>
      <c r="AH523" s="257"/>
      <c r="AI523" s="257"/>
      <c r="AJ523" s="257"/>
      <c r="AK523" s="257"/>
    </row>
    <row r="524" spans="1:37" ht="15.75" customHeight="1">
      <c r="A524" s="398"/>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57"/>
      <c r="AE524" s="257"/>
      <c r="AF524" s="257"/>
      <c r="AG524" s="257"/>
      <c r="AH524" s="257"/>
      <c r="AI524" s="257"/>
      <c r="AJ524" s="257"/>
      <c r="AK524" s="257"/>
    </row>
    <row r="525" spans="1:37" ht="15.75" customHeight="1">
      <c r="A525" s="398"/>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s="257"/>
      <c r="AG525" s="257"/>
      <c r="AH525" s="257"/>
      <c r="AI525" s="257"/>
      <c r="AJ525" s="257"/>
      <c r="AK525" s="257"/>
    </row>
    <row r="526" spans="1:37" ht="15.75" customHeight="1">
      <c r="A526" s="398"/>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57"/>
      <c r="AE526" s="257"/>
      <c r="AF526" s="257"/>
      <c r="AG526" s="257"/>
      <c r="AH526" s="257"/>
      <c r="AI526" s="257"/>
      <c r="AJ526" s="257"/>
      <c r="AK526" s="257"/>
    </row>
    <row r="527" spans="1:37" ht="15.75" customHeight="1">
      <c r="A527" s="398"/>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57"/>
      <c r="AE527" s="257"/>
      <c r="AF527" s="257"/>
      <c r="AG527" s="257"/>
      <c r="AH527" s="257"/>
      <c r="AI527" s="257"/>
      <c r="AJ527" s="257"/>
      <c r="AK527" s="257"/>
    </row>
    <row r="528" spans="1:37" ht="15.75" customHeight="1">
      <c r="A528" s="398"/>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57"/>
      <c r="AE528" s="257"/>
      <c r="AF528" s="257"/>
      <c r="AG528" s="257"/>
      <c r="AH528" s="257"/>
      <c r="AI528" s="257"/>
      <c r="AJ528" s="257"/>
      <c r="AK528" s="257"/>
    </row>
    <row r="529" spans="1:37" ht="15.75" customHeight="1">
      <c r="A529" s="398"/>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57"/>
      <c r="AE529" s="257"/>
      <c r="AF529" s="257"/>
      <c r="AG529" s="257"/>
      <c r="AH529" s="257"/>
      <c r="AI529" s="257"/>
      <c r="AJ529" s="257"/>
      <c r="AK529" s="257"/>
    </row>
    <row r="530" spans="1:37" ht="15.75" customHeight="1">
      <c r="A530" s="398"/>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57"/>
      <c r="AE530" s="257"/>
      <c r="AF530" s="257"/>
      <c r="AG530" s="257"/>
      <c r="AH530" s="257"/>
      <c r="AI530" s="257"/>
      <c r="AJ530" s="257"/>
      <c r="AK530" s="257"/>
    </row>
    <row r="531" spans="1:37" ht="15.75" customHeight="1">
      <c r="A531" s="398"/>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57"/>
      <c r="AE531" s="257"/>
      <c r="AF531" s="257"/>
      <c r="AG531" s="257"/>
      <c r="AH531" s="257"/>
      <c r="AI531" s="257"/>
      <c r="AJ531" s="257"/>
      <c r="AK531" s="257"/>
    </row>
    <row r="532" spans="1:37" ht="15.75" customHeight="1">
      <c r="A532" s="398"/>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57"/>
      <c r="AE532" s="257"/>
      <c r="AF532" s="257"/>
      <c r="AG532" s="257"/>
      <c r="AH532" s="257"/>
      <c r="AI532" s="257"/>
      <c r="AJ532" s="257"/>
      <c r="AK532" s="257"/>
    </row>
    <row r="533" spans="1:37" ht="15.75" customHeight="1">
      <c r="A533" s="398"/>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57"/>
      <c r="AE533" s="257"/>
      <c r="AF533" s="257"/>
      <c r="AG533" s="257"/>
      <c r="AH533" s="257"/>
      <c r="AI533" s="257"/>
      <c r="AJ533" s="257"/>
      <c r="AK533" s="257"/>
    </row>
    <row r="534" spans="1:37" ht="15.75" customHeight="1">
      <c r="A534" s="398"/>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c r="AA534" s="257"/>
      <c r="AB534" s="257"/>
      <c r="AC534" s="257"/>
      <c r="AD534" s="257"/>
      <c r="AE534" s="257"/>
      <c r="AF534" s="257"/>
      <c r="AG534" s="257"/>
      <c r="AH534" s="257"/>
      <c r="AI534" s="257"/>
      <c r="AJ534" s="257"/>
      <c r="AK534" s="257"/>
    </row>
    <row r="535" spans="1:37" ht="15.75" customHeight="1">
      <c r="A535" s="398"/>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c r="AA535" s="257"/>
      <c r="AB535" s="257"/>
      <c r="AC535" s="257"/>
      <c r="AD535" s="257"/>
      <c r="AE535" s="257"/>
      <c r="AF535" s="257"/>
      <c r="AG535" s="257"/>
      <c r="AH535" s="257"/>
      <c r="AI535" s="257"/>
      <c r="AJ535" s="257"/>
      <c r="AK535" s="257"/>
    </row>
    <row r="536" spans="1:37" ht="15.75" customHeight="1">
      <c r="A536" s="398"/>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57"/>
      <c r="AE536" s="257"/>
      <c r="AF536" s="257"/>
      <c r="AG536" s="257"/>
      <c r="AH536" s="257"/>
      <c r="AI536" s="257"/>
      <c r="AJ536" s="257"/>
      <c r="AK536" s="257"/>
    </row>
    <row r="537" spans="1:37" ht="15.75" customHeight="1">
      <c r="A537" s="398"/>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7"/>
      <c r="AE537" s="257"/>
      <c r="AF537" s="257"/>
      <c r="AG537" s="257"/>
      <c r="AH537" s="257"/>
      <c r="AI537" s="257"/>
      <c r="AJ537" s="257"/>
      <c r="AK537" s="257"/>
    </row>
    <row r="538" spans="1:37" ht="15.75" customHeight="1">
      <c r="A538" s="398"/>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57"/>
      <c r="AE538" s="257"/>
      <c r="AF538" s="257"/>
      <c r="AG538" s="257"/>
      <c r="AH538" s="257"/>
      <c r="AI538" s="257"/>
      <c r="AJ538" s="257"/>
      <c r="AK538" s="257"/>
    </row>
    <row r="539" spans="1:37" ht="15.75" customHeight="1">
      <c r="A539" s="398"/>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row>
    <row r="540" spans="1:37" ht="15.75" customHeight="1">
      <c r="A540" s="398"/>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row>
    <row r="541" spans="1:37" ht="15.75" customHeight="1">
      <c r="A541" s="398"/>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57"/>
      <c r="AE541" s="257"/>
      <c r="AF541" s="257"/>
      <c r="AG541" s="257"/>
      <c r="AH541" s="257"/>
      <c r="AI541" s="257"/>
      <c r="AJ541" s="257"/>
      <c r="AK541" s="257"/>
    </row>
    <row r="542" spans="1:37" ht="15.75" customHeight="1">
      <c r="A542" s="398"/>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57"/>
      <c r="AE542" s="257"/>
      <c r="AF542" s="257"/>
      <c r="AG542" s="257"/>
      <c r="AH542" s="257"/>
      <c r="AI542" s="257"/>
      <c r="AJ542" s="257"/>
      <c r="AK542" s="257"/>
    </row>
    <row r="543" spans="1:37" ht="15.75" customHeight="1">
      <c r="A543" s="398"/>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7"/>
      <c r="AE543" s="257"/>
      <c r="AF543" s="257"/>
      <c r="AG543" s="257"/>
      <c r="AH543" s="257"/>
      <c r="AI543" s="257"/>
      <c r="AJ543" s="257"/>
      <c r="AK543" s="257"/>
    </row>
    <row r="544" spans="1:37" ht="15.75" customHeight="1">
      <c r="A544" s="398"/>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c r="AA544" s="257"/>
      <c r="AB544" s="257"/>
      <c r="AC544" s="257"/>
      <c r="AD544" s="257"/>
      <c r="AE544" s="257"/>
      <c r="AF544" s="257"/>
      <c r="AG544" s="257"/>
      <c r="AH544" s="257"/>
      <c r="AI544" s="257"/>
      <c r="AJ544" s="257"/>
      <c r="AK544" s="257"/>
    </row>
    <row r="545" spans="1:37" ht="15.75" customHeight="1">
      <c r="A545" s="398"/>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c r="AA545" s="257"/>
      <c r="AB545" s="257"/>
      <c r="AC545" s="257"/>
      <c r="AD545" s="257"/>
      <c r="AE545" s="257"/>
      <c r="AF545" s="257"/>
      <c r="AG545" s="257"/>
      <c r="AH545" s="257"/>
      <c r="AI545" s="257"/>
      <c r="AJ545" s="257"/>
      <c r="AK545" s="257"/>
    </row>
    <row r="546" spans="1:37" ht="15.75" customHeight="1">
      <c r="A546" s="398"/>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57"/>
      <c r="AE546" s="257"/>
      <c r="AF546" s="257"/>
      <c r="AG546" s="257"/>
      <c r="AH546" s="257"/>
      <c r="AI546" s="257"/>
      <c r="AJ546" s="257"/>
      <c r="AK546" s="257"/>
    </row>
    <row r="547" spans="1:37" ht="15.75" customHeight="1">
      <c r="A547" s="398"/>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c r="AA547" s="257"/>
      <c r="AB547" s="257"/>
      <c r="AC547" s="257"/>
      <c r="AD547" s="257"/>
      <c r="AE547" s="257"/>
      <c r="AF547" s="257"/>
      <c r="AG547" s="257"/>
      <c r="AH547" s="257"/>
      <c r="AI547" s="257"/>
      <c r="AJ547" s="257"/>
      <c r="AK547" s="257"/>
    </row>
    <row r="548" spans="1:37" ht="15.75" customHeight="1">
      <c r="A548" s="398"/>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c r="AA548" s="257"/>
      <c r="AB548" s="257"/>
      <c r="AC548" s="257"/>
      <c r="AD548" s="257"/>
      <c r="AE548" s="257"/>
      <c r="AF548" s="257"/>
      <c r="AG548" s="257"/>
      <c r="AH548" s="257"/>
      <c r="AI548" s="257"/>
      <c r="AJ548" s="257"/>
      <c r="AK548" s="257"/>
    </row>
    <row r="549" spans="1:37" ht="15.75" customHeight="1">
      <c r="A549" s="398"/>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57"/>
      <c r="AE549" s="257"/>
      <c r="AF549" s="257"/>
      <c r="AG549" s="257"/>
      <c r="AH549" s="257"/>
      <c r="AI549" s="257"/>
      <c r="AJ549" s="257"/>
      <c r="AK549" s="257"/>
    </row>
    <row r="550" spans="1:37" ht="15.75" customHeight="1">
      <c r="A550" s="398"/>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57"/>
      <c r="AE550" s="257"/>
      <c r="AF550" s="257"/>
      <c r="AG550" s="257"/>
      <c r="AH550" s="257"/>
      <c r="AI550" s="257"/>
      <c r="AJ550" s="257"/>
      <c r="AK550" s="257"/>
    </row>
    <row r="551" spans="1:37" ht="15.75" customHeight="1">
      <c r="A551" s="398"/>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row>
    <row r="552" spans="1:37" ht="15.75" customHeight="1">
      <c r="A552" s="398"/>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row>
    <row r="553" spans="1:37" ht="15.75" customHeight="1">
      <c r="A553" s="398"/>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57"/>
      <c r="AE553" s="257"/>
      <c r="AF553" s="257"/>
      <c r="AG553" s="257"/>
      <c r="AH553" s="257"/>
      <c r="AI553" s="257"/>
      <c r="AJ553" s="257"/>
      <c r="AK553" s="257"/>
    </row>
    <row r="554" spans="1:37" ht="15.75" customHeight="1">
      <c r="A554" s="398"/>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57"/>
      <c r="AE554" s="257"/>
      <c r="AF554" s="257"/>
      <c r="AG554" s="257"/>
      <c r="AH554" s="257"/>
      <c r="AI554" s="257"/>
      <c r="AJ554" s="257"/>
      <c r="AK554" s="257"/>
    </row>
    <row r="555" spans="1:37" ht="15.75" customHeight="1">
      <c r="A555" s="398"/>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57"/>
      <c r="AE555" s="257"/>
      <c r="AF555" s="257"/>
      <c r="AG555" s="257"/>
      <c r="AH555" s="257"/>
      <c r="AI555" s="257"/>
      <c r="AJ555" s="257"/>
      <c r="AK555" s="257"/>
    </row>
    <row r="556" spans="1:37" ht="15.75" customHeight="1">
      <c r="A556" s="398"/>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57"/>
      <c r="AE556" s="257"/>
      <c r="AF556" s="257"/>
      <c r="AG556" s="257"/>
      <c r="AH556" s="257"/>
      <c r="AI556" s="257"/>
      <c r="AJ556" s="257"/>
      <c r="AK556" s="257"/>
    </row>
    <row r="557" spans="1:37" ht="15.75" customHeight="1">
      <c r="A557" s="398"/>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57"/>
      <c r="AE557" s="257"/>
      <c r="AF557" s="257"/>
      <c r="AG557" s="257"/>
      <c r="AH557" s="257"/>
      <c r="AI557" s="257"/>
      <c r="AJ557" s="257"/>
      <c r="AK557" s="257"/>
    </row>
    <row r="558" spans="1:37" ht="15.75" customHeight="1">
      <c r="A558" s="398"/>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57"/>
      <c r="AE558" s="257"/>
      <c r="AF558" s="257"/>
      <c r="AG558" s="257"/>
      <c r="AH558" s="257"/>
      <c r="AI558" s="257"/>
      <c r="AJ558" s="257"/>
      <c r="AK558" s="257"/>
    </row>
    <row r="559" spans="1:37" ht="15.75" customHeight="1">
      <c r="A559" s="398"/>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s="257"/>
      <c r="AG559" s="257"/>
      <c r="AH559" s="257"/>
      <c r="AI559" s="257"/>
      <c r="AJ559" s="257"/>
      <c r="AK559" s="257"/>
    </row>
    <row r="560" spans="1:37" ht="15.75" customHeight="1">
      <c r="A560" s="398"/>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57"/>
      <c r="AE560" s="257"/>
      <c r="AF560" s="257"/>
      <c r="AG560" s="257"/>
      <c r="AH560" s="257"/>
      <c r="AI560" s="257"/>
      <c r="AJ560" s="257"/>
      <c r="AK560" s="257"/>
    </row>
    <row r="561" spans="1:37" ht="15.75" customHeight="1">
      <c r="A561" s="398"/>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57"/>
      <c r="AE561" s="257"/>
      <c r="AF561" s="257"/>
      <c r="AG561" s="257"/>
      <c r="AH561" s="257"/>
      <c r="AI561" s="257"/>
      <c r="AJ561" s="257"/>
      <c r="AK561" s="257"/>
    </row>
    <row r="562" spans="1:37" ht="15.75" customHeight="1">
      <c r="A562" s="398"/>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57"/>
      <c r="AE562" s="257"/>
      <c r="AF562" s="257"/>
      <c r="AG562" s="257"/>
      <c r="AH562" s="257"/>
      <c r="AI562" s="257"/>
      <c r="AJ562" s="257"/>
      <c r="AK562" s="257"/>
    </row>
    <row r="563" spans="1:37" ht="15.75" customHeight="1">
      <c r="A563" s="398"/>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57"/>
      <c r="AE563" s="257"/>
      <c r="AF563" s="257"/>
      <c r="AG563" s="257"/>
      <c r="AH563" s="257"/>
      <c r="AI563" s="257"/>
      <c r="AJ563" s="257"/>
      <c r="AK563" s="257"/>
    </row>
    <row r="564" spans="1:37" ht="15.75" customHeight="1">
      <c r="A564" s="398"/>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57"/>
      <c r="AE564" s="257"/>
      <c r="AF564" s="257"/>
      <c r="AG564" s="257"/>
      <c r="AH564" s="257"/>
      <c r="AI564" s="257"/>
      <c r="AJ564" s="257"/>
      <c r="AK564" s="257"/>
    </row>
    <row r="565" spans="1:37" ht="15.75" customHeight="1">
      <c r="A565" s="398"/>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57"/>
      <c r="AE565" s="257"/>
      <c r="AF565" s="257"/>
      <c r="AG565" s="257"/>
      <c r="AH565" s="257"/>
      <c r="AI565" s="257"/>
      <c r="AJ565" s="257"/>
      <c r="AK565" s="257"/>
    </row>
    <row r="566" spans="1:37" ht="15.75" customHeight="1">
      <c r="A566" s="398"/>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57"/>
      <c r="AE566" s="257"/>
      <c r="AF566" s="257"/>
      <c r="AG566" s="257"/>
      <c r="AH566" s="257"/>
      <c r="AI566" s="257"/>
      <c r="AJ566" s="257"/>
      <c r="AK566" s="257"/>
    </row>
    <row r="567" spans="1:37" ht="15.75" customHeight="1">
      <c r="A567" s="398"/>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57"/>
      <c r="AE567" s="257"/>
      <c r="AF567" s="257"/>
      <c r="AG567" s="257"/>
      <c r="AH567" s="257"/>
      <c r="AI567" s="257"/>
      <c r="AJ567" s="257"/>
      <c r="AK567" s="257"/>
    </row>
    <row r="568" spans="1:37" ht="15.75" customHeight="1">
      <c r="A568" s="398"/>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57"/>
      <c r="AE568" s="257"/>
      <c r="AF568" s="257"/>
      <c r="AG568" s="257"/>
      <c r="AH568" s="257"/>
      <c r="AI568" s="257"/>
      <c r="AJ568" s="257"/>
      <c r="AK568" s="257"/>
    </row>
    <row r="569" spans="1:37" ht="15.75" customHeight="1">
      <c r="A569" s="398"/>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57"/>
      <c r="AE569" s="257"/>
      <c r="AF569" s="257"/>
      <c r="AG569" s="257"/>
      <c r="AH569" s="257"/>
      <c r="AI569" s="257"/>
      <c r="AJ569" s="257"/>
      <c r="AK569" s="257"/>
    </row>
    <row r="570" spans="1:37" ht="15.75" customHeight="1">
      <c r="A570" s="398"/>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c r="AA570" s="257"/>
      <c r="AB570" s="257"/>
      <c r="AC570" s="257"/>
      <c r="AD570" s="257"/>
      <c r="AE570" s="257"/>
      <c r="AF570" s="257"/>
      <c r="AG570" s="257"/>
      <c r="AH570" s="257"/>
      <c r="AI570" s="257"/>
      <c r="AJ570" s="257"/>
      <c r="AK570" s="257"/>
    </row>
    <row r="571" spans="1:37" ht="15.75" customHeight="1">
      <c r="A571" s="398"/>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c r="AA571" s="257"/>
      <c r="AB571" s="257"/>
      <c r="AC571" s="257"/>
      <c r="AD571" s="257"/>
      <c r="AE571" s="257"/>
      <c r="AF571" s="257"/>
      <c r="AG571" s="257"/>
      <c r="AH571" s="257"/>
      <c r="AI571" s="257"/>
      <c r="AJ571" s="257"/>
      <c r="AK571" s="257"/>
    </row>
    <row r="572" spans="1:37" ht="15.75" customHeight="1">
      <c r="A572" s="398"/>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c r="AA572" s="257"/>
      <c r="AB572" s="257"/>
      <c r="AC572" s="257"/>
      <c r="AD572" s="257"/>
      <c r="AE572" s="257"/>
      <c r="AF572" s="257"/>
      <c r="AG572" s="257"/>
      <c r="AH572" s="257"/>
      <c r="AI572" s="257"/>
      <c r="AJ572" s="257"/>
      <c r="AK572" s="257"/>
    </row>
    <row r="573" spans="1:37" ht="15.75" customHeight="1">
      <c r="A573" s="398"/>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row>
    <row r="574" spans="1:37" ht="15.75" customHeight="1">
      <c r="A574" s="398"/>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row>
    <row r="575" spans="1:37" ht="15.75" customHeight="1">
      <c r="A575" s="398"/>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57"/>
      <c r="AE575" s="257"/>
      <c r="AF575" s="257"/>
      <c r="AG575" s="257"/>
      <c r="AH575" s="257"/>
      <c r="AI575" s="257"/>
      <c r="AJ575" s="257"/>
      <c r="AK575" s="257"/>
    </row>
    <row r="576" spans="1:37" ht="15.75" customHeight="1">
      <c r="A576" s="398"/>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57"/>
      <c r="AE576" s="257"/>
      <c r="AF576" s="257"/>
      <c r="AG576" s="257"/>
      <c r="AH576" s="257"/>
      <c r="AI576" s="257"/>
      <c r="AJ576" s="257"/>
      <c r="AK576" s="257"/>
    </row>
    <row r="577" spans="1:37" ht="15.75" customHeight="1">
      <c r="A577" s="398"/>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57"/>
      <c r="AE577" s="257"/>
      <c r="AF577" s="257"/>
      <c r="AG577" s="257"/>
      <c r="AH577" s="257"/>
      <c r="AI577" s="257"/>
      <c r="AJ577" s="257"/>
      <c r="AK577" s="257"/>
    </row>
    <row r="578" spans="1:37" ht="15.75" customHeight="1">
      <c r="A578" s="398"/>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57"/>
      <c r="AE578" s="257"/>
      <c r="AF578" s="257"/>
      <c r="AG578" s="257"/>
      <c r="AH578" s="257"/>
      <c r="AI578" s="257"/>
      <c r="AJ578" s="257"/>
      <c r="AK578" s="257"/>
    </row>
    <row r="579" spans="1:37" ht="15.75" customHeight="1">
      <c r="A579" s="398"/>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c r="AA579" s="257"/>
      <c r="AB579" s="257"/>
      <c r="AC579" s="257"/>
      <c r="AD579" s="257"/>
      <c r="AE579" s="257"/>
      <c r="AF579" s="257"/>
      <c r="AG579" s="257"/>
      <c r="AH579" s="257"/>
      <c r="AI579" s="257"/>
      <c r="AJ579" s="257"/>
      <c r="AK579" s="257"/>
    </row>
    <row r="580" spans="1:37" ht="15.75" customHeight="1">
      <c r="A580" s="398"/>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c r="AA580" s="257"/>
      <c r="AB580" s="257"/>
      <c r="AC580" s="257"/>
      <c r="AD580" s="257"/>
      <c r="AE580" s="257"/>
      <c r="AF580" s="257"/>
      <c r="AG580" s="257"/>
      <c r="AH580" s="257"/>
      <c r="AI580" s="257"/>
      <c r="AJ580" s="257"/>
      <c r="AK580" s="257"/>
    </row>
    <row r="581" spans="1:37" ht="15.75" customHeight="1">
      <c r="A581" s="398"/>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c r="AA581" s="257"/>
      <c r="AB581" s="257"/>
      <c r="AC581" s="257"/>
      <c r="AD581" s="257"/>
      <c r="AE581" s="257"/>
      <c r="AF581" s="257"/>
      <c r="AG581" s="257"/>
      <c r="AH581" s="257"/>
      <c r="AI581" s="257"/>
      <c r="AJ581" s="257"/>
      <c r="AK581" s="257"/>
    </row>
    <row r="582" spans="1:37" ht="15.75" customHeight="1">
      <c r="A582" s="398"/>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c r="AA582" s="257"/>
      <c r="AB582" s="257"/>
      <c r="AC582" s="257"/>
      <c r="AD582" s="257"/>
      <c r="AE582" s="257"/>
      <c r="AF582" s="257"/>
      <c r="AG582" s="257"/>
      <c r="AH582" s="257"/>
      <c r="AI582" s="257"/>
      <c r="AJ582" s="257"/>
      <c r="AK582" s="257"/>
    </row>
    <row r="583" spans="1:37" ht="15.75" customHeight="1">
      <c r="A583" s="398"/>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57"/>
      <c r="AE583" s="257"/>
      <c r="AF583" s="257"/>
      <c r="AG583" s="257"/>
      <c r="AH583" s="257"/>
      <c r="AI583" s="257"/>
      <c r="AJ583" s="257"/>
      <c r="AK583" s="257"/>
    </row>
    <row r="584" spans="1:37" ht="15.75" customHeight="1">
      <c r="A584" s="398"/>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57"/>
      <c r="AE584" s="257"/>
      <c r="AF584" s="257"/>
      <c r="AG584" s="257"/>
      <c r="AH584" s="257"/>
      <c r="AI584" s="257"/>
      <c r="AJ584" s="257"/>
      <c r="AK584" s="257"/>
    </row>
    <row r="585" spans="1:37" ht="15.75" customHeight="1">
      <c r="A585" s="398"/>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c r="AA585" s="257"/>
      <c r="AB585" s="257"/>
      <c r="AC585" s="257"/>
      <c r="AD585" s="257"/>
      <c r="AE585" s="257"/>
      <c r="AF585" s="257"/>
      <c r="AG585" s="257"/>
      <c r="AH585" s="257"/>
      <c r="AI585" s="257"/>
      <c r="AJ585" s="257"/>
      <c r="AK585" s="257"/>
    </row>
    <row r="586" spans="1:37" ht="15.75" customHeight="1">
      <c r="A586" s="398"/>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row>
    <row r="587" spans="1:37" ht="15.75" customHeight="1">
      <c r="A587" s="398"/>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row>
    <row r="588" spans="1:37" ht="15.75" customHeight="1">
      <c r="A588" s="398"/>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57"/>
      <c r="AE588" s="257"/>
      <c r="AF588" s="257"/>
      <c r="AG588" s="257"/>
      <c r="AH588" s="257"/>
      <c r="AI588" s="257"/>
      <c r="AJ588" s="257"/>
      <c r="AK588" s="257"/>
    </row>
    <row r="589" spans="1:37" ht="15.75" customHeight="1">
      <c r="A589" s="398"/>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57"/>
      <c r="AE589" s="257"/>
      <c r="AF589" s="257"/>
      <c r="AG589" s="257"/>
      <c r="AH589" s="257"/>
      <c r="AI589" s="257"/>
      <c r="AJ589" s="257"/>
      <c r="AK589" s="257"/>
    </row>
    <row r="590" spans="1:37" ht="15.75" customHeight="1">
      <c r="A590" s="398"/>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57"/>
      <c r="AE590" s="257"/>
      <c r="AF590" s="257"/>
      <c r="AG590" s="257"/>
      <c r="AH590" s="257"/>
      <c r="AI590" s="257"/>
      <c r="AJ590" s="257"/>
      <c r="AK590" s="257"/>
    </row>
    <row r="591" spans="1:37" ht="15.75" customHeight="1">
      <c r="A591" s="398"/>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57"/>
      <c r="AE591" s="257"/>
      <c r="AF591" s="257"/>
      <c r="AG591" s="257"/>
      <c r="AH591" s="257"/>
      <c r="AI591" s="257"/>
      <c r="AJ591" s="257"/>
      <c r="AK591" s="257"/>
    </row>
    <row r="592" spans="1:37" ht="15.75" customHeight="1">
      <c r="A592" s="398"/>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57"/>
      <c r="AE592" s="257"/>
      <c r="AF592" s="257"/>
      <c r="AG592" s="257"/>
      <c r="AH592" s="257"/>
      <c r="AI592" s="257"/>
      <c r="AJ592" s="257"/>
      <c r="AK592" s="257"/>
    </row>
    <row r="593" spans="1:37" ht="15.75" customHeight="1">
      <c r="A593" s="398"/>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57"/>
      <c r="AE593" s="257"/>
      <c r="AF593" s="257"/>
      <c r="AG593" s="257"/>
      <c r="AH593" s="257"/>
      <c r="AI593" s="257"/>
      <c r="AJ593" s="257"/>
      <c r="AK593" s="257"/>
    </row>
    <row r="594" spans="1:37" ht="15.75" customHeight="1">
      <c r="A594" s="398"/>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57"/>
      <c r="AE594" s="257"/>
      <c r="AF594" s="257"/>
      <c r="AG594" s="257"/>
      <c r="AH594" s="257"/>
      <c r="AI594" s="257"/>
      <c r="AJ594" s="257"/>
      <c r="AK594" s="257"/>
    </row>
    <row r="595" spans="1:37" ht="15.75" customHeight="1">
      <c r="A595" s="398"/>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57"/>
      <c r="AE595" s="257"/>
      <c r="AF595" s="257"/>
      <c r="AG595" s="257"/>
      <c r="AH595" s="257"/>
      <c r="AI595" s="257"/>
      <c r="AJ595" s="257"/>
      <c r="AK595" s="257"/>
    </row>
    <row r="596" spans="1:37" ht="15.75" customHeight="1">
      <c r="A596" s="398"/>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57"/>
      <c r="AE596" s="257"/>
      <c r="AF596" s="257"/>
      <c r="AG596" s="257"/>
      <c r="AH596" s="257"/>
      <c r="AI596" s="257"/>
      <c r="AJ596" s="257"/>
      <c r="AK596" s="257"/>
    </row>
    <row r="597" spans="1:37" ht="15.75" customHeight="1">
      <c r="A597" s="398"/>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c r="AG597" s="257"/>
      <c r="AH597" s="257"/>
      <c r="AI597" s="257"/>
      <c r="AJ597" s="257"/>
      <c r="AK597" s="257"/>
    </row>
    <row r="598" spans="1:37" ht="15.75" customHeight="1">
      <c r="A598" s="398"/>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57"/>
      <c r="AE598" s="257"/>
      <c r="AF598" s="257"/>
      <c r="AG598" s="257"/>
      <c r="AH598" s="257"/>
      <c r="AI598" s="257"/>
      <c r="AJ598" s="257"/>
      <c r="AK598" s="257"/>
    </row>
    <row r="599" spans="1:37" ht="15.75" customHeight="1">
      <c r="A599" s="398"/>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s="257"/>
      <c r="AG599" s="257"/>
      <c r="AH599" s="257"/>
      <c r="AI599" s="257"/>
      <c r="AJ599" s="257"/>
      <c r="AK599" s="257"/>
    </row>
    <row r="600" spans="1:37" ht="15.75" customHeight="1">
      <c r="A600" s="398"/>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57"/>
      <c r="AE600" s="257"/>
      <c r="AF600" s="257"/>
      <c r="AG600" s="257"/>
      <c r="AH600" s="257"/>
      <c r="AI600" s="257"/>
      <c r="AJ600" s="257"/>
      <c r="AK600" s="257"/>
    </row>
    <row r="601" spans="1:37" ht="15.75" customHeight="1">
      <c r="A601" s="398"/>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57"/>
      <c r="AE601" s="257"/>
      <c r="AF601" s="257"/>
      <c r="AG601" s="257"/>
      <c r="AH601" s="257"/>
      <c r="AI601" s="257"/>
      <c r="AJ601" s="257"/>
      <c r="AK601" s="257"/>
    </row>
    <row r="602" spans="1:37" ht="15.75" customHeight="1">
      <c r="A602" s="398"/>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57"/>
      <c r="AE602" s="257"/>
      <c r="AF602" s="257"/>
      <c r="AG602" s="257"/>
      <c r="AH602" s="257"/>
      <c r="AI602" s="257"/>
      <c r="AJ602" s="257"/>
      <c r="AK602" s="257"/>
    </row>
    <row r="603" spans="1:37" ht="15.75" customHeight="1">
      <c r="A603" s="398"/>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57"/>
      <c r="AE603" s="257"/>
      <c r="AF603" s="257"/>
      <c r="AG603" s="257"/>
      <c r="AH603" s="257"/>
      <c r="AI603" s="257"/>
      <c r="AJ603" s="257"/>
      <c r="AK603" s="257"/>
    </row>
    <row r="604" spans="1:37" ht="15.75" customHeight="1">
      <c r="A604" s="398"/>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57"/>
      <c r="AE604" s="257"/>
      <c r="AF604" s="257"/>
      <c r="AG604" s="257"/>
      <c r="AH604" s="257"/>
      <c r="AI604" s="257"/>
      <c r="AJ604" s="257"/>
      <c r="AK604" s="257"/>
    </row>
    <row r="605" spans="1:37" ht="15.75" customHeight="1">
      <c r="A605" s="398"/>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7"/>
      <c r="AE605" s="257"/>
      <c r="AF605" s="257"/>
      <c r="AG605" s="257"/>
      <c r="AH605" s="257"/>
      <c r="AI605" s="257"/>
      <c r="AJ605" s="257"/>
      <c r="AK605" s="257"/>
    </row>
    <row r="606" spans="1:37" ht="15.75" customHeight="1">
      <c r="A606" s="398"/>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57"/>
      <c r="AE606" s="257"/>
      <c r="AF606" s="257"/>
      <c r="AG606" s="257"/>
      <c r="AH606" s="257"/>
      <c r="AI606" s="257"/>
      <c r="AJ606" s="257"/>
      <c r="AK606" s="257"/>
    </row>
    <row r="607" spans="1:37" ht="15.75" customHeight="1">
      <c r="A607" s="398"/>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57"/>
      <c r="AE607" s="257"/>
      <c r="AF607" s="257"/>
      <c r="AG607" s="257"/>
      <c r="AH607" s="257"/>
      <c r="AI607" s="257"/>
      <c r="AJ607" s="257"/>
      <c r="AK607" s="257"/>
    </row>
    <row r="608" spans="1:37" ht="15.75" customHeight="1">
      <c r="A608" s="398"/>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57"/>
      <c r="AE608" s="257"/>
      <c r="AF608" s="257"/>
      <c r="AG608" s="257"/>
      <c r="AH608" s="257"/>
      <c r="AI608" s="257"/>
      <c r="AJ608" s="257"/>
      <c r="AK608" s="257"/>
    </row>
    <row r="609" spans="1:37" ht="15.75" customHeight="1">
      <c r="A609" s="398"/>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7"/>
      <c r="AF609" s="257"/>
      <c r="AG609" s="257"/>
      <c r="AH609" s="257"/>
      <c r="AI609" s="257"/>
      <c r="AJ609" s="257"/>
      <c r="AK609" s="257"/>
    </row>
    <row r="610" spans="1:37" ht="15.75" customHeight="1">
      <c r="A610" s="398"/>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57"/>
      <c r="AE610" s="257"/>
      <c r="AF610" s="257"/>
      <c r="AG610" s="257"/>
      <c r="AH610" s="257"/>
      <c r="AI610" s="257"/>
      <c r="AJ610" s="257"/>
      <c r="AK610" s="257"/>
    </row>
    <row r="611" spans="1:37" ht="15.75" customHeight="1">
      <c r="A611" s="398"/>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57"/>
      <c r="AE611" s="257"/>
      <c r="AF611" s="257"/>
      <c r="AG611" s="257"/>
      <c r="AH611" s="257"/>
      <c r="AI611" s="257"/>
      <c r="AJ611" s="257"/>
      <c r="AK611" s="257"/>
    </row>
    <row r="612" spans="1:37" ht="15.75" customHeight="1">
      <c r="A612" s="398"/>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57"/>
      <c r="AE612" s="257"/>
      <c r="AF612" s="257"/>
      <c r="AG612" s="257"/>
      <c r="AH612" s="257"/>
      <c r="AI612" s="257"/>
      <c r="AJ612" s="257"/>
      <c r="AK612" s="257"/>
    </row>
    <row r="613" spans="1:37" ht="15.75" customHeight="1">
      <c r="A613" s="398"/>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57"/>
      <c r="AE613" s="257"/>
      <c r="AF613" s="257"/>
      <c r="AG613" s="257"/>
      <c r="AH613" s="257"/>
      <c r="AI613" s="257"/>
      <c r="AJ613" s="257"/>
      <c r="AK613" s="257"/>
    </row>
    <row r="614" spans="1:37" ht="15.75" customHeight="1">
      <c r="A614" s="398"/>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c r="AA614" s="257"/>
      <c r="AB614" s="257"/>
      <c r="AC614" s="257"/>
      <c r="AD614" s="257"/>
      <c r="AE614" s="257"/>
      <c r="AF614" s="257"/>
      <c r="AG614" s="257"/>
      <c r="AH614" s="257"/>
      <c r="AI614" s="257"/>
      <c r="AJ614" s="257"/>
      <c r="AK614" s="257"/>
    </row>
    <row r="615" spans="1:37" ht="15.75" customHeight="1">
      <c r="A615" s="398"/>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c r="AA615" s="257"/>
      <c r="AB615" s="257"/>
      <c r="AC615" s="257"/>
      <c r="AD615" s="257"/>
      <c r="AE615" s="257"/>
      <c r="AF615" s="257"/>
      <c r="AG615" s="257"/>
      <c r="AH615" s="257"/>
      <c r="AI615" s="257"/>
      <c r="AJ615" s="257"/>
      <c r="AK615" s="257"/>
    </row>
    <row r="616" spans="1:37" ht="15.75" customHeight="1">
      <c r="A616" s="398"/>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7"/>
      <c r="AE616" s="257"/>
      <c r="AF616" s="257"/>
      <c r="AG616" s="257"/>
      <c r="AH616" s="257"/>
      <c r="AI616" s="257"/>
      <c r="AJ616" s="257"/>
      <c r="AK616" s="257"/>
    </row>
    <row r="617" spans="1:37" ht="15.75" customHeight="1">
      <c r="A617" s="398"/>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57"/>
      <c r="AE617" s="257"/>
      <c r="AF617" s="257"/>
      <c r="AG617" s="257"/>
      <c r="AH617" s="257"/>
      <c r="AI617" s="257"/>
      <c r="AJ617" s="257"/>
      <c r="AK617" s="257"/>
    </row>
    <row r="618" spans="1:37" ht="15.75" customHeight="1">
      <c r="A618" s="398"/>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57"/>
      <c r="AE618" s="257"/>
      <c r="AF618" s="257"/>
      <c r="AG618" s="257"/>
      <c r="AH618" s="257"/>
      <c r="AI618" s="257"/>
      <c r="AJ618" s="257"/>
      <c r="AK618" s="257"/>
    </row>
    <row r="619" spans="1:37" ht="15.75" customHeight="1">
      <c r="A619" s="398"/>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57"/>
      <c r="AE619" s="257"/>
      <c r="AF619" s="257"/>
      <c r="AG619" s="257"/>
      <c r="AH619" s="257"/>
      <c r="AI619" s="257"/>
      <c r="AJ619" s="257"/>
      <c r="AK619" s="257"/>
    </row>
    <row r="620" spans="1:37" ht="15.75" customHeight="1">
      <c r="A620" s="398"/>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7"/>
      <c r="AE620" s="257"/>
      <c r="AF620" s="257"/>
      <c r="AG620" s="257"/>
      <c r="AH620" s="257"/>
      <c r="AI620" s="257"/>
      <c r="AJ620" s="257"/>
      <c r="AK620" s="257"/>
    </row>
    <row r="621" spans="1:37" ht="15.75" customHeight="1">
      <c r="A621" s="398"/>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57"/>
      <c r="AE621" s="257"/>
      <c r="AF621" s="257"/>
      <c r="AG621" s="257"/>
      <c r="AH621" s="257"/>
      <c r="AI621" s="257"/>
      <c r="AJ621" s="257"/>
      <c r="AK621" s="257"/>
    </row>
    <row r="622" spans="1:37" ht="15.75" customHeight="1">
      <c r="A622" s="398"/>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57"/>
      <c r="AE622" s="257"/>
      <c r="AF622" s="257"/>
      <c r="AG622" s="257"/>
      <c r="AH622" s="257"/>
      <c r="AI622" s="257"/>
      <c r="AJ622" s="257"/>
      <c r="AK622" s="257"/>
    </row>
    <row r="623" spans="1:37" ht="15.75" customHeight="1">
      <c r="A623" s="398"/>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57"/>
      <c r="AE623" s="257"/>
      <c r="AF623" s="257"/>
      <c r="AG623" s="257"/>
      <c r="AH623" s="257"/>
      <c r="AI623" s="257"/>
      <c r="AJ623" s="257"/>
      <c r="AK623" s="257"/>
    </row>
    <row r="624" spans="1:37" ht="15.75" customHeight="1">
      <c r="A624" s="398"/>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c r="AA624" s="257"/>
      <c r="AB624" s="257"/>
      <c r="AC624" s="257"/>
      <c r="AD624" s="257"/>
      <c r="AE624" s="257"/>
      <c r="AF624" s="257"/>
      <c r="AG624" s="257"/>
      <c r="AH624" s="257"/>
      <c r="AI624" s="257"/>
      <c r="AJ624" s="257"/>
      <c r="AK624" s="257"/>
    </row>
    <row r="625" spans="1:37" ht="15.75" customHeight="1">
      <c r="A625" s="398"/>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c r="AA625" s="257"/>
      <c r="AB625" s="257"/>
      <c r="AC625" s="257"/>
      <c r="AD625" s="257"/>
      <c r="AE625" s="257"/>
      <c r="AF625" s="257"/>
      <c r="AG625" s="257"/>
      <c r="AH625" s="257"/>
      <c r="AI625" s="257"/>
      <c r="AJ625" s="257"/>
      <c r="AK625" s="257"/>
    </row>
    <row r="626" spans="1:37" ht="15.75" customHeight="1">
      <c r="A626" s="398"/>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7"/>
      <c r="AE626" s="257"/>
      <c r="AF626" s="257"/>
      <c r="AG626" s="257"/>
      <c r="AH626" s="257"/>
      <c r="AI626" s="257"/>
      <c r="AJ626" s="257"/>
      <c r="AK626" s="257"/>
    </row>
    <row r="627" spans="1:37" ht="15.75" customHeight="1">
      <c r="A627" s="398"/>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57"/>
      <c r="AE627" s="257"/>
      <c r="AF627" s="257"/>
      <c r="AG627" s="257"/>
      <c r="AH627" s="257"/>
      <c r="AI627" s="257"/>
      <c r="AJ627" s="257"/>
      <c r="AK627" s="257"/>
    </row>
    <row r="628" spans="1:37" ht="15.75" customHeight="1">
      <c r="A628" s="398"/>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c r="AA628" s="257"/>
      <c r="AB628" s="257"/>
      <c r="AC628" s="257"/>
      <c r="AD628" s="257"/>
      <c r="AE628" s="257"/>
      <c r="AF628" s="257"/>
      <c r="AG628" s="257"/>
      <c r="AH628" s="257"/>
      <c r="AI628" s="257"/>
      <c r="AJ628" s="257"/>
      <c r="AK628" s="257"/>
    </row>
    <row r="629" spans="1:37" ht="15.75" customHeight="1">
      <c r="A629" s="398"/>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57"/>
      <c r="AE629" s="257"/>
      <c r="AF629" s="257"/>
      <c r="AG629" s="257"/>
      <c r="AH629" s="257"/>
      <c r="AI629" s="257"/>
      <c r="AJ629" s="257"/>
      <c r="AK629" s="257"/>
    </row>
    <row r="630" spans="1:37" ht="15.75" customHeight="1">
      <c r="A630" s="398"/>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s="257"/>
      <c r="AG630" s="257"/>
      <c r="AH630" s="257"/>
      <c r="AI630" s="257"/>
      <c r="AJ630" s="257"/>
      <c r="AK630" s="257"/>
    </row>
    <row r="631" spans="1:37" ht="15.75" customHeight="1">
      <c r="A631" s="398"/>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57"/>
      <c r="AE631" s="257"/>
      <c r="AF631" s="257"/>
      <c r="AG631" s="257"/>
      <c r="AH631" s="257"/>
      <c r="AI631" s="257"/>
      <c r="AJ631" s="257"/>
      <c r="AK631" s="257"/>
    </row>
    <row r="632" spans="1:37" ht="15.75" customHeight="1">
      <c r="A632" s="398"/>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57"/>
      <c r="AE632" s="257"/>
      <c r="AF632" s="257"/>
      <c r="AG632" s="257"/>
      <c r="AH632" s="257"/>
      <c r="AI632" s="257"/>
      <c r="AJ632" s="257"/>
      <c r="AK632" s="257"/>
    </row>
    <row r="633" spans="1:37" ht="15.75" customHeight="1">
      <c r="A633" s="398"/>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57"/>
      <c r="AE633" s="257"/>
      <c r="AF633" s="257"/>
      <c r="AG633" s="257"/>
      <c r="AH633" s="257"/>
      <c r="AI633" s="257"/>
      <c r="AJ633" s="257"/>
      <c r="AK633" s="257"/>
    </row>
    <row r="634" spans="1:37" ht="15.75" customHeight="1">
      <c r="A634" s="398"/>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57"/>
      <c r="AE634" s="257"/>
      <c r="AF634" s="257"/>
      <c r="AG634" s="257"/>
      <c r="AH634" s="257"/>
      <c r="AI634" s="257"/>
      <c r="AJ634" s="257"/>
      <c r="AK634" s="257"/>
    </row>
    <row r="635" spans="1:37" ht="15.75" customHeight="1">
      <c r="A635" s="398"/>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7"/>
      <c r="AE635" s="257"/>
      <c r="AF635" s="257"/>
      <c r="AG635" s="257"/>
      <c r="AH635" s="257"/>
      <c r="AI635" s="257"/>
      <c r="AJ635" s="257"/>
      <c r="AK635" s="257"/>
    </row>
    <row r="636" spans="1:37" ht="15.75" customHeight="1">
      <c r="A636" s="398"/>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57"/>
      <c r="AE636" s="257"/>
      <c r="AF636" s="257"/>
      <c r="AG636" s="257"/>
      <c r="AH636" s="257"/>
      <c r="AI636" s="257"/>
      <c r="AJ636" s="257"/>
      <c r="AK636" s="257"/>
    </row>
    <row r="637" spans="1:37" ht="15.75" customHeight="1">
      <c r="A637" s="398"/>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57"/>
      <c r="AE637" s="257"/>
      <c r="AF637" s="257"/>
      <c r="AG637" s="257"/>
      <c r="AH637" s="257"/>
      <c r="AI637" s="257"/>
      <c r="AJ637" s="257"/>
      <c r="AK637" s="257"/>
    </row>
    <row r="638" spans="1:37" ht="15.75" customHeight="1">
      <c r="A638" s="398"/>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57"/>
      <c r="AE638" s="257"/>
      <c r="AF638" s="257"/>
      <c r="AG638" s="257"/>
      <c r="AH638" s="257"/>
      <c r="AI638" s="257"/>
      <c r="AJ638" s="257"/>
      <c r="AK638" s="257"/>
    </row>
    <row r="639" spans="1:37" ht="15.75" customHeight="1">
      <c r="A639" s="398"/>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57"/>
      <c r="AE639" s="257"/>
      <c r="AF639" s="257"/>
      <c r="AG639" s="257"/>
      <c r="AH639" s="257"/>
      <c r="AI639" s="257"/>
      <c r="AJ639" s="257"/>
      <c r="AK639" s="257"/>
    </row>
    <row r="640" spans="1:37" ht="15.75" customHeight="1">
      <c r="A640" s="398"/>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57"/>
      <c r="AE640" s="257"/>
      <c r="AF640" s="257"/>
      <c r="AG640" s="257"/>
      <c r="AH640" s="257"/>
      <c r="AI640" s="257"/>
      <c r="AJ640" s="257"/>
      <c r="AK640" s="257"/>
    </row>
    <row r="641" spans="1:37" ht="15.75" customHeight="1">
      <c r="A641" s="398"/>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57"/>
      <c r="AE641" s="257"/>
      <c r="AF641" s="257"/>
      <c r="AG641" s="257"/>
      <c r="AH641" s="257"/>
      <c r="AI641" s="257"/>
      <c r="AJ641" s="257"/>
      <c r="AK641" s="257"/>
    </row>
    <row r="642" spans="1:37" ht="15.75" customHeight="1">
      <c r="A642" s="398"/>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57"/>
      <c r="AE642" s="257"/>
      <c r="AF642" s="257"/>
      <c r="AG642" s="257"/>
      <c r="AH642" s="257"/>
      <c r="AI642" s="257"/>
      <c r="AJ642" s="257"/>
      <c r="AK642" s="257"/>
    </row>
    <row r="643" spans="1:37" ht="15.75" customHeight="1">
      <c r="A643" s="398"/>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57"/>
      <c r="AE643" s="257"/>
      <c r="AF643" s="257"/>
      <c r="AG643" s="257"/>
      <c r="AH643" s="257"/>
      <c r="AI643" s="257"/>
      <c r="AJ643" s="257"/>
      <c r="AK643" s="257"/>
    </row>
    <row r="644" spans="1:37" ht="15.75" customHeight="1">
      <c r="A644" s="398"/>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57"/>
      <c r="AE644" s="257"/>
      <c r="AF644" s="257"/>
      <c r="AG644" s="257"/>
      <c r="AH644" s="257"/>
      <c r="AI644" s="257"/>
      <c r="AJ644" s="257"/>
      <c r="AK644" s="257"/>
    </row>
    <row r="645" spans="1:37" ht="15.75" customHeight="1">
      <c r="A645" s="398"/>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c r="AA645" s="257"/>
      <c r="AB645" s="257"/>
      <c r="AC645" s="257"/>
      <c r="AD645" s="257"/>
      <c r="AE645" s="257"/>
      <c r="AF645" s="257"/>
      <c r="AG645" s="257"/>
      <c r="AH645" s="257"/>
      <c r="AI645" s="257"/>
      <c r="AJ645" s="257"/>
      <c r="AK645" s="257"/>
    </row>
    <row r="646" spans="1:37" ht="15.75" customHeight="1">
      <c r="A646" s="398"/>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c r="AA646" s="257"/>
      <c r="AB646" s="257"/>
      <c r="AC646" s="257"/>
      <c r="AD646" s="257"/>
      <c r="AE646" s="257"/>
      <c r="AF646" s="257"/>
      <c r="AG646" s="257"/>
      <c r="AH646" s="257"/>
      <c r="AI646" s="257"/>
      <c r="AJ646" s="257"/>
      <c r="AK646" s="257"/>
    </row>
    <row r="647" spans="1:37" ht="15.75" customHeight="1">
      <c r="A647" s="398"/>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c r="AA647" s="257"/>
      <c r="AB647" s="257"/>
      <c r="AC647" s="257"/>
      <c r="AD647" s="257"/>
      <c r="AE647" s="257"/>
      <c r="AF647" s="257"/>
      <c r="AG647" s="257"/>
      <c r="AH647" s="257"/>
      <c r="AI647" s="257"/>
      <c r="AJ647" s="257"/>
      <c r="AK647" s="257"/>
    </row>
    <row r="648" spans="1:37" ht="15.75" customHeight="1">
      <c r="A648" s="398"/>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c r="AA648" s="257"/>
      <c r="AB648" s="257"/>
      <c r="AC648" s="257"/>
      <c r="AD648" s="257"/>
      <c r="AE648" s="257"/>
      <c r="AF648" s="257"/>
      <c r="AG648" s="257"/>
      <c r="AH648" s="257"/>
      <c r="AI648" s="257"/>
      <c r="AJ648" s="257"/>
      <c r="AK648" s="257"/>
    </row>
    <row r="649" spans="1:37" ht="15.75" customHeight="1">
      <c r="A649" s="398"/>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57"/>
      <c r="AE649" s="257"/>
      <c r="AF649" s="257"/>
      <c r="AG649" s="257"/>
      <c r="AH649" s="257"/>
      <c r="AI649" s="257"/>
      <c r="AJ649" s="257"/>
      <c r="AK649" s="257"/>
    </row>
    <row r="650" spans="1:37" ht="15.75" customHeight="1">
      <c r="A650" s="398"/>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57"/>
      <c r="AE650" s="257"/>
      <c r="AF650" s="257"/>
      <c r="AG650" s="257"/>
      <c r="AH650" s="257"/>
      <c r="AI650" s="257"/>
      <c r="AJ650" s="257"/>
      <c r="AK650" s="257"/>
    </row>
    <row r="651" spans="1:37" ht="15.75" customHeight="1">
      <c r="A651" s="398"/>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57"/>
      <c r="AE651" s="257"/>
      <c r="AF651" s="257"/>
      <c r="AG651" s="257"/>
      <c r="AH651" s="257"/>
      <c r="AI651" s="257"/>
      <c r="AJ651" s="257"/>
      <c r="AK651" s="257"/>
    </row>
    <row r="652" spans="1:37" ht="15.75" customHeight="1">
      <c r="A652" s="398"/>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57"/>
      <c r="AE652" s="257"/>
      <c r="AF652" s="257"/>
      <c r="AG652" s="257"/>
      <c r="AH652" s="257"/>
      <c r="AI652" s="257"/>
      <c r="AJ652" s="257"/>
      <c r="AK652" s="257"/>
    </row>
    <row r="653" spans="1:37" ht="15.75" customHeight="1">
      <c r="A653" s="398"/>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57"/>
      <c r="AE653" s="257"/>
      <c r="AF653" s="257"/>
      <c r="AG653" s="257"/>
      <c r="AH653" s="257"/>
      <c r="AI653" s="257"/>
      <c r="AJ653" s="257"/>
      <c r="AK653" s="257"/>
    </row>
    <row r="654" spans="1:37" ht="15.75" customHeight="1">
      <c r="A654" s="398"/>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c r="AA654" s="257"/>
      <c r="AB654" s="257"/>
      <c r="AC654" s="257"/>
      <c r="AD654" s="257"/>
      <c r="AE654" s="257"/>
      <c r="AF654" s="257"/>
      <c r="AG654" s="257"/>
      <c r="AH654" s="257"/>
      <c r="AI654" s="257"/>
      <c r="AJ654" s="257"/>
      <c r="AK654" s="257"/>
    </row>
    <row r="655" spans="1:37" ht="15.75" customHeight="1">
      <c r="A655" s="398"/>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c r="AA655" s="257"/>
      <c r="AB655" s="257"/>
      <c r="AC655" s="257"/>
      <c r="AD655" s="257"/>
      <c r="AE655" s="257"/>
      <c r="AF655" s="257"/>
      <c r="AG655" s="257"/>
      <c r="AH655" s="257"/>
      <c r="AI655" s="257"/>
      <c r="AJ655" s="257"/>
      <c r="AK655" s="257"/>
    </row>
    <row r="656" spans="1:37" ht="15.75" customHeight="1">
      <c r="A656" s="398"/>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c r="AA656" s="257"/>
      <c r="AB656" s="257"/>
      <c r="AC656" s="257"/>
      <c r="AD656" s="257"/>
      <c r="AE656" s="257"/>
      <c r="AF656" s="257"/>
      <c r="AG656" s="257"/>
      <c r="AH656" s="257"/>
      <c r="AI656" s="257"/>
      <c r="AJ656" s="257"/>
      <c r="AK656" s="257"/>
    </row>
    <row r="657" spans="1:37" ht="15.75" customHeight="1">
      <c r="A657" s="398"/>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c r="AA657" s="257"/>
      <c r="AB657" s="257"/>
      <c r="AC657" s="257"/>
      <c r="AD657" s="257"/>
      <c r="AE657" s="257"/>
      <c r="AF657" s="257"/>
      <c r="AG657" s="257"/>
      <c r="AH657" s="257"/>
      <c r="AI657" s="257"/>
      <c r="AJ657" s="257"/>
      <c r="AK657" s="257"/>
    </row>
    <row r="658" spans="1:37" ht="15.75" customHeight="1">
      <c r="A658" s="398"/>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c r="AA658" s="257"/>
      <c r="AB658" s="257"/>
      <c r="AC658" s="257"/>
      <c r="AD658" s="257"/>
      <c r="AE658" s="257"/>
      <c r="AF658" s="257"/>
      <c r="AG658" s="257"/>
      <c r="AH658" s="257"/>
      <c r="AI658" s="257"/>
      <c r="AJ658" s="257"/>
      <c r="AK658" s="257"/>
    </row>
    <row r="659" spans="1:37" ht="15.75" customHeight="1">
      <c r="A659" s="398"/>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c r="AA659" s="257"/>
      <c r="AB659" s="257"/>
      <c r="AC659" s="257"/>
      <c r="AD659" s="257"/>
      <c r="AE659" s="257"/>
      <c r="AF659" s="257"/>
      <c r="AG659" s="257"/>
      <c r="AH659" s="257"/>
      <c r="AI659" s="257"/>
      <c r="AJ659" s="257"/>
      <c r="AK659" s="257"/>
    </row>
    <row r="660" spans="1:37" ht="15.75" customHeight="1">
      <c r="A660" s="398"/>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c r="AA660" s="257"/>
      <c r="AB660" s="257"/>
      <c r="AC660" s="257"/>
      <c r="AD660" s="257"/>
      <c r="AE660" s="257"/>
      <c r="AF660" s="257"/>
      <c r="AG660" s="257"/>
      <c r="AH660" s="257"/>
      <c r="AI660" s="257"/>
      <c r="AJ660" s="257"/>
      <c r="AK660" s="257"/>
    </row>
    <row r="661" spans="1:37" ht="15.75" customHeight="1">
      <c r="A661" s="398"/>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c r="AA661" s="257"/>
      <c r="AB661" s="257"/>
      <c r="AC661" s="257"/>
      <c r="AD661" s="257"/>
      <c r="AE661" s="257"/>
      <c r="AF661" s="257"/>
      <c r="AG661" s="257"/>
      <c r="AH661" s="257"/>
      <c r="AI661" s="257"/>
      <c r="AJ661" s="257"/>
      <c r="AK661" s="257"/>
    </row>
    <row r="662" spans="1:37" ht="15.75" customHeight="1">
      <c r="A662" s="398"/>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57"/>
      <c r="AE662" s="257"/>
      <c r="AF662" s="257"/>
      <c r="AG662" s="257"/>
      <c r="AH662" s="257"/>
      <c r="AI662" s="257"/>
      <c r="AJ662" s="257"/>
      <c r="AK662" s="257"/>
    </row>
    <row r="663" spans="1:37" ht="15.75" customHeight="1">
      <c r="A663" s="398"/>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57"/>
      <c r="AE663" s="257"/>
      <c r="AF663" s="257"/>
      <c r="AG663" s="257"/>
      <c r="AH663" s="257"/>
      <c r="AI663" s="257"/>
      <c r="AJ663" s="257"/>
      <c r="AK663" s="257"/>
    </row>
    <row r="664" spans="1:37" ht="15.75" customHeight="1">
      <c r="A664" s="398"/>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57"/>
      <c r="AE664" s="257"/>
      <c r="AF664" s="257"/>
      <c r="AG664" s="257"/>
      <c r="AH664" s="257"/>
      <c r="AI664" s="257"/>
      <c r="AJ664" s="257"/>
      <c r="AK664" s="257"/>
    </row>
    <row r="665" spans="1:37" ht="15.75" customHeight="1">
      <c r="A665" s="398"/>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57"/>
      <c r="AE665" s="257"/>
      <c r="AF665" s="257"/>
      <c r="AG665" s="257"/>
      <c r="AH665" s="257"/>
      <c r="AI665" s="257"/>
      <c r="AJ665" s="257"/>
      <c r="AK665" s="257"/>
    </row>
    <row r="666" spans="1:37" ht="15.75" customHeight="1">
      <c r="A666" s="398"/>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57"/>
      <c r="AE666" s="257"/>
      <c r="AF666" s="257"/>
      <c r="AG666" s="257"/>
      <c r="AH666" s="257"/>
      <c r="AI666" s="257"/>
      <c r="AJ666" s="257"/>
      <c r="AK666" s="257"/>
    </row>
    <row r="667" spans="1:37" ht="15.75" customHeight="1">
      <c r="A667" s="398"/>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57"/>
      <c r="AE667" s="257"/>
      <c r="AF667" s="257"/>
      <c r="AG667" s="257"/>
      <c r="AH667" s="257"/>
      <c r="AI667" s="257"/>
      <c r="AJ667" s="257"/>
      <c r="AK667" s="257"/>
    </row>
    <row r="668" spans="1:37" ht="15.75" customHeight="1">
      <c r="A668" s="398"/>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57"/>
      <c r="AE668" s="257"/>
      <c r="AF668" s="257"/>
      <c r="AG668" s="257"/>
      <c r="AH668" s="257"/>
      <c r="AI668" s="257"/>
      <c r="AJ668" s="257"/>
      <c r="AK668" s="257"/>
    </row>
    <row r="669" spans="1:37" ht="15.75" customHeight="1">
      <c r="A669" s="398"/>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57"/>
      <c r="AE669" s="257"/>
      <c r="AF669" s="257"/>
      <c r="AG669" s="257"/>
      <c r="AH669" s="257"/>
      <c r="AI669" s="257"/>
      <c r="AJ669" s="257"/>
      <c r="AK669" s="257"/>
    </row>
    <row r="670" spans="1:37" ht="15.75" customHeight="1">
      <c r="A670" s="398"/>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57"/>
      <c r="AE670" s="257"/>
      <c r="AF670" s="257"/>
      <c r="AG670" s="257"/>
      <c r="AH670" s="257"/>
      <c r="AI670" s="257"/>
      <c r="AJ670" s="257"/>
      <c r="AK670" s="257"/>
    </row>
    <row r="671" spans="1:37" ht="15.75" customHeight="1">
      <c r="A671" s="398"/>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57"/>
      <c r="AE671" s="257"/>
      <c r="AF671" s="257"/>
      <c r="AG671" s="257"/>
      <c r="AH671" s="257"/>
      <c r="AI671" s="257"/>
      <c r="AJ671" s="257"/>
      <c r="AK671" s="257"/>
    </row>
    <row r="672" spans="1:37" ht="15.75" customHeight="1">
      <c r="A672" s="398"/>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57"/>
      <c r="AE672" s="257"/>
      <c r="AF672" s="257"/>
      <c r="AG672" s="257"/>
      <c r="AH672" s="257"/>
      <c r="AI672" s="257"/>
      <c r="AJ672" s="257"/>
      <c r="AK672" s="257"/>
    </row>
    <row r="673" spans="1:37" ht="15.75" customHeight="1">
      <c r="A673" s="398"/>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row>
    <row r="674" spans="1:37" ht="15.75" customHeight="1">
      <c r="A674" s="398"/>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row>
    <row r="675" spans="1:37" ht="15.75" customHeight="1">
      <c r="A675" s="398"/>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57"/>
      <c r="AE675" s="257"/>
      <c r="AF675" s="257"/>
      <c r="AG675" s="257"/>
      <c r="AH675" s="257"/>
      <c r="AI675" s="257"/>
      <c r="AJ675" s="257"/>
      <c r="AK675" s="257"/>
    </row>
    <row r="676" spans="1:37" ht="15.75" customHeight="1">
      <c r="A676" s="398"/>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57"/>
      <c r="AE676" s="257"/>
      <c r="AF676" s="257"/>
      <c r="AG676" s="257"/>
      <c r="AH676" s="257"/>
      <c r="AI676" s="257"/>
      <c r="AJ676" s="257"/>
      <c r="AK676" s="257"/>
    </row>
    <row r="677" spans="1:37" ht="15.75" customHeight="1">
      <c r="A677" s="398"/>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57"/>
      <c r="AE677" s="257"/>
      <c r="AF677" s="257"/>
      <c r="AG677" s="257"/>
      <c r="AH677" s="257"/>
      <c r="AI677" s="257"/>
      <c r="AJ677" s="257"/>
      <c r="AK677" s="257"/>
    </row>
    <row r="678" spans="1:37" ht="15.75" customHeight="1">
      <c r="A678" s="398"/>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57"/>
      <c r="AE678" s="257"/>
      <c r="AF678" s="257"/>
      <c r="AG678" s="257"/>
      <c r="AH678" s="257"/>
      <c r="AI678" s="257"/>
      <c r="AJ678" s="257"/>
      <c r="AK678" s="257"/>
    </row>
    <row r="679" spans="1:37" ht="15.75" customHeight="1">
      <c r="A679" s="398"/>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57"/>
      <c r="AE679" s="257"/>
      <c r="AF679" s="257"/>
      <c r="AG679" s="257"/>
      <c r="AH679" s="257"/>
      <c r="AI679" s="257"/>
      <c r="AJ679" s="257"/>
      <c r="AK679" s="257"/>
    </row>
    <row r="680" spans="1:37" ht="15.75" customHeight="1">
      <c r="A680" s="398"/>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57"/>
      <c r="AE680" s="257"/>
      <c r="AF680" s="257"/>
      <c r="AG680" s="257"/>
      <c r="AH680" s="257"/>
      <c r="AI680" s="257"/>
      <c r="AJ680" s="257"/>
      <c r="AK680" s="257"/>
    </row>
    <row r="681" spans="1:37" ht="15.75" customHeight="1">
      <c r="A681" s="398"/>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57"/>
      <c r="AE681" s="257"/>
      <c r="AF681" s="257"/>
      <c r="AG681" s="257"/>
      <c r="AH681" s="257"/>
      <c r="AI681" s="257"/>
      <c r="AJ681" s="257"/>
      <c r="AK681" s="257"/>
    </row>
    <row r="682" spans="1:37" ht="15.75" customHeight="1">
      <c r="A682" s="398"/>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57"/>
      <c r="AE682" s="257"/>
      <c r="AF682" s="257"/>
      <c r="AG682" s="257"/>
      <c r="AH682" s="257"/>
      <c r="AI682" s="257"/>
      <c r="AJ682" s="257"/>
      <c r="AK682" s="257"/>
    </row>
    <row r="683" spans="1:37" ht="15.75" customHeight="1">
      <c r="A683" s="398"/>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57"/>
      <c r="AE683" s="257"/>
      <c r="AF683" s="257"/>
      <c r="AG683" s="257"/>
      <c r="AH683" s="257"/>
      <c r="AI683" s="257"/>
      <c r="AJ683" s="257"/>
      <c r="AK683" s="257"/>
    </row>
    <row r="684" spans="1:37" ht="15.75" customHeight="1">
      <c r="A684" s="398"/>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57"/>
      <c r="AE684" s="257"/>
      <c r="AF684" s="257"/>
      <c r="AG684" s="257"/>
      <c r="AH684" s="257"/>
      <c r="AI684" s="257"/>
      <c r="AJ684" s="257"/>
      <c r="AK684" s="257"/>
    </row>
    <row r="685" spans="1:37" ht="15.75" customHeight="1">
      <c r="A685" s="398"/>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57"/>
      <c r="AE685" s="257"/>
      <c r="AF685" s="257"/>
      <c r="AG685" s="257"/>
      <c r="AH685" s="257"/>
      <c r="AI685" s="257"/>
      <c r="AJ685" s="257"/>
      <c r="AK685" s="257"/>
    </row>
    <row r="686" spans="1:37" ht="15.75" customHeight="1">
      <c r="A686" s="398"/>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57"/>
      <c r="AE686" s="257"/>
      <c r="AF686" s="257"/>
      <c r="AG686" s="257"/>
      <c r="AH686" s="257"/>
      <c r="AI686" s="257"/>
      <c r="AJ686" s="257"/>
      <c r="AK686" s="257"/>
    </row>
    <row r="687" spans="1:37" ht="15.75" customHeight="1">
      <c r="A687" s="398"/>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57"/>
      <c r="AE687" s="257"/>
      <c r="AF687" s="257"/>
      <c r="AG687" s="257"/>
      <c r="AH687" s="257"/>
      <c r="AI687" s="257"/>
      <c r="AJ687" s="257"/>
      <c r="AK687" s="257"/>
    </row>
    <row r="688" spans="1:37" ht="15.75" customHeight="1">
      <c r="A688" s="398"/>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57"/>
      <c r="AE688" s="257"/>
      <c r="AF688" s="257"/>
      <c r="AG688" s="257"/>
      <c r="AH688" s="257"/>
      <c r="AI688" s="257"/>
      <c r="AJ688" s="257"/>
      <c r="AK688" s="257"/>
    </row>
    <row r="689" spans="1:37" ht="15.75" customHeight="1">
      <c r="A689" s="398"/>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row>
    <row r="690" spans="1:37" ht="15.75" customHeight="1">
      <c r="A690" s="398"/>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row>
    <row r="691" spans="1:37" ht="15.75" customHeight="1">
      <c r="A691" s="398"/>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57"/>
      <c r="AE691" s="257"/>
      <c r="AF691" s="257"/>
      <c r="AG691" s="257"/>
      <c r="AH691" s="257"/>
      <c r="AI691" s="257"/>
      <c r="AJ691" s="257"/>
      <c r="AK691" s="257"/>
    </row>
    <row r="692" spans="1:37" ht="15.75" customHeight="1">
      <c r="A692" s="398"/>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57"/>
      <c r="AE692" s="257"/>
      <c r="AF692" s="257"/>
      <c r="AG692" s="257"/>
      <c r="AH692" s="257"/>
      <c r="AI692" s="257"/>
      <c r="AJ692" s="257"/>
      <c r="AK692" s="257"/>
    </row>
    <row r="693" spans="1:37" ht="15.75" customHeight="1">
      <c r="A693" s="398"/>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c r="AA693" s="257"/>
      <c r="AB693" s="257"/>
      <c r="AC693" s="257"/>
      <c r="AD693" s="257"/>
      <c r="AE693" s="257"/>
      <c r="AF693" s="257"/>
      <c r="AG693" s="257"/>
      <c r="AH693" s="257"/>
      <c r="AI693" s="257"/>
      <c r="AJ693" s="257"/>
      <c r="AK693" s="257"/>
    </row>
    <row r="694" spans="1:37" ht="15.75" customHeight="1">
      <c r="A694" s="398"/>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57"/>
      <c r="AE694" s="257"/>
      <c r="AF694" s="257"/>
      <c r="AG694" s="257"/>
      <c r="AH694" s="257"/>
      <c r="AI694" s="257"/>
      <c r="AJ694" s="257"/>
      <c r="AK694" s="257"/>
    </row>
    <row r="695" spans="1:37" ht="15.75" customHeight="1">
      <c r="A695" s="398"/>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57"/>
      <c r="AE695" s="257"/>
      <c r="AF695" s="257"/>
      <c r="AG695" s="257"/>
      <c r="AH695" s="257"/>
      <c r="AI695" s="257"/>
      <c r="AJ695" s="257"/>
      <c r="AK695" s="257"/>
    </row>
    <row r="696" spans="1:37" ht="15.75" customHeight="1">
      <c r="A696" s="398"/>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57"/>
      <c r="AE696" s="257"/>
      <c r="AF696" s="257"/>
      <c r="AG696" s="257"/>
      <c r="AH696" s="257"/>
      <c r="AI696" s="257"/>
      <c r="AJ696" s="257"/>
      <c r="AK696" s="257"/>
    </row>
    <row r="697" spans="1:37" ht="15.75" customHeight="1">
      <c r="A697" s="398"/>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57"/>
      <c r="AE697" s="257"/>
      <c r="AF697" s="257"/>
      <c r="AG697" s="257"/>
      <c r="AH697" s="257"/>
      <c r="AI697" s="257"/>
      <c r="AJ697" s="257"/>
      <c r="AK697" s="257"/>
    </row>
    <row r="698" spans="1:37" ht="15.75" customHeight="1">
      <c r="A698" s="398"/>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57"/>
      <c r="AE698" s="257"/>
      <c r="AF698" s="257"/>
      <c r="AG698" s="257"/>
      <c r="AH698" s="257"/>
      <c r="AI698" s="257"/>
      <c r="AJ698" s="257"/>
      <c r="AK698" s="257"/>
    </row>
    <row r="699" spans="1:37" ht="15.75" customHeight="1">
      <c r="A699" s="398"/>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57"/>
      <c r="AE699" s="257"/>
      <c r="AF699" s="257"/>
      <c r="AG699" s="257"/>
      <c r="AH699" s="257"/>
      <c r="AI699" s="257"/>
      <c r="AJ699" s="257"/>
      <c r="AK699" s="257"/>
    </row>
    <row r="700" spans="1:37" ht="15.75" customHeight="1">
      <c r="A700" s="398"/>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c r="AA700" s="257"/>
      <c r="AB700" s="257"/>
      <c r="AC700" s="257"/>
      <c r="AD700" s="257"/>
      <c r="AE700" s="257"/>
      <c r="AF700" s="257"/>
      <c r="AG700" s="257"/>
      <c r="AH700" s="257"/>
      <c r="AI700" s="257"/>
      <c r="AJ700" s="257"/>
      <c r="AK700" s="257"/>
    </row>
    <row r="701" spans="1:37" ht="15.75" customHeight="1">
      <c r="A701" s="398"/>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c r="AA701" s="257"/>
      <c r="AB701" s="257"/>
      <c r="AC701" s="257"/>
      <c r="AD701" s="257"/>
      <c r="AE701" s="257"/>
      <c r="AF701" s="257"/>
      <c r="AG701" s="257"/>
      <c r="AH701" s="257"/>
      <c r="AI701" s="257"/>
      <c r="AJ701" s="257"/>
      <c r="AK701" s="257"/>
    </row>
    <row r="702" spans="1:37" ht="15.75" customHeight="1">
      <c r="A702" s="398"/>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c r="AA702" s="257"/>
      <c r="AB702" s="257"/>
      <c r="AC702" s="257"/>
      <c r="AD702" s="257"/>
      <c r="AE702" s="257"/>
      <c r="AF702" s="257"/>
      <c r="AG702" s="257"/>
      <c r="AH702" s="257"/>
      <c r="AI702" s="257"/>
      <c r="AJ702" s="257"/>
      <c r="AK702" s="257"/>
    </row>
    <row r="703" spans="1:37" ht="15.75" customHeight="1">
      <c r="A703" s="398"/>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c r="AA703" s="257"/>
      <c r="AB703" s="257"/>
      <c r="AC703" s="257"/>
      <c r="AD703" s="257"/>
      <c r="AE703" s="257"/>
      <c r="AF703" s="257"/>
      <c r="AG703" s="257"/>
      <c r="AH703" s="257"/>
      <c r="AI703" s="257"/>
      <c r="AJ703" s="257"/>
      <c r="AK703" s="257"/>
    </row>
    <row r="704" spans="1:37" ht="15.75" customHeight="1">
      <c r="A704" s="398"/>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c r="AA704" s="257"/>
      <c r="AB704" s="257"/>
      <c r="AC704" s="257"/>
      <c r="AD704" s="257"/>
      <c r="AE704" s="257"/>
      <c r="AF704" s="257"/>
      <c r="AG704" s="257"/>
      <c r="AH704" s="257"/>
      <c r="AI704" s="257"/>
      <c r="AJ704" s="257"/>
      <c r="AK704" s="257"/>
    </row>
    <row r="705" spans="1:37" ht="15.75" customHeight="1">
      <c r="A705" s="398"/>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c r="AA705" s="257"/>
      <c r="AB705" s="257"/>
      <c r="AC705" s="257"/>
      <c r="AD705" s="257"/>
      <c r="AE705" s="257"/>
      <c r="AF705" s="257"/>
      <c r="AG705" s="257"/>
      <c r="AH705" s="257"/>
      <c r="AI705" s="257"/>
      <c r="AJ705" s="257"/>
      <c r="AK705" s="257"/>
    </row>
    <row r="706" spans="1:37" ht="15.75" customHeight="1">
      <c r="A706" s="398"/>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c r="AA706" s="257"/>
      <c r="AB706" s="257"/>
      <c r="AC706" s="257"/>
      <c r="AD706" s="257"/>
      <c r="AE706" s="257"/>
      <c r="AF706" s="257"/>
      <c r="AG706" s="257"/>
      <c r="AH706" s="257"/>
      <c r="AI706" s="257"/>
      <c r="AJ706" s="257"/>
      <c r="AK706" s="257"/>
    </row>
    <row r="707" spans="1:37" ht="15.75" customHeight="1">
      <c r="A707" s="398"/>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57"/>
      <c r="AE707" s="257"/>
      <c r="AF707" s="257"/>
      <c r="AG707" s="257"/>
      <c r="AH707" s="257"/>
      <c r="AI707" s="257"/>
      <c r="AJ707" s="257"/>
      <c r="AK707" s="257"/>
    </row>
    <row r="708" spans="1:37" ht="15.75" customHeight="1">
      <c r="A708" s="398"/>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57"/>
      <c r="AE708" s="257"/>
      <c r="AF708" s="257"/>
      <c r="AG708" s="257"/>
      <c r="AH708" s="257"/>
      <c r="AI708" s="257"/>
      <c r="AJ708" s="257"/>
      <c r="AK708" s="257"/>
    </row>
    <row r="709" spans="1:37" ht="15.75" customHeight="1">
      <c r="A709" s="398"/>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57"/>
      <c r="AE709" s="257"/>
      <c r="AF709" s="257"/>
      <c r="AG709" s="257"/>
      <c r="AH709" s="257"/>
      <c r="AI709" s="257"/>
      <c r="AJ709" s="257"/>
      <c r="AK709" s="257"/>
    </row>
    <row r="710" spans="1:37" ht="15.75" customHeight="1">
      <c r="A710" s="398"/>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57"/>
      <c r="AE710" s="257"/>
      <c r="AF710" s="257"/>
      <c r="AG710" s="257"/>
      <c r="AH710" s="257"/>
      <c r="AI710" s="257"/>
      <c r="AJ710" s="257"/>
      <c r="AK710" s="257"/>
    </row>
    <row r="711" spans="1:37" ht="15.75" customHeight="1">
      <c r="A711" s="398"/>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57"/>
      <c r="AE711" s="257"/>
      <c r="AF711" s="257"/>
      <c r="AG711" s="257"/>
      <c r="AH711" s="257"/>
      <c r="AI711" s="257"/>
      <c r="AJ711" s="257"/>
      <c r="AK711" s="257"/>
    </row>
    <row r="712" spans="1:37" ht="15.75" customHeight="1">
      <c r="A712" s="398"/>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57"/>
      <c r="AE712" s="257"/>
      <c r="AF712" s="257"/>
      <c r="AG712" s="257"/>
      <c r="AH712" s="257"/>
      <c r="AI712" s="257"/>
      <c r="AJ712" s="257"/>
      <c r="AK712" s="257"/>
    </row>
    <row r="713" spans="1:37" ht="15.75" customHeight="1">
      <c r="A713" s="398"/>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57"/>
      <c r="AE713" s="257"/>
      <c r="AF713" s="257"/>
      <c r="AG713" s="257"/>
      <c r="AH713" s="257"/>
      <c r="AI713" s="257"/>
      <c r="AJ713" s="257"/>
      <c r="AK713" s="257"/>
    </row>
    <row r="714" spans="1:37" ht="15.75" customHeight="1">
      <c r="A714" s="398"/>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57"/>
      <c r="AE714" s="257"/>
      <c r="AF714" s="257"/>
      <c r="AG714" s="257"/>
      <c r="AH714" s="257"/>
      <c r="AI714" s="257"/>
      <c r="AJ714" s="257"/>
      <c r="AK714" s="257"/>
    </row>
    <row r="715" spans="1:37" ht="15.75" customHeight="1">
      <c r="A715" s="398"/>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57"/>
      <c r="AE715" s="257"/>
      <c r="AF715" s="257"/>
      <c r="AG715" s="257"/>
      <c r="AH715" s="257"/>
      <c r="AI715" s="257"/>
      <c r="AJ715" s="257"/>
      <c r="AK715" s="257"/>
    </row>
    <row r="716" spans="1:37" ht="15.75" customHeight="1">
      <c r="A716" s="398"/>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57"/>
      <c r="AE716" s="257"/>
      <c r="AF716" s="257"/>
      <c r="AG716" s="257"/>
      <c r="AH716" s="257"/>
      <c r="AI716" s="257"/>
      <c r="AJ716" s="257"/>
      <c r="AK716" s="257"/>
    </row>
    <row r="717" spans="1:37" ht="15.75" customHeight="1">
      <c r="A717" s="398"/>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s="257"/>
      <c r="AG717" s="257"/>
      <c r="AH717" s="257"/>
      <c r="AI717" s="257"/>
      <c r="AJ717" s="257"/>
      <c r="AK717" s="257"/>
    </row>
    <row r="718" spans="1:37" ht="15.75" customHeight="1">
      <c r="A718" s="398"/>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57"/>
      <c r="AE718" s="257"/>
      <c r="AF718" s="257"/>
      <c r="AG718" s="257"/>
      <c r="AH718" s="257"/>
      <c r="AI718" s="257"/>
      <c r="AJ718" s="257"/>
      <c r="AK718" s="257"/>
    </row>
    <row r="719" spans="1:37" ht="15.75" customHeight="1">
      <c r="A719" s="398"/>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57"/>
      <c r="AE719" s="257"/>
      <c r="AF719" s="257"/>
      <c r="AG719" s="257"/>
      <c r="AH719" s="257"/>
      <c r="AI719" s="257"/>
      <c r="AJ719" s="257"/>
      <c r="AK719" s="257"/>
    </row>
    <row r="720" spans="1:37" ht="15.75" customHeight="1">
      <c r="A720" s="398"/>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57"/>
      <c r="AE720" s="257"/>
      <c r="AF720" s="257"/>
      <c r="AG720" s="257"/>
      <c r="AH720" s="257"/>
      <c r="AI720" s="257"/>
      <c r="AJ720" s="257"/>
      <c r="AK720" s="257"/>
    </row>
    <row r="721" spans="1:37" ht="15.75" customHeight="1">
      <c r="A721" s="398"/>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57"/>
      <c r="AE721" s="257"/>
      <c r="AF721" s="257"/>
      <c r="AG721" s="257"/>
      <c r="AH721" s="257"/>
      <c r="AI721" s="257"/>
      <c r="AJ721" s="257"/>
      <c r="AK721" s="257"/>
    </row>
    <row r="722" spans="1:37" ht="15.75" customHeight="1">
      <c r="A722" s="398"/>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57"/>
      <c r="AE722" s="257"/>
      <c r="AF722" s="257"/>
      <c r="AG722" s="257"/>
      <c r="AH722" s="257"/>
      <c r="AI722" s="257"/>
      <c r="AJ722" s="257"/>
      <c r="AK722" s="257"/>
    </row>
    <row r="723" spans="1:37" ht="15.75" customHeight="1">
      <c r="A723" s="398"/>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57"/>
      <c r="AE723" s="257"/>
      <c r="AF723" s="257"/>
      <c r="AG723" s="257"/>
      <c r="AH723" s="257"/>
      <c r="AI723" s="257"/>
      <c r="AJ723" s="257"/>
      <c r="AK723" s="257"/>
    </row>
    <row r="724" spans="1:37" ht="15.75" customHeight="1">
      <c r="A724" s="398"/>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57"/>
      <c r="AE724" s="257"/>
      <c r="AF724" s="257"/>
      <c r="AG724" s="257"/>
      <c r="AH724" s="257"/>
      <c r="AI724" s="257"/>
      <c r="AJ724" s="257"/>
      <c r="AK724" s="257"/>
    </row>
    <row r="725" spans="1:37" ht="15.75" customHeight="1">
      <c r="A725" s="398"/>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57"/>
      <c r="AE725" s="257"/>
      <c r="AF725" s="257"/>
      <c r="AG725" s="257"/>
      <c r="AH725" s="257"/>
      <c r="AI725" s="257"/>
      <c r="AJ725" s="257"/>
      <c r="AK725" s="257"/>
    </row>
    <row r="726" spans="1:37" ht="15.75" customHeight="1">
      <c r="A726" s="398"/>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57"/>
      <c r="AE726" s="257"/>
      <c r="AF726" s="257"/>
      <c r="AG726" s="257"/>
      <c r="AH726" s="257"/>
      <c r="AI726" s="257"/>
      <c r="AJ726" s="257"/>
      <c r="AK726" s="257"/>
    </row>
    <row r="727" spans="1:37" ht="15.75" customHeight="1">
      <c r="A727" s="398"/>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7"/>
      <c r="AJ727" s="257"/>
      <c r="AK727" s="257"/>
    </row>
    <row r="728" spans="1:37" ht="15.75" customHeight="1">
      <c r="A728" s="398"/>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7"/>
      <c r="AF728" s="257"/>
      <c r="AG728" s="257"/>
      <c r="AH728" s="257"/>
      <c r="AI728" s="257"/>
      <c r="AJ728" s="257"/>
      <c r="AK728" s="257"/>
    </row>
    <row r="729" spans="1:37" ht="15.75" customHeight="1">
      <c r="A729" s="398"/>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57"/>
      <c r="AE729" s="257"/>
      <c r="AF729" s="257"/>
      <c r="AG729" s="257"/>
      <c r="AH729" s="257"/>
      <c r="AI729" s="257"/>
      <c r="AJ729" s="257"/>
      <c r="AK729" s="257"/>
    </row>
    <row r="730" spans="1:37" ht="15.75" customHeight="1">
      <c r="A730" s="398"/>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57"/>
      <c r="AE730" s="257"/>
      <c r="AF730" s="257"/>
      <c r="AG730" s="257"/>
      <c r="AH730" s="257"/>
      <c r="AI730" s="257"/>
      <c r="AJ730" s="257"/>
      <c r="AK730" s="257"/>
    </row>
    <row r="731" spans="1:37" ht="15.75" customHeight="1">
      <c r="A731" s="398"/>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57"/>
      <c r="AE731" s="257"/>
      <c r="AF731" s="257"/>
      <c r="AG731" s="257"/>
      <c r="AH731" s="257"/>
      <c r="AI731" s="257"/>
      <c r="AJ731" s="257"/>
      <c r="AK731" s="257"/>
    </row>
    <row r="732" spans="1:37" ht="15.75" customHeight="1">
      <c r="A732" s="398"/>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57"/>
      <c r="AE732" s="257"/>
      <c r="AF732" s="257"/>
      <c r="AG732" s="257"/>
      <c r="AH732" s="257"/>
      <c r="AI732" s="257"/>
      <c r="AJ732" s="257"/>
      <c r="AK732" s="257"/>
    </row>
    <row r="733" spans="1:37" ht="15.75" customHeight="1">
      <c r="A733" s="398"/>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57"/>
      <c r="AE733" s="257"/>
      <c r="AF733" s="257"/>
      <c r="AG733" s="257"/>
      <c r="AH733" s="257"/>
      <c r="AI733" s="257"/>
      <c r="AJ733" s="257"/>
      <c r="AK733" s="257"/>
    </row>
    <row r="734" spans="1:37" ht="15.75" customHeight="1">
      <c r="A734" s="398"/>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57"/>
      <c r="AE734" s="257"/>
      <c r="AF734" s="257"/>
      <c r="AG734" s="257"/>
      <c r="AH734" s="257"/>
      <c r="AI734" s="257"/>
      <c r="AJ734" s="257"/>
      <c r="AK734" s="257"/>
    </row>
    <row r="735" spans="1:37" ht="15.75" customHeight="1">
      <c r="A735" s="398"/>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57"/>
      <c r="AE735" s="257"/>
      <c r="AF735" s="257"/>
      <c r="AG735" s="257"/>
      <c r="AH735" s="257"/>
      <c r="AI735" s="257"/>
      <c r="AJ735" s="257"/>
      <c r="AK735" s="257"/>
    </row>
    <row r="736" spans="1:37" ht="15.75" customHeight="1">
      <c r="A736" s="398"/>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c r="AA736" s="257"/>
      <c r="AB736" s="257"/>
      <c r="AC736" s="257"/>
      <c r="AD736" s="257"/>
      <c r="AE736" s="257"/>
      <c r="AF736" s="257"/>
      <c r="AG736" s="257"/>
      <c r="AH736" s="257"/>
      <c r="AI736" s="257"/>
      <c r="AJ736" s="257"/>
      <c r="AK736" s="257"/>
    </row>
    <row r="737" spans="1:37" ht="15.75" customHeight="1">
      <c r="A737" s="398"/>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c r="AA737" s="257"/>
      <c r="AB737" s="257"/>
      <c r="AC737" s="257"/>
      <c r="AD737" s="257"/>
      <c r="AE737" s="257"/>
      <c r="AF737" s="257"/>
      <c r="AG737" s="257"/>
      <c r="AH737" s="257"/>
      <c r="AI737" s="257"/>
      <c r="AJ737" s="257"/>
      <c r="AK737" s="257"/>
    </row>
    <row r="738" spans="1:37" ht="15.75" customHeight="1">
      <c r="A738" s="398"/>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c r="AA738" s="257"/>
      <c r="AB738" s="257"/>
      <c r="AC738" s="257"/>
      <c r="AD738" s="257"/>
      <c r="AE738" s="257"/>
      <c r="AF738" s="257"/>
      <c r="AG738" s="257"/>
      <c r="AH738" s="257"/>
      <c r="AI738" s="257"/>
      <c r="AJ738" s="257"/>
      <c r="AK738" s="257"/>
    </row>
    <row r="739" spans="1:37" ht="15.75" customHeight="1">
      <c r="A739" s="398"/>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c r="AA739" s="257"/>
      <c r="AB739" s="257"/>
      <c r="AC739" s="257"/>
      <c r="AD739" s="257"/>
      <c r="AE739" s="257"/>
      <c r="AF739" s="257"/>
      <c r="AG739" s="257"/>
      <c r="AH739" s="257"/>
      <c r="AI739" s="257"/>
      <c r="AJ739" s="257"/>
      <c r="AK739" s="257"/>
    </row>
    <row r="740" spans="1:37" ht="15.75" customHeight="1">
      <c r="A740" s="398"/>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57"/>
      <c r="AE740" s="257"/>
      <c r="AF740" s="257"/>
      <c r="AG740" s="257"/>
      <c r="AH740" s="257"/>
      <c r="AI740" s="257"/>
      <c r="AJ740" s="257"/>
      <c r="AK740" s="257"/>
    </row>
    <row r="741" spans="1:37" ht="15.75" customHeight="1">
      <c r="A741" s="398"/>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57"/>
      <c r="AE741" s="257"/>
      <c r="AF741" s="257"/>
      <c r="AG741" s="257"/>
      <c r="AH741" s="257"/>
      <c r="AI741" s="257"/>
      <c r="AJ741" s="257"/>
      <c r="AK741" s="257"/>
    </row>
    <row r="742" spans="1:37" ht="15.75" customHeight="1">
      <c r="A742" s="398"/>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57"/>
      <c r="AE742" s="257"/>
      <c r="AF742" s="257"/>
      <c r="AG742" s="257"/>
      <c r="AH742" s="257"/>
      <c r="AI742" s="257"/>
      <c r="AJ742" s="257"/>
      <c r="AK742" s="257"/>
    </row>
    <row r="743" spans="1:37" ht="15.75" customHeight="1">
      <c r="A743" s="398"/>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57"/>
      <c r="AE743" s="257"/>
      <c r="AF743" s="257"/>
      <c r="AG743" s="257"/>
      <c r="AH743" s="257"/>
      <c r="AI743" s="257"/>
      <c r="AJ743" s="257"/>
      <c r="AK743" s="257"/>
    </row>
    <row r="744" spans="1:37" ht="15.75" customHeight="1">
      <c r="A744" s="398"/>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57"/>
      <c r="AE744" s="257"/>
      <c r="AF744" s="257"/>
      <c r="AG744" s="257"/>
      <c r="AH744" s="257"/>
      <c r="AI744" s="257"/>
      <c r="AJ744" s="257"/>
      <c r="AK744" s="257"/>
    </row>
    <row r="745" spans="1:37" ht="15.75" customHeight="1">
      <c r="A745" s="398"/>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c r="AA745" s="257"/>
      <c r="AB745" s="257"/>
      <c r="AC745" s="257"/>
      <c r="AD745" s="257"/>
      <c r="AE745" s="257"/>
      <c r="AF745" s="257"/>
      <c r="AG745" s="257"/>
      <c r="AH745" s="257"/>
      <c r="AI745" s="257"/>
      <c r="AJ745" s="257"/>
      <c r="AK745" s="257"/>
    </row>
    <row r="746" spans="1:37" ht="15.75" customHeight="1">
      <c r="A746" s="398"/>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c r="AA746" s="257"/>
      <c r="AB746" s="257"/>
      <c r="AC746" s="257"/>
      <c r="AD746" s="257"/>
      <c r="AE746" s="257"/>
      <c r="AF746" s="257"/>
      <c r="AG746" s="257"/>
      <c r="AH746" s="257"/>
      <c r="AI746" s="257"/>
      <c r="AJ746" s="257"/>
      <c r="AK746" s="257"/>
    </row>
    <row r="747" spans="1:37" ht="15.75" customHeight="1">
      <c r="A747" s="398"/>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c r="AA747" s="257"/>
      <c r="AB747" s="257"/>
      <c r="AC747" s="257"/>
      <c r="AD747" s="257"/>
      <c r="AE747" s="257"/>
      <c r="AF747" s="257"/>
      <c r="AG747" s="257"/>
      <c r="AH747" s="257"/>
      <c r="AI747" s="257"/>
      <c r="AJ747" s="257"/>
      <c r="AK747" s="257"/>
    </row>
    <row r="748" spans="1:37" ht="15.75" customHeight="1">
      <c r="A748" s="398"/>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c r="AA748" s="257"/>
      <c r="AB748" s="257"/>
      <c r="AC748" s="257"/>
      <c r="AD748" s="257"/>
      <c r="AE748" s="257"/>
      <c r="AF748" s="257"/>
      <c r="AG748" s="257"/>
      <c r="AH748" s="257"/>
      <c r="AI748" s="257"/>
      <c r="AJ748" s="257"/>
      <c r="AK748" s="257"/>
    </row>
    <row r="749" spans="1:37" ht="15.75" customHeight="1">
      <c r="A749" s="398"/>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57"/>
      <c r="AE749" s="257"/>
      <c r="AF749" s="257"/>
      <c r="AG749" s="257"/>
      <c r="AH749" s="257"/>
      <c r="AI749" s="257"/>
      <c r="AJ749" s="257"/>
      <c r="AK749" s="257"/>
    </row>
    <row r="750" spans="1:37" ht="15.75" customHeight="1">
      <c r="A750" s="398"/>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57"/>
      <c r="AE750" s="257"/>
      <c r="AF750" s="257"/>
      <c r="AG750" s="257"/>
      <c r="AH750" s="257"/>
      <c r="AI750" s="257"/>
      <c r="AJ750" s="257"/>
      <c r="AK750" s="257"/>
    </row>
    <row r="751" spans="1:37" ht="15.75" customHeight="1">
      <c r="A751" s="398"/>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c r="AA751" s="257"/>
      <c r="AB751" s="257"/>
      <c r="AC751" s="257"/>
      <c r="AD751" s="257"/>
      <c r="AE751" s="257"/>
      <c r="AF751" s="257"/>
      <c r="AG751" s="257"/>
      <c r="AH751" s="257"/>
      <c r="AI751" s="257"/>
      <c r="AJ751" s="257"/>
      <c r="AK751" s="257"/>
    </row>
    <row r="752" spans="1:37" ht="15.75" customHeight="1">
      <c r="A752" s="398"/>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c r="AA752" s="257"/>
      <c r="AB752" s="257"/>
      <c r="AC752" s="257"/>
      <c r="AD752" s="257"/>
      <c r="AE752" s="257"/>
      <c r="AF752" s="257"/>
      <c r="AG752" s="257"/>
      <c r="AH752" s="257"/>
      <c r="AI752" s="257"/>
      <c r="AJ752" s="257"/>
      <c r="AK752" s="257"/>
    </row>
    <row r="753" spans="1:37" ht="15.75" customHeight="1">
      <c r="A753" s="398"/>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57"/>
      <c r="AE753" s="257"/>
      <c r="AF753" s="257"/>
      <c r="AG753" s="257"/>
      <c r="AH753" s="257"/>
      <c r="AI753" s="257"/>
      <c r="AJ753" s="257"/>
      <c r="AK753" s="257"/>
    </row>
    <row r="754" spans="1:37" ht="15.75" customHeight="1">
      <c r="A754" s="398"/>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57"/>
      <c r="AE754" s="257"/>
      <c r="AF754" s="257"/>
      <c r="AG754" s="257"/>
      <c r="AH754" s="257"/>
      <c r="AI754" s="257"/>
      <c r="AJ754" s="257"/>
      <c r="AK754" s="257"/>
    </row>
    <row r="755" spans="1:37" ht="15.75" customHeight="1">
      <c r="A755" s="398"/>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57"/>
      <c r="AE755" s="257"/>
      <c r="AF755" s="257"/>
      <c r="AG755" s="257"/>
      <c r="AH755" s="257"/>
      <c r="AI755" s="257"/>
      <c r="AJ755" s="257"/>
      <c r="AK755" s="257"/>
    </row>
    <row r="756" spans="1:37" ht="15.75" customHeight="1">
      <c r="A756" s="398"/>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57"/>
      <c r="AE756" s="257"/>
      <c r="AF756" s="257"/>
      <c r="AG756" s="257"/>
      <c r="AH756" s="257"/>
      <c r="AI756" s="257"/>
      <c r="AJ756" s="257"/>
      <c r="AK756" s="257"/>
    </row>
    <row r="757" spans="1:37" ht="15.75" customHeight="1">
      <c r="A757" s="398"/>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57"/>
      <c r="AE757" s="257"/>
      <c r="AF757" s="257"/>
      <c r="AG757" s="257"/>
      <c r="AH757" s="257"/>
      <c r="AI757" s="257"/>
      <c r="AJ757" s="257"/>
      <c r="AK757" s="257"/>
    </row>
    <row r="758" spans="1:37" ht="15.75" customHeight="1">
      <c r="A758" s="398"/>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57"/>
      <c r="AE758" s="257"/>
      <c r="AF758" s="257"/>
      <c r="AG758" s="257"/>
      <c r="AH758" s="257"/>
      <c r="AI758" s="257"/>
      <c r="AJ758" s="257"/>
      <c r="AK758" s="257"/>
    </row>
    <row r="759" spans="1:37" ht="15.75" customHeight="1">
      <c r="A759" s="398"/>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57"/>
      <c r="AE759" s="257"/>
      <c r="AF759" s="257"/>
      <c r="AG759" s="257"/>
      <c r="AH759" s="257"/>
      <c r="AI759" s="257"/>
      <c r="AJ759" s="257"/>
      <c r="AK759" s="257"/>
    </row>
    <row r="760" spans="1:37" ht="15.75" customHeight="1">
      <c r="A760" s="398"/>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57"/>
      <c r="AE760" s="257"/>
      <c r="AF760" s="257"/>
      <c r="AG760" s="257"/>
      <c r="AH760" s="257"/>
      <c r="AI760" s="257"/>
      <c r="AJ760" s="257"/>
      <c r="AK760" s="257"/>
    </row>
    <row r="761" spans="1:37" ht="15.75" customHeight="1">
      <c r="A761" s="398"/>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57"/>
      <c r="AE761" s="257"/>
      <c r="AF761" s="257"/>
      <c r="AG761" s="257"/>
      <c r="AH761" s="257"/>
      <c r="AI761" s="257"/>
      <c r="AJ761" s="257"/>
      <c r="AK761" s="257"/>
    </row>
    <row r="762" spans="1:37" ht="15.75" customHeight="1">
      <c r="A762" s="398"/>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57"/>
      <c r="AE762" s="257"/>
      <c r="AF762" s="257"/>
      <c r="AG762" s="257"/>
      <c r="AH762" s="257"/>
      <c r="AI762" s="257"/>
      <c r="AJ762" s="257"/>
      <c r="AK762" s="257"/>
    </row>
    <row r="763" spans="1:37" ht="15.75" customHeight="1">
      <c r="A763" s="398"/>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57"/>
      <c r="AE763" s="257"/>
      <c r="AF763" s="257"/>
      <c r="AG763" s="257"/>
      <c r="AH763" s="257"/>
      <c r="AI763" s="257"/>
      <c r="AJ763" s="257"/>
      <c r="AK763" s="257"/>
    </row>
    <row r="764" spans="1:37" ht="15.75" customHeight="1">
      <c r="A764" s="398"/>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57"/>
      <c r="AE764" s="257"/>
      <c r="AF764" s="257"/>
      <c r="AG764" s="257"/>
      <c r="AH764" s="257"/>
      <c r="AI764" s="257"/>
      <c r="AJ764" s="257"/>
      <c r="AK764" s="257"/>
    </row>
    <row r="765" spans="1:37" ht="15.75" customHeight="1">
      <c r="A765" s="398"/>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57"/>
      <c r="AE765" s="257"/>
      <c r="AF765" s="257"/>
      <c r="AG765" s="257"/>
      <c r="AH765" s="257"/>
      <c r="AI765" s="257"/>
      <c r="AJ765" s="257"/>
      <c r="AK765" s="257"/>
    </row>
    <row r="766" spans="1:37" ht="15.75" customHeight="1">
      <c r="A766" s="398"/>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57"/>
      <c r="AE766" s="257"/>
      <c r="AF766" s="257"/>
      <c r="AG766" s="257"/>
      <c r="AH766" s="257"/>
      <c r="AI766" s="257"/>
      <c r="AJ766" s="257"/>
      <c r="AK766" s="257"/>
    </row>
    <row r="767" spans="1:37" ht="15.75" customHeight="1">
      <c r="A767" s="398"/>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57"/>
      <c r="AE767" s="257"/>
      <c r="AF767" s="257"/>
      <c r="AG767" s="257"/>
      <c r="AH767" s="257"/>
      <c r="AI767" s="257"/>
      <c r="AJ767" s="257"/>
      <c r="AK767" s="257"/>
    </row>
    <row r="768" spans="1:37" ht="15.75" customHeight="1">
      <c r="A768" s="398"/>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57"/>
      <c r="AE768" s="257"/>
      <c r="AF768" s="257"/>
      <c r="AG768" s="257"/>
      <c r="AH768" s="257"/>
      <c r="AI768" s="257"/>
      <c r="AJ768" s="257"/>
      <c r="AK768" s="257"/>
    </row>
    <row r="769" spans="1:37" ht="15.75" customHeight="1">
      <c r="A769" s="398"/>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57"/>
      <c r="AE769" s="257"/>
      <c r="AF769" s="257"/>
      <c r="AG769" s="257"/>
      <c r="AH769" s="257"/>
      <c r="AI769" s="257"/>
      <c r="AJ769" s="257"/>
      <c r="AK769" s="257"/>
    </row>
    <row r="770" spans="1:37" ht="15.75" customHeight="1">
      <c r="A770" s="398"/>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57"/>
      <c r="AE770" s="257"/>
      <c r="AF770" s="257"/>
      <c r="AG770" s="257"/>
      <c r="AH770" s="257"/>
      <c r="AI770" s="257"/>
      <c r="AJ770" s="257"/>
      <c r="AK770" s="257"/>
    </row>
    <row r="771" spans="1:37" ht="15.75" customHeight="1">
      <c r="A771" s="398"/>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57"/>
      <c r="AE771" s="257"/>
      <c r="AF771" s="257"/>
      <c r="AG771" s="257"/>
      <c r="AH771" s="257"/>
      <c r="AI771" s="257"/>
      <c r="AJ771" s="257"/>
      <c r="AK771" s="257"/>
    </row>
    <row r="772" spans="1:37" ht="15.75" customHeight="1">
      <c r="A772" s="398"/>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57"/>
      <c r="AE772" s="257"/>
      <c r="AF772" s="257"/>
      <c r="AG772" s="257"/>
      <c r="AH772" s="257"/>
      <c r="AI772" s="257"/>
      <c r="AJ772" s="257"/>
      <c r="AK772" s="257"/>
    </row>
    <row r="773" spans="1:37" ht="15.75" customHeight="1">
      <c r="A773" s="398"/>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57"/>
      <c r="AE773" s="257"/>
      <c r="AF773" s="257"/>
      <c r="AG773" s="257"/>
      <c r="AH773" s="257"/>
      <c r="AI773" s="257"/>
      <c r="AJ773" s="257"/>
      <c r="AK773" s="257"/>
    </row>
    <row r="774" spans="1:37" ht="15.75" customHeight="1">
      <c r="A774" s="398"/>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57"/>
      <c r="AE774" s="257"/>
      <c r="AF774" s="257"/>
      <c r="AG774" s="257"/>
      <c r="AH774" s="257"/>
      <c r="AI774" s="257"/>
      <c r="AJ774" s="257"/>
      <c r="AK774" s="257"/>
    </row>
    <row r="775" spans="1:37" ht="15.75" customHeight="1">
      <c r="A775" s="398"/>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57"/>
      <c r="AE775" s="257"/>
      <c r="AF775" s="257"/>
      <c r="AG775" s="257"/>
      <c r="AH775" s="257"/>
      <c r="AI775" s="257"/>
      <c r="AJ775" s="257"/>
      <c r="AK775" s="257"/>
    </row>
    <row r="776" spans="1:37" ht="15.75" customHeight="1">
      <c r="A776" s="398"/>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57"/>
      <c r="AE776" s="257"/>
      <c r="AF776" s="257"/>
      <c r="AG776" s="257"/>
      <c r="AH776" s="257"/>
      <c r="AI776" s="257"/>
      <c r="AJ776" s="257"/>
      <c r="AK776" s="257"/>
    </row>
    <row r="777" spans="1:37" ht="15.75" customHeight="1">
      <c r="A777" s="398"/>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57"/>
      <c r="AE777" s="257"/>
      <c r="AF777" s="257"/>
      <c r="AG777" s="257"/>
      <c r="AH777" s="257"/>
      <c r="AI777" s="257"/>
      <c r="AJ777" s="257"/>
      <c r="AK777" s="257"/>
    </row>
    <row r="778" spans="1:37" ht="15.75" customHeight="1">
      <c r="A778" s="398"/>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57"/>
      <c r="AE778" s="257"/>
      <c r="AF778" s="257"/>
      <c r="AG778" s="257"/>
      <c r="AH778" s="257"/>
      <c r="AI778" s="257"/>
      <c r="AJ778" s="257"/>
      <c r="AK778" s="257"/>
    </row>
    <row r="779" spans="1:37" ht="15.75" customHeight="1">
      <c r="A779" s="398"/>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57"/>
      <c r="AE779" s="257"/>
      <c r="AF779" s="257"/>
      <c r="AG779" s="257"/>
      <c r="AH779" s="257"/>
      <c r="AI779" s="257"/>
      <c r="AJ779" s="257"/>
      <c r="AK779" s="257"/>
    </row>
    <row r="780" spans="1:37" ht="15.75" customHeight="1">
      <c r="A780" s="398"/>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57"/>
      <c r="AE780" s="257"/>
      <c r="AF780" s="257"/>
      <c r="AG780" s="257"/>
      <c r="AH780" s="257"/>
      <c r="AI780" s="257"/>
      <c r="AJ780" s="257"/>
      <c r="AK780" s="257"/>
    </row>
    <row r="781" spans="1:37" ht="15.75" customHeight="1">
      <c r="A781" s="398"/>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57"/>
      <c r="AE781" s="257"/>
      <c r="AF781" s="257"/>
      <c r="AG781" s="257"/>
      <c r="AH781" s="257"/>
      <c r="AI781" s="257"/>
      <c r="AJ781" s="257"/>
      <c r="AK781" s="257"/>
    </row>
    <row r="782" spans="1:37" ht="15.75" customHeight="1">
      <c r="A782" s="398"/>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57"/>
      <c r="AE782" s="257"/>
      <c r="AF782" s="257"/>
      <c r="AG782" s="257"/>
      <c r="AH782" s="257"/>
      <c r="AI782" s="257"/>
      <c r="AJ782" s="257"/>
      <c r="AK782" s="257"/>
    </row>
    <row r="783" spans="1:37" ht="15.75" customHeight="1">
      <c r="A783" s="398"/>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F783" s="257"/>
      <c r="AG783" s="257"/>
      <c r="AH783" s="257"/>
      <c r="AI783" s="257"/>
      <c r="AJ783" s="257"/>
      <c r="AK783" s="257"/>
    </row>
    <row r="784" spans="1:37" ht="15.75" customHeight="1">
      <c r="A784" s="398"/>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57"/>
      <c r="AE784" s="257"/>
      <c r="AF784" s="257"/>
      <c r="AG784" s="257"/>
      <c r="AH784" s="257"/>
      <c r="AI784" s="257"/>
      <c r="AJ784" s="257"/>
      <c r="AK784" s="257"/>
    </row>
    <row r="785" spans="1:37" ht="15.75" customHeight="1">
      <c r="A785" s="398"/>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57"/>
      <c r="AE785" s="257"/>
      <c r="AF785" s="257"/>
      <c r="AG785" s="257"/>
      <c r="AH785" s="257"/>
      <c r="AI785" s="257"/>
      <c r="AJ785" s="257"/>
      <c r="AK785" s="257"/>
    </row>
    <row r="786" spans="1:37" ht="15.75" customHeight="1">
      <c r="A786" s="398"/>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57"/>
      <c r="AE786" s="257"/>
      <c r="AF786" s="257"/>
      <c r="AG786" s="257"/>
      <c r="AH786" s="257"/>
      <c r="AI786" s="257"/>
      <c r="AJ786" s="257"/>
      <c r="AK786" s="257"/>
    </row>
    <row r="787" spans="1:37" ht="15.75" customHeight="1">
      <c r="A787" s="398"/>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57"/>
      <c r="AE787" s="257"/>
      <c r="AF787" s="257"/>
      <c r="AG787" s="257"/>
      <c r="AH787" s="257"/>
      <c r="AI787" s="257"/>
      <c r="AJ787" s="257"/>
      <c r="AK787" s="257"/>
    </row>
    <row r="788" spans="1:37" ht="15.75" customHeight="1">
      <c r="A788" s="398"/>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s="257"/>
      <c r="AG788" s="257"/>
      <c r="AH788" s="257"/>
      <c r="AI788" s="257"/>
      <c r="AJ788" s="257"/>
      <c r="AK788" s="257"/>
    </row>
    <row r="789" spans="1:37" ht="15.75" customHeight="1">
      <c r="A789" s="398"/>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57"/>
      <c r="AE789" s="257"/>
      <c r="AF789" s="257"/>
      <c r="AG789" s="257"/>
      <c r="AH789" s="257"/>
      <c r="AI789" s="257"/>
      <c r="AJ789" s="257"/>
      <c r="AK789" s="257"/>
    </row>
    <row r="790" spans="1:37" ht="15.75" customHeight="1">
      <c r="A790" s="398"/>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57"/>
      <c r="AE790" s="257"/>
      <c r="AF790" s="257"/>
      <c r="AG790" s="257"/>
      <c r="AH790" s="257"/>
      <c r="AI790" s="257"/>
      <c r="AJ790" s="257"/>
      <c r="AK790" s="257"/>
    </row>
    <row r="791" spans="1:37" ht="15.75" customHeight="1">
      <c r="A791" s="398"/>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57"/>
      <c r="AE791" s="257"/>
      <c r="AF791" s="257"/>
      <c r="AG791" s="257"/>
      <c r="AH791" s="257"/>
      <c r="AI791" s="257"/>
      <c r="AJ791" s="257"/>
      <c r="AK791" s="257"/>
    </row>
    <row r="792" spans="1:37" ht="15.75" customHeight="1">
      <c r="A792" s="398"/>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57"/>
      <c r="AE792" s="257"/>
      <c r="AF792" s="257"/>
      <c r="AG792" s="257"/>
      <c r="AH792" s="257"/>
      <c r="AI792" s="257"/>
      <c r="AJ792" s="257"/>
      <c r="AK792" s="257"/>
    </row>
    <row r="793" spans="1:37" ht="15.75" customHeight="1">
      <c r="A793" s="398"/>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57"/>
      <c r="AE793" s="257"/>
      <c r="AF793" s="257"/>
      <c r="AG793" s="257"/>
      <c r="AH793" s="257"/>
      <c r="AI793" s="257"/>
      <c r="AJ793" s="257"/>
      <c r="AK793" s="257"/>
    </row>
    <row r="794" spans="1:37" ht="15.75" customHeight="1">
      <c r="A794" s="398"/>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57"/>
      <c r="AE794" s="257"/>
      <c r="AF794" s="257"/>
      <c r="AG794" s="257"/>
      <c r="AH794" s="257"/>
      <c r="AI794" s="257"/>
      <c r="AJ794" s="257"/>
      <c r="AK794" s="257"/>
    </row>
    <row r="795" spans="1:37" ht="15.75" customHeight="1">
      <c r="A795" s="398"/>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57"/>
      <c r="AE795" s="257"/>
      <c r="AF795" s="257"/>
      <c r="AG795" s="257"/>
      <c r="AH795" s="257"/>
      <c r="AI795" s="257"/>
      <c r="AJ795" s="257"/>
      <c r="AK795" s="257"/>
    </row>
    <row r="796" spans="1:37" ht="15.75" customHeight="1">
      <c r="A796" s="398"/>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57"/>
      <c r="AE796" s="257"/>
      <c r="AF796" s="257"/>
      <c r="AG796" s="257"/>
      <c r="AH796" s="257"/>
      <c r="AI796" s="257"/>
      <c r="AJ796" s="257"/>
      <c r="AK796" s="257"/>
    </row>
    <row r="797" spans="1:37" ht="15.75" customHeight="1">
      <c r="A797" s="398"/>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57"/>
      <c r="AE797" s="257"/>
      <c r="AF797" s="257"/>
      <c r="AG797" s="257"/>
      <c r="AH797" s="257"/>
      <c r="AI797" s="257"/>
      <c r="AJ797" s="257"/>
      <c r="AK797" s="257"/>
    </row>
    <row r="798" spans="1:37" ht="15.75" customHeight="1">
      <c r="A798" s="398"/>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57"/>
      <c r="AE798" s="257"/>
      <c r="AF798" s="257"/>
      <c r="AG798" s="257"/>
      <c r="AH798" s="257"/>
      <c r="AI798" s="257"/>
      <c r="AJ798" s="257"/>
      <c r="AK798" s="257"/>
    </row>
    <row r="799" spans="1:37" ht="15.75" customHeight="1">
      <c r="A799" s="398"/>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57"/>
      <c r="AE799" s="257"/>
      <c r="AF799" s="257"/>
      <c r="AG799" s="257"/>
      <c r="AH799" s="257"/>
      <c r="AI799" s="257"/>
      <c r="AJ799" s="257"/>
      <c r="AK799" s="257"/>
    </row>
    <row r="800" spans="1:37" ht="15.75" customHeight="1">
      <c r="A800" s="398"/>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57"/>
      <c r="AE800" s="257"/>
      <c r="AF800" s="257"/>
      <c r="AG800" s="257"/>
      <c r="AH800" s="257"/>
      <c r="AI800" s="257"/>
      <c r="AJ800" s="257"/>
      <c r="AK800" s="257"/>
    </row>
    <row r="801" spans="1:37" ht="15.75" customHeight="1">
      <c r="A801" s="398"/>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57"/>
      <c r="AE801" s="257"/>
      <c r="AF801" s="257"/>
      <c r="AG801" s="257"/>
      <c r="AH801" s="257"/>
      <c r="AI801" s="257"/>
      <c r="AJ801" s="257"/>
      <c r="AK801" s="257"/>
    </row>
    <row r="802" spans="1:37" ht="15.75" customHeight="1">
      <c r="A802" s="398"/>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57"/>
      <c r="AE802" s="257"/>
      <c r="AF802" s="257"/>
      <c r="AG802" s="257"/>
      <c r="AH802" s="257"/>
      <c r="AI802" s="257"/>
      <c r="AJ802" s="257"/>
      <c r="AK802" s="257"/>
    </row>
    <row r="803" spans="1:37" ht="15.75" customHeight="1">
      <c r="A803" s="398"/>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57"/>
      <c r="AE803" s="257"/>
      <c r="AF803" s="257"/>
      <c r="AG803" s="257"/>
      <c r="AH803" s="257"/>
      <c r="AI803" s="257"/>
      <c r="AJ803" s="257"/>
      <c r="AK803" s="257"/>
    </row>
    <row r="804" spans="1:37" ht="15.75" customHeight="1">
      <c r="A804" s="398"/>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57"/>
      <c r="AE804" s="257"/>
      <c r="AF804" s="257"/>
      <c r="AG804" s="257"/>
      <c r="AH804" s="257"/>
      <c r="AI804" s="257"/>
      <c r="AJ804" s="257"/>
      <c r="AK804" s="257"/>
    </row>
    <row r="805" spans="1:37" ht="15.75" customHeight="1">
      <c r="A805" s="398"/>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57"/>
      <c r="AE805" s="257"/>
      <c r="AF805" s="257"/>
      <c r="AG805" s="257"/>
      <c r="AH805" s="257"/>
      <c r="AI805" s="257"/>
      <c r="AJ805" s="257"/>
      <c r="AK805" s="257"/>
    </row>
    <row r="806" spans="1:37" ht="15.75" customHeight="1">
      <c r="A806" s="398"/>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57"/>
      <c r="AE806" s="257"/>
      <c r="AF806" s="257"/>
      <c r="AG806" s="257"/>
      <c r="AH806" s="257"/>
      <c r="AI806" s="257"/>
      <c r="AJ806" s="257"/>
      <c r="AK806" s="257"/>
    </row>
    <row r="807" spans="1:37" ht="15.75" customHeight="1">
      <c r="A807" s="398"/>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57"/>
      <c r="AE807" s="257"/>
      <c r="AF807" s="257"/>
      <c r="AG807" s="257"/>
      <c r="AH807" s="257"/>
      <c r="AI807" s="257"/>
      <c r="AJ807" s="257"/>
      <c r="AK807" s="257"/>
    </row>
    <row r="808" spans="1:37" ht="15.75" customHeight="1">
      <c r="A808" s="398"/>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57"/>
      <c r="AE808" s="257"/>
      <c r="AF808" s="257"/>
      <c r="AG808" s="257"/>
      <c r="AH808" s="257"/>
      <c r="AI808" s="257"/>
      <c r="AJ808" s="257"/>
      <c r="AK808" s="257"/>
    </row>
    <row r="809" spans="1:37" ht="15.75" customHeight="1">
      <c r="A809" s="398"/>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c r="AA809" s="257"/>
      <c r="AB809" s="257"/>
      <c r="AC809" s="257"/>
      <c r="AD809" s="257"/>
      <c r="AE809" s="257"/>
      <c r="AF809" s="257"/>
      <c r="AG809" s="257"/>
      <c r="AH809" s="257"/>
      <c r="AI809" s="257"/>
      <c r="AJ809" s="257"/>
      <c r="AK809" s="257"/>
    </row>
    <row r="810" spans="1:37" ht="15.75" customHeight="1">
      <c r="A810" s="398"/>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c r="AA810" s="257"/>
      <c r="AB810" s="257"/>
      <c r="AC810" s="257"/>
      <c r="AD810" s="257"/>
      <c r="AE810" s="257"/>
      <c r="AF810" s="257"/>
      <c r="AG810" s="257"/>
      <c r="AH810" s="257"/>
      <c r="AI810" s="257"/>
      <c r="AJ810" s="257"/>
      <c r="AK810" s="257"/>
    </row>
    <row r="811" spans="1:37" ht="15.75" customHeight="1">
      <c r="A811" s="398"/>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c r="AA811" s="257"/>
      <c r="AB811" s="257"/>
      <c r="AC811" s="257"/>
      <c r="AD811" s="257"/>
      <c r="AE811" s="257"/>
      <c r="AF811" s="257"/>
      <c r="AG811" s="257"/>
      <c r="AH811" s="257"/>
      <c r="AI811" s="257"/>
      <c r="AJ811" s="257"/>
      <c r="AK811" s="257"/>
    </row>
    <row r="812" spans="1:37" ht="15.75" customHeight="1">
      <c r="A812" s="398"/>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c r="AG812" s="257"/>
      <c r="AH812" s="257"/>
      <c r="AI812" s="257"/>
      <c r="AJ812" s="257"/>
      <c r="AK812" s="257"/>
    </row>
    <row r="813" spans="1:37" ht="15.75" customHeight="1">
      <c r="A813" s="398"/>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s="257"/>
      <c r="AG813" s="257"/>
      <c r="AH813" s="257"/>
      <c r="AI813" s="257"/>
      <c r="AJ813" s="257"/>
      <c r="AK813" s="257"/>
    </row>
    <row r="814" spans="1:37" ht="15.75" customHeight="1">
      <c r="A814" s="398"/>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57"/>
      <c r="AE814" s="257"/>
      <c r="AF814" s="257"/>
      <c r="AG814" s="257"/>
      <c r="AH814" s="257"/>
      <c r="AI814" s="257"/>
      <c r="AJ814" s="257"/>
      <c r="AK814" s="257"/>
    </row>
    <row r="815" spans="1:37" ht="15.75" customHeight="1">
      <c r="A815" s="398"/>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57"/>
      <c r="AE815" s="257"/>
      <c r="AF815" s="257"/>
      <c r="AG815" s="257"/>
      <c r="AH815" s="257"/>
      <c r="AI815" s="257"/>
      <c r="AJ815" s="257"/>
      <c r="AK815" s="257"/>
    </row>
    <row r="816" spans="1:37" ht="15.75" customHeight="1">
      <c r="A816" s="398"/>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57"/>
      <c r="AE816" s="257"/>
      <c r="AF816" s="257"/>
      <c r="AG816" s="257"/>
      <c r="AH816" s="257"/>
      <c r="AI816" s="257"/>
      <c r="AJ816" s="257"/>
      <c r="AK816" s="257"/>
    </row>
    <row r="817" spans="1:37" ht="15.75" customHeight="1">
      <c r="A817" s="398"/>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57"/>
      <c r="AE817" s="257"/>
      <c r="AF817" s="257"/>
      <c r="AG817" s="257"/>
      <c r="AH817" s="257"/>
      <c r="AI817" s="257"/>
      <c r="AJ817" s="257"/>
      <c r="AK817" s="257"/>
    </row>
    <row r="818" spans="1:37" ht="15.75" customHeight="1">
      <c r="A818" s="398"/>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c r="AA818" s="257"/>
      <c r="AB818" s="257"/>
      <c r="AC818" s="257"/>
      <c r="AD818" s="257"/>
      <c r="AE818" s="257"/>
      <c r="AF818" s="257"/>
      <c r="AG818" s="257"/>
      <c r="AH818" s="257"/>
      <c r="AI818" s="257"/>
      <c r="AJ818" s="257"/>
      <c r="AK818" s="257"/>
    </row>
    <row r="819" spans="1:37" ht="15.75" customHeight="1">
      <c r="A819" s="398"/>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c r="AA819" s="257"/>
      <c r="AB819" s="257"/>
      <c r="AC819" s="257"/>
      <c r="AD819" s="257"/>
      <c r="AE819" s="257"/>
      <c r="AF819" s="257"/>
      <c r="AG819" s="257"/>
      <c r="AH819" s="257"/>
      <c r="AI819" s="257"/>
      <c r="AJ819" s="257"/>
      <c r="AK819" s="257"/>
    </row>
    <row r="820" spans="1:37" ht="15.75" customHeight="1">
      <c r="A820" s="398"/>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c r="AA820" s="257"/>
      <c r="AB820" s="257"/>
      <c r="AC820" s="257"/>
      <c r="AD820" s="257"/>
      <c r="AE820" s="257"/>
      <c r="AF820" s="257"/>
      <c r="AG820" s="257"/>
      <c r="AH820" s="257"/>
      <c r="AI820" s="257"/>
      <c r="AJ820" s="257"/>
      <c r="AK820" s="257"/>
    </row>
    <row r="821" spans="1:37" ht="15.75" customHeight="1">
      <c r="A821" s="398"/>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c r="AA821" s="257"/>
      <c r="AB821" s="257"/>
      <c r="AC821" s="257"/>
      <c r="AD821" s="257"/>
      <c r="AE821" s="257"/>
      <c r="AF821" s="257"/>
      <c r="AG821" s="257"/>
      <c r="AH821" s="257"/>
      <c r="AI821" s="257"/>
      <c r="AJ821" s="257"/>
      <c r="AK821" s="257"/>
    </row>
    <row r="822" spans="1:37" ht="15.75" customHeight="1">
      <c r="A822" s="398"/>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c r="AA822" s="257"/>
      <c r="AB822" s="257"/>
      <c r="AC822" s="257"/>
      <c r="AD822" s="257"/>
      <c r="AE822" s="257"/>
      <c r="AF822" s="257"/>
      <c r="AG822" s="257"/>
      <c r="AH822" s="257"/>
      <c r="AI822" s="257"/>
      <c r="AJ822" s="257"/>
      <c r="AK822" s="257"/>
    </row>
    <row r="823" spans="1:37" ht="15.75" customHeight="1">
      <c r="A823" s="398"/>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c r="AA823" s="257"/>
      <c r="AB823" s="257"/>
      <c r="AC823" s="257"/>
      <c r="AD823" s="257"/>
      <c r="AE823" s="257"/>
      <c r="AF823" s="257"/>
      <c r="AG823" s="257"/>
      <c r="AH823" s="257"/>
      <c r="AI823" s="257"/>
      <c r="AJ823" s="257"/>
      <c r="AK823" s="257"/>
    </row>
    <row r="824" spans="1:37" ht="15.75" customHeight="1">
      <c r="A824" s="398"/>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c r="AA824" s="257"/>
      <c r="AB824" s="257"/>
      <c r="AC824" s="257"/>
      <c r="AD824" s="257"/>
      <c r="AE824" s="257"/>
      <c r="AF824" s="257"/>
      <c r="AG824" s="257"/>
      <c r="AH824" s="257"/>
      <c r="AI824" s="257"/>
      <c r="AJ824" s="257"/>
      <c r="AK824" s="257"/>
    </row>
    <row r="825" spans="1:37" ht="15.75" customHeight="1">
      <c r="A825" s="398"/>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c r="AA825" s="257"/>
      <c r="AB825" s="257"/>
      <c r="AC825" s="257"/>
      <c r="AD825" s="257"/>
      <c r="AE825" s="257"/>
      <c r="AF825" s="257"/>
      <c r="AG825" s="257"/>
      <c r="AH825" s="257"/>
      <c r="AI825" s="257"/>
      <c r="AJ825" s="257"/>
      <c r="AK825" s="257"/>
    </row>
    <row r="826" spans="1:37" ht="15.75" customHeight="1">
      <c r="A826" s="398"/>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57"/>
      <c r="AE826" s="257"/>
      <c r="AF826" s="257"/>
      <c r="AG826" s="257"/>
      <c r="AH826" s="257"/>
      <c r="AI826" s="257"/>
      <c r="AJ826" s="257"/>
      <c r="AK826" s="257"/>
    </row>
    <row r="827" spans="1:37" ht="15.75" customHeight="1">
      <c r="A827" s="398"/>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57"/>
      <c r="AE827" s="257"/>
      <c r="AF827" s="257"/>
      <c r="AG827" s="257"/>
      <c r="AH827" s="257"/>
      <c r="AI827" s="257"/>
      <c r="AJ827" s="257"/>
      <c r="AK827" s="257"/>
    </row>
    <row r="828" spans="1:37" ht="15.75" customHeight="1">
      <c r="A828" s="398"/>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57"/>
      <c r="AE828" s="257"/>
      <c r="AF828" s="257"/>
      <c r="AG828" s="257"/>
      <c r="AH828" s="257"/>
      <c r="AI828" s="257"/>
      <c r="AJ828" s="257"/>
      <c r="AK828" s="257"/>
    </row>
    <row r="829" spans="1:37" ht="15.75" customHeight="1">
      <c r="A829" s="398"/>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57"/>
      <c r="AE829" s="257"/>
      <c r="AF829" s="257"/>
      <c r="AG829" s="257"/>
      <c r="AH829" s="257"/>
      <c r="AI829" s="257"/>
      <c r="AJ829" s="257"/>
      <c r="AK829" s="257"/>
    </row>
    <row r="830" spans="1:37" ht="15.75" customHeight="1">
      <c r="A830" s="398"/>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57"/>
      <c r="AE830" s="257"/>
      <c r="AF830" s="257"/>
      <c r="AG830" s="257"/>
      <c r="AH830" s="257"/>
      <c r="AI830" s="257"/>
      <c r="AJ830" s="257"/>
      <c r="AK830" s="257"/>
    </row>
    <row r="831" spans="1:37" ht="15.75" customHeight="1">
      <c r="A831" s="398"/>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s="257"/>
      <c r="AG831" s="257"/>
      <c r="AH831" s="257"/>
      <c r="AI831" s="257"/>
      <c r="AJ831" s="257"/>
      <c r="AK831" s="257"/>
    </row>
    <row r="832" spans="1:37" ht="15.75" customHeight="1">
      <c r="A832" s="398"/>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57"/>
      <c r="AE832" s="257"/>
      <c r="AF832" s="257"/>
      <c r="AG832" s="257"/>
      <c r="AH832" s="257"/>
      <c r="AI832" s="257"/>
      <c r="AJ832" s="257"/>
      <c r="AK832" s="257"/>
    </row>
    <row r="833" spans="1:37" ht="15.75" customHeight="1">
      <c r="A833" s="398"/>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57"/>
      <c r="AE833" s="257"/>
      <c r="AF833" s="257"/>
      <c r="AG833" s="257"/>
      <c r="AH833" s="257"/>
      <c r="AI833" s="257"/>
      <c r="AJ833" s="257"/>
      <c r="AK833" s="257"/>
    </row>
    <row r="834" spans="1:37" ht="15.75" customHeight="1">
      <c r="A834" s="398"/>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57"/>
      <c r="AE834" s="257"/>
      <c r="AF834" s="257"/>
      <c r="AG834" s="257"/>
      <c r="AH834" s="257"/>
      <c r="AI834" s="257"/>
      <c r="AJ834" s="257"/>
      <c r="AK834" s="257"/>
    </row>
    <row r="835" spans="1:37" ht="15.75" customHeight="1">
      <c r="A835" s="398"/>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57"/>
      <c r="AE835" s="257"/>
      <c r="AF835" s="257"/>
      <c r="AG835" s="257"/>
      <c r="AH835" s="257"/>
      <c r="AI835" s="257"/>
      <c r="AJ835" s="257"/>
      <c r="AK835" s="257"/>
    </row>
    <row r="836" spans="1:37" ht="15.75" customHeight="1">
      <c r="A836" s="398"/>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c r="AA836" s="257"/>
      <c r="AB836" s="257"/>
      <c r="AC836" s="257"/>
      <c r="AD836" s="257"/>
      <c r="AE836" s="257"/>
      <c r="AF836" s="257"/>
      <c r="AG836" s="257"/>
      <c r="AH836" s="257"/>
      <c r="AI836" s="257"/>
      <c r="AJ836" s="257"/>
      <c r="AK836" s="257"/>
    </row>
    <row r="837" spans="1:37" ht="15.75" customHeight="1">
      <c r="A837" s="398"/>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57"/>
      <c r="AE837" s="257"/>
      <c r="AF837" s="257"/>
      <c r="AG837" s="257"/>
      <c r="AH837" s="257"/>
      <c r="AI837" s="257"/>
      <c r="AJ837" s="257"/>
      <c r="AK837" s="257"/>
    </row>
    <row r="838" spans="1:37" ht="15.75" customHeight="1">
      <c r="A838" s="398"/>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c r="AA838" s="257"/>
      <c r="AB838" s="257"/>
      <c r="AC838" s="257"/>
      <c r="AD838" s="257"/>
      <c r="AE838" s="257"/>
      <c r="AF838" s="257"/>
      <c r="AG838" s="257"/>
      <c r="AH838" s="257"/>
      <c r="AI838" s="257"/>
      <c r="AJ838" s="257"/>
      <c r="AK838" s="257"/>
    </row>
    <row r="839" spans="1:37" ht="15.75" customHeight="1">
      <c r="A839" s="398"/>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c r="AA839" s="257"/>
      <c r="AB839" s="257"/>
      <c r="AC839" s="257"/>
      <c r="AD839" s="257"/>
      <c r="AE839" s="257"/>
      <c r="AF839" s="257"/>
      <c r="AG839" s="257"/>
      <c r="AH839" s="257"/>
      <c r="AI839" s="257"/>
      <c r="AJ839" s="257"/>
      <c r="AK839" s="257"/>
    </row>
    <row r="840" spans="1:37" ht="15.75" customHeight="1">
      <c r="A840" s="398"/>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57"/>
      <c r="AE840" s="257"/>
      <c r="AF840" s="257"/>
      <c r="AG840" s="257"/>
      <c r="AH840" s="257"/>
      <c r="AI840" s="257"/>
      <c r="AJ840" s="257"/>
      <c r="AK840" s="257"/>
    </row>
    <row r="841" spans="1:37" ht="15.75" customHeight="1">
      <c r="A841" s="398"/>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57"/>
      <c r="AE841" s="257"/>
      <c r="AF841" s="257"/>
      <c r="AG841" s="257"/>
      <c r="AH841" s="257"/>
      <c r="AI841" s="257"/>
      <c r="AJ841" s="257"/>
      <c r="AK841" s="257"/>
    </row>
    <row r="842" spans="1:37" ht="15.75" customHeight="1">
      <c r="A842" s="398"/>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57"/>
      <c r="AE842" s="257"/>
      <c r="AF842" s="257"/>
      <c r="AG842" s="257"/>
      <c r="AH842" s="257"/>
      <c r="AI842" s="257"/>
      <c r="AJ842" s="257"/>
      <c r="AK842" s="257"/>
    </row>
    <row r="843" spans="1:37" ht="15.75" customHeight="1">
      <c r="A843" s="398"/>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57"/>
      <c r="AE843" s="257"/>
      <c r="AF843" s="257"/>
      <c r="AG843" s="257"/>
      <c r="AH843" s="257"/>
      <c r="AI843" s="257"/>
      <c r="AJ843" s="257"/>
      <c r="AK843" s="257"/>
    </row>
    <row r="844" spans="1:37" ht="15.75" customHeight="1">
      <c r="A844" s="398"/>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57"/>
      <c r="AE844" s="257"/>
      <c r="AF844" s="257"/>
      <c r="AG844" s="257"/>
      <c r="AH844" s="257"/>
      <c r="AI844" s="257"/>
      <c r="AJ844" s="257"/>
      <c r="AK844" s="257"/>
    </row>
    <row r="845" spans="1:37" ht="15.75" customHeight="1">
      <c r="A845" s="398"/>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c r="AA845" s="257"/>
      <c r="AB845" s="257"/>
      <c r="AC845" s="257"/>
      <c r="AD845" s="257"/>
      <c r="AE845" s="257"/>
      <c r="AF845" s="257"/>
      <c r="AG845" s="257"/>
      <c r="AH845" s="257"/>
      <c r="AI845" s="257"/>
      <c r="AJ845" s="257"/>
      <c r="AK845" s="257"/>
    </row>
    <row r="846" spans="1:37" ht="15.75" customHeight="1">
      <c r="A846" s="398"/>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c r="AA846" s="257"/>
      <c r="AB846" s="257"/>
      <c r="AC846" s="257"/>
      <c r="AD846" s="257"/>
      <c r="AE846" s="257"/>
      <c r="AF846" s="257"/>
      <c r="AG846" s="257"/>
      <c r="AH846" s="257"/>
      <c r="AI846" s="257"/>
      <c r="AJ846" s="257"/>
      <c r="AK846" s="257"/>
    </row>
    <row r="847" spans="1:37" ht="15.75" customHeight="1">
      <c r="A847" s="398"/>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c r="AA847" s="257"/>
      <c r="AB847" s="257"/>
      <c r="AC847" s="257"/>
      <c r="AD847" s="257"/>
      <c r="AE847" s="257"/>
      <c r="AF847" s="257"/>
      <c r="AG847" s="257"/>
      <c r="AH847" s="257"/>
      <c r="AI847" s="257"/>
      <c r="AJ847" s="257"/>
      <c r="AK847" s="257"/>
    </row>
    <row r="848" spans="1:37" ht="15.75" customHeight="1">
      <c r="A848" s="398"/>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c r="AA848" s="257"/>
      <c r="AB848" s="257"/>
      <c r="AC848" s="257"/>
      <c r="AD848" s="257"/>
      <c r="AE848" s="257"/>
      <c r="AF848" s="257"/>
      <c r="AG848" s="257"/>
      <c r="AH848" s="257"/>
      <c r="AI848" s="257"/>
      <c r="AJ848" s="257"/>
      <c r="AK848" s="257"/>
    </row>
    <row r="849" spans="1:37" ht="15.75" customHeight="1">
      <c r="A849" s="398"/>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c r="AA849" s="257"/>
      <c r="AB849" s="257"/>
      <c r="AC849" s="257"/>
      <c r="AD849" s="257"/>
      <c r="AE849" s="257"/>
      <c r="AF849" s="257"/>
      <c r="AG849" s="257"/>
      <c r="AH849" s="257"/>
      <c r="AI849" s="257"/>
      <c r="AJ849" s="257"/>
      <c r="AK849" s="257"/>
    </row>
    <row r="850" spans="1:37" ht="15.75" customHeight="1">
      <c r="A850" s="398"/>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c r="AA850" s="257"/>
      <c r="AB850" s="257"/>
      <c r="AC850" s="257"/>
      <c r="AD850" s="257"/>
      <c r="AE850" s="257"/>
      <c r="AF850" s="257"/>
      <c r="AG850" s="257"/>
      <c r="AH850" s="257"/>
      <c r="AI850" s="257"/>
      <c r="AJ850" s="257"/>
      <c r="AK850" s="257"/>
    </row>
    <row r="851" spans="1:37" ht="15.75" customHeight="1">
      <c r="A851" s="398"/>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c r="AA851" s="257"/>
      <c r="AB851" s="257"/>
      <c r="AC851" s="257"/>
      <c r="AD851" s="257"/>
      <c r="AE851" s="257"/>
      <c r="AF851" s="257"/>
      <c r="AG851" s="257"/>
      <c r="AH851" s="257"/>
      <c r="AI851" s="257"/>
      <c r="AJ851" s="257"/>
      <c r="AK851" s="257"/>
    </row>
    <row r="852" spans="1:37" ht="15.75" customHeight="1">
      <c r="A852" s="398"/>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c r="AA852" s="257"/>
      <c r="AB852" s="257"/>
      <c r="AC852" s="257"/>
      <c r="AD852" s="257"/>
      <c r="AE852" s="257"/>
      <c r="AF852" s="257"/>
      <c r="AG852" s="257"/>
      <c r="AH852" s="257"/>
      <c r="AI852" s="257"/>
      <c r="AJ852" s="257"/>
      <c r="AK852" s="257"/>
    </row>
    <row r="853" spans="1:37" ht="15.75" customHeight="1">
      <c r="A853" s="398"/>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57"/>
      <c r="AE853" s="257"/>
      <c r="AF853" s="257"/>
      <c r="AG853" s="257"/>
      <c r="AH853" s="257"/>
      <c r="AI853" s="257"/>
      <c r="AJ853" s="257"/>
      <c r="AK853" s="257"/>
    </row>
    <row r="854" spans="1:37" ht="15.75" customHeight="1">
      <c r="A854" s="398"/>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row>
    <row r="855" spans="1:37" ht="15.75" customHeight="1">
      <c r="A855" s="398"/>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row>
    <row r="856" spans="1:37" ht="15.75" customHeight="1">
      <c r="A856" s="398"/>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c r="AA856" s="257"/>
      <c r="AB856" s="257"/>
      <c r="AC856" s="257"/>
      <c r="AD856" s="257"/>
      <c r="AE856" s="257"/>
      <c r="AF856" s="257"/>
      <c r="AG856" s="257"/>
      <c r="AH856" s="257"/>
      <c r="AI856" s="257"/>
      <c r="AJ856" s="257"/>
      <c r="AK856" s="257"/>
    </row>
    <row r="857" spans="1:37" ht="15.75" customHeight="1">
      <c r="A857" s="398"/>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c r="AA857" s="257"/>
      <c r="AB857" s="257"/>
      <c r="AC857" s="257"/>
      <c r="AD857" s="257"/>
      <c r="AE857" s="257"/>
      <c r="AF857" s="257"/>
      <c r="AG857" s="257"/>
      <c r="AH857" s="257"/>
      <c r="AI857" s="257"/>
      <c r="AJ857" s="257"/>
      <c r="AK857" s="257"/>
    </row>
    <row r="858" spans="1:37" ht="15.75" customHeight="1">
      <c r="A858" s="398"/>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57"/>
      <c r="AE858" s="257"/>
      <c r="AF858" s="257"/>
      <c r="AG858" s="257"/>
      <c r="AH858" s="257"/>
      <c r="AI858" s="257"/>
      <c r="AJ858" s="257"/>
      <c r="AK858" s="257"/>
    </row>
    <row r="859" spans="1:37" ht="15.75" customHeight="1">
      <c r="A859" s="398"/>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57"/>
      <c r="AE859" s="257"/>
      <c r="AF859" s="257"/>
      <c r="AG859" s="257"/>
      <c r="AH859" s="257"/>
      <c r="AI859" s="257"/>
      <c r="AJ859" s="257"/>
      <c r="AK859" s="257"/>
    </row>
    <row r="860" spans="1:37" ht="15.75" customHeight="1">
      <c r="A860" s="398"/>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57"/>
      <c r="AE860" s="257"/>
      <c r="AF860" s="257"/>
      <c r="AG860" s="257"/>
      <c r="AH860" s="257"/>
      <c r="AI860" s="257"/>
      <c r="AJ860" s="257"/>
      <c r="AK860" s="257"/>
    </row>
    <row r="861" spans="1:37" ht="15.75" customHeight="1">
      <c r="A861" s="398"/>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57"/>
      <c r="AE861" s="257"/>
      <c r="AF861" s="257"/>
      <c r="AG861" s="257"/>
      <c r="AH861" s="257"/>
      <c r="AI861" s="257"/>
      <c r="AJ861" s="257"/>
      <c r="AK861" s="257"/>
    </row>
    <row r="862" spans="1:37" ht="15.75" customHeight="1">
      <c r="A862" s="398"/>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57"/>
      <c r="AE862" s="257"/>
      <c r="AF862" s="257"/>
      <c r="AG862" s="257"/>
      <c r="AH862" s="257"/>
      <c r="AI862" s="257"/>
      <c r="AJ862" s="257"/>
      <c r="AK862" s="257"/>
    </row>
    <row r="863" spans="1:37" ht="15.75" customHeight="1">
      <c r="A863" s="398"/>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57"/>
      <c r="AE863" s="257"/>
      <c r="AF863" s="257"/>
      <c r="AG863" s="257"/>
      <c r="AH863" s="257"/>
      <c r="AI863" s="257"/>
      <c r="AJ863" s="257"/>
      <c r="AK863" s="257"/>
    </row>
    <row r="864" spans="1:37" ht="15.75" customHeight="1">
      <c r="A864" s="398"/>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57"/>
      <c r="AE864" s="257"/>
      <c r="AF864" s="257"/>
      <c r="AG864" s="257"/>
      <c r="AH864" s="257"/>
      <c r="AI864" s="257"/>
      <c r="AJ864" s="257"/>
      <c r="AK864" s="257"/>
    </row>
    <row r="865" spans="1:37" ht="15.75" customHeight="1">
      <c r="A865" s="398"/>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c r="AA865" s="257"/>
      <c r="AB865" s="257"/>
      <c r="AC865" s="257"/>
      <c r="AD865" s="257"/>
      <c r="AE865" s="257"/>
      <c r="AF865" s="257"/>
      <c r="AG865" s="257"/>
      <c r="AH865" s="257"/>
      <c r="AI865" s="257"/>
      <c r="AJ865" s="257"/>
      <c r="AK865" s="257"/>
    </row>
    <row r="866" spans="1:37" ht="15.75" customHeight="1">
      <c r="A866" s="398"/>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c r="AA866" s="257"/>
      <c r="AB866" s="257"/>
      <c r="AC866" s="257"/>
      <c r="AD866" s="257"/>
      <c r="AE866" s="257"/>
      <c r="AF866" s="257"/>
      <c r="AG866" s="257"/>
      <c r="AH866" s="257"/>
      <c r="AI866" s="257"/>
      <c r="AJ866" s="257"/>
      <c r="AK866" s="257"/>
    </row>
    <row r="867" spans="1:37" ht="15.75" customHeight="1">
      <c r="A867" s="398"/>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c r="AA867" s="257"/>
      <c r="AB867" s="257"/>
      <c r="AC867" s="257"/>
      <c r="AD867" s="257"/>
      <c r="AE867" s="257"/>
      <c r="AF867" s="257"/>
      <c r="AG867" s="257"/>
      <c r="AH867" s="257"/>
      <c r="AI867" s="257"/>
      <c r="AJ867" s="257"/>
      <c r="AK867" s="257"/>
    </row>
    <row r="868" spans="1:37" ht="15.75" customHeight="1">
      <c r="A868" s="398"/>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c r="AA868" s="257"/>
      <c r="AB868" s="257"/>
      <c r="AC868" s="257"/>
      <c r="AD868" s="257"/>
      <c r="AE868" s="257"/>
      <c r="AF868" s="257"/>
      <c r="AG868" s="257"/>
      <c r="AH868" s="257"/>
      <c r="AI868" s="257"/>
      <c r="AJ868" s="257"/>
      <c r="AK868" s="257"/>
    </row>
    <row r="869" spans="1:37" ht="15.75" customHeight="1">
      <c r="A869" s="398"/>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c r="AA869" s="257"/>
      <c r="AB869" s="257"/>
      <c r="AC869" s="257"/>
      <c r="AD869" s="257"/>
      <c r="AE869" s="257"/>
      <c r="AF869" s="257"/>
      <c r="AG869" s="257"/>
      <c r="AH869" s="257"/>
      <c r="AI869" s="257"/>
      <c r="AJ869" s="257"/>
      <c r="AK869" s="257"/>
    </row>
    <row r="870" spans="1:37" ht="15.75" customHeight="1">
      <c r="A870" s="398"/>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c r="AA870" s="257"/>
      <c r="AB870" s="257"/>
      <c r="AC870" s="257"/>
      <c r="AD870" s="257"/>
      <c r="AE870" s="257"/>
      <c r="AF870" s="257"/>
      <c r="AG870" s="257"/>
      <c r="AH870" s="257"/>
      <c r="AI870" s="257"/>
      <c r="AJ870" s="257"/>
      <c r="AK870" s="257"/>
    </row>
    <row r="871" spans="1:37" ht="15.75" customHeight="1">
      <c r="A871" s="398"/>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c r="AA871" s="257"/>
      <c r="AB871" s="257"/>
      <c r="AC871" s="257"/>
      <c r="AD871" s="257"/>
      <c r="AE871" s="257"/>
      <c r="AF871" s="257"/>
      <c r="AG871" s="257"/>
      <c r="AH871" s="257"/>
      <c r="AI871" s="257"/>
      <c r="AJ871" s="257"/>
      <c r="AK871" s="257"/>
    </row>
    <row r="872" spans="1:37" ht="15.75" customHeight="1">
      <c r="A872" s="398"/>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s="257"/>
      <c r="AG872" s="257"/>
      <c r="AH872" s="257"/>
      <c r="AI872" s="257"/>
      <c r="AJ872" s="257"/>
      <c r="AK872" s="257"/>
    </row>
    <row r="873" spans="1:37" ht="15.75" customHeight="1">
      <c r="A873" s="398"/>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57"/>
      <c r="AE873" s="257"/>
      <c r="AF873" s="257"/>
      <c r="AG873" s="257"/>
      <c r="AH873" s="257"/>
      <c r="AI873" s="257"/>
      <c r="AJ873" s="257"/>
      <c r="AK873" s="257"/>
    </row>
    <row r="874" spans="1:37" ht="15.75" customHeight="1">
      <c r="A874" s="398"/>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57"/>
      <c r="AE874" s="257"/>
      <c r="AF874" s="257"/>
      <c r="AG874" s="257"/>
      <c r="AH874" s="257"/>
      <c r="AI874" s="257"/>
      <c r="AJ874" s="257"/>
      <c r="AK874" s="257"/>
    </row>
    <row r="875" spans="1:37" ht="15.75" customHeight="1">
      <c r="A875" s="398"/>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row>
    <row r="876" spans="1:37" ht="15.75" customHeight="1">
      <c r="A876" s="398"/>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row>
    <row r="877" spans="1:37" ht="15.75" customHeight="1">
      <c r="A877" s="398"/>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57"/>
      <c r="AE877" s="257"/>
      <c r="AF877" s="257"/>
      <c r="AG877" s="257"/>
      <c r="AH877" s="257"/>
      <c r="AI877" s="257"/>
      <c r="AJ877" s="257"/>
      <c r="AK877" s="257"/>
    </row>
    <row r="878" spans="1:37" ht="15.75" customHeight="1">
      <c r="A878" s="398"/>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57"/>
      <c r="AE878" s="257"/>
      <c r="AF878" s="257"/>
      <c r="AG878" s="257"/>
      <c r="AH878" s="257"/>
      <c r="AI878" s="257"/>
      <c r="AJ878" s="257"/>
      <c r="AK878" s="257"/>
    </row>
    <row r="879" spans="1:37" ht="15.75" customHeight="1">
      <c r="A879" s="398"/>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57"/>
      <c r="AE879" s="257"/>
      <c r="AF879" s="257"/>
      <c r="AG879" s="257"/>
      <c r="AH879" s="257"/>
      <c r="AI879" s="257"/>
      <c r="AJ879" s="257"/>
      <c r="AK879" s="257"/>
    </row>
    <row r="880" spans="1:37" ht="15.75" customHeight="1">
      <c r="A880" s="398"/>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57"/>
      <c r="AE880" s="257"/>
      <c r="AF880" s="257"/>
      <c r="AG880" s="257"/>
      <c r="AH880" s="257"/>
      <c r="AI880" s="257"/>
      <c r="AJ880" s="257"/>
      <c r="AK880" s="257"/>
    </row>
    <row r="881" spans="1:37" ht="15.75" customHeight="1">
      <c r="A881" s="398"/>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57"/>
      <c r="AE881" s="257"/>
      <c r="AF881" s="257"/>
      <c r="AG881" s="257"/>
      <c r="AH881" s="257"/>
      <c r="AI881" s="257"/>
      <c r="AJ881" s="257"/>
      <c r="AK881" s="257"/>
    </row>
    <row r="882" spans="1:37" ht="15.75" customHeight="1">
      <c r="A882" s="398"/>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57"/>
      <c r="AE882" s="257"/>
      <c r="AF882" s="257"/>
      <c r="AG882" s="257"/>
      <c r="AH882" s="257"/>
      <c r="AI882" s="257"/>
      <c r="AJ882" s="257"/>
      <c r="AK882" s="257"/>
    </row>
    <row r="883" spans="1:37" ht="15.75" customHeight="1">
      <c r="A883" s="398"/>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57"/>
      <c r="AE883" s="257"/>
      <c r="AF883" s="257"/>
      <c r="AG883" s="257"/>
      <c r="AH883" s="257"/>
      <c r="AI883" s="257"/>
      <c r="AJ883" s="257"/>
      <c r="AK883" s="257"/>
    </row>
    <row r="884" spans="1:37" ht="15.75" customHeight="1">
      <c r="A884" s="398"/>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57"/>
      <c r="AE884" s="257"/>
      <c r="AF884" s="257"/>
      <c r="AG884" s="257"/>
      <c r="AH884" s="257"/>
      <c r="AI884" s="257"/>
      <c r="AJ884" s="257"/>
      <c r="AK884" s="257"/>
    </row>
    <row r="885" spans="1:37" ht="15.75" customHeight="1">
      <c r="A885" s="398"/>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57"/>
      <c r="AE885" s="257"/>
      <c r="AF885" s="257"/>
      <c r="AG885" s="257"/>
      <c r="AH885" s="257"/>
      <c r="AI885" s="257"/>
      <c r="AJ885" s="257"/>
      <c r="AK885" s="257"/>
    </row>
    <row r="886" spans="1:37" ht="15.75" customHeight="1">
      <c r="A886" s="398"/>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57"/>
      <c r="AE886" s="257"/>
      <c r="AF886" s="257"/>
      <c r="AG886" s="257"/>
      <c r="AH886" s="257"/>
      <c r="AI886" s="257"/>
      <c r="AJ886" s="257"/>
      <c r="AK886" s="257"/>
    </row>
    <row r="887" spans="1:37" ht="15.75" customHeight="1">
      <c r="A887" s="398"/>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57"/>
      <c r="AE887" s="257"/>
      <c r="AF887" s="257"/>
      <c r="AG887" s="257"/>
      <c r="AH887" s="257"/>
      <c r="AI887" s="257"/>
      <c r="AJ887" s="257"/>
      <c r="AK887" s="257"/>
    </row>
    <row r="888" spans="1:37" ht="15.75" customHeight="1">
      <c r="A888" s="398"/>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row>
    <row r="889" spans="1:37" ht="15.75" customHeight="1">
      <c r="A889" s="398"/>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row>
    <row r="890" spans="1:37" ht="15.75" customHeight="1">
      <c r="A890" s="398"/>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57"/>
      <c r="AE890" s="257"/>
      <c r="AF890" s="257"/>
      <c r="AG890" s="257"/>
      <c r="AH890" s="257"/>
      <c r="AI890" s="257"/>
      <c r="AJ890" s="257"/>
      <c r="AK890" s="257"/>
    </row>
    <row r="891" spans="1:37" ht="15.75" customHeight="1">
      <c r="A891" s="398"/>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57"/>
      <c r="AE891" s="257"/>
      <c r="AF891" s="257"/>
      <c r="AG891" s="257"/>
      <c r="AH891" s="257"/>
      <c r="AI891" s="257"/>
      <c r="AJ891" s="257"/>
      <c r="AK891" s="257"/>
    </row>
    <row r="892" spans="1:37" ht="15.75" customHeight="1">
      <c r="A892" s="398"/>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57"/>
      <c r="AE892" s="257"/>
      <c r="AF892" s="257"/>
      <c r="AG892" s="257"/>
      <c r="AH892" s="257"/>
      <c r="AI892" s="257"/>
      <c r="AJ892" s="257"/>
      <c r="AK892" s="257"/>
    </row>
    <row r="893" spans="1:37" ht="15.75" customHeight="1">
      <c r="A893" s="398"/>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57"/>
      <c r="AE893" s="257"/>
      <c r="AF893" s="257"/>
      <c r="AG893" s="257"/>
      <c r="AH893" s="257"/>
      <c r="AI893" s="257"/>
      <c r="AJ893" s="257"/>
      <c r="AK893" s="257"/>
    </row>
    <row r="894" spans="1:37" ht="15.75" customHeight="1">
      <c r="A894" s="398"/>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57"/>
      <c r="AE894" s="257"/>
      <c r="AF894" s="257"/>
      <c r="AG894" s="257"/>
      <c r="AH894" s="257"/>
      <c r="AI894" s="257"/>
      <c r="AJ894" s="257"/>
      <c r="AK894" s="257"/>
    </row>
    <row r="895" spans="1:37" ht="15.75" customHeight="1">
      <c r="A895" s="398"/>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57"/>
      <c r="AE895" s="257"/>
      <c r="AF895" s="257"/>
      <c r="AG895" s="257"/>
      <c r="AH895" s="257"/>
      <c r="AI895" s="257"/>
      <c r="AJ895" s="257"/>
      <c r="AK895" s="257"/>
    </row>
    <row r="896" spans="1:37" ht="15.75" customHeight="1">
      <c r="A896" s="398"/>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57"/>
      <c r="AE896" s="257"/>
      <c r="AF896" s="257"/>
      <c r="AG896" s="257"/>
      <c r="AH896" s="257"/>
      <c r="AI896" s="257"/>
      <c r="AJ896" s="257"/>
      <c r="AK896" s="257"/>
    </row>
    <row r="897" spans="1:37" ht="15.75" customHeight="1">
      <c r="A897" s="398"/>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57"/>
      <c r="AE897" s="257"/>
      <c r="AF897" s="257"/>
      <c r="AG897" s="257"/>
      <c r="AH897" s="257"/>
      <c r="AI897" s="257"/>
      <c r="AJ897" s="257"/>
      <c r="AK897" s="257"/>
    </row>
    <row r="898" spans="1:37" ht="15.75" customHeight="1">
      <c r="A898" s="398"/>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57"/>
      <c r="AE898" s="257"/>
      <c r="AF898" s="257"/>
      <c r="AG898" s="257"/>
      <c r="AH898" s="257"/>
      <c r="AI898" s="257"/>
      <c r="AJ898" s="257"/>
      <c r="AK898" s="257"/>
    </row>
    <row r="899" spans="1:37" ht="15.75" customHeight="1">
      <c r="A899" s="398"/>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c r="AA899" s="257"/>
      <c r="AB899" s="257"/>
      <c r="AC899" s="257"/>
      <c r="AD899" s="257"/>
      <c r="AE899" s="257"/>
      <c r="AF899" s="257"/>
      <c r="AG899" s="257"/>
      <c r="AH899" s="257"/>
      <c r="AI899" s="257"/>
      <c r="AJ899" s="257"/>
      <c r="AK899" s="257"/>
    </row>
    <row r="900" spans="1:37" ht="15.75" customHeight="1">
      <c r="A900" s="398"/>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c r="AA900" s="257"/>
      <c r="AB900" s="257"/>
      <c r="AC900" s="257"/>
      <c r="AD900" s="257"/>
      <c r="AE900" s="257"/>
      <c r="AF900" s="257"/>
      <c r="AG900" s="257"/>
      <c r="AH900" s="257"/>
      <c r="AI900" s="257"/>
      <c r="AJ900" s="257"/>
      <c r="AK900" s="257"/>
    </row>
    <row r="901" spans="1:37" ht="15.75" customHeight="1">
      <c r="A901" s="398"/>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c r="AA901" s="257"/>
      <c r="AB901" s="257"/>
      <c r="AC901" s="257"/>
      <c r="AD901" s="257"/>
      <c r="AE901" s="257"/>
      <c r="AF901" s="257"/>
      <c r="AG901" s="257"/>
      <c r="AH901" s="257"/>
      <c r="AI901" s="257"/>
      <c r="AJ901" s="257"/>
      <c r="AK901" s="257"/>
    </row>
    <row r="902" spans="1:37" ht="15.75" customHeight="1">
      <c r="A902" s="398"/>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c r="AA902" s="257"/>
      <c r="AB902" s="257"/>
      <c r="AC902" s="257"/>
      <c r="AD902" s="257"/>
      <c r="AE902" s="257"/>
      <c r="AF902" s="257"/>
      <c r="AG902" s="257"/>
      <c r="AH902" s="257"/>
      <c r="AI902" s="257"/>
      <c r="AJ902" s="257"/>
      <c r="AK902" s="257"/>
    </row>
    <row r="903" spans="1:37" ht="15.75" customHeight="1">
      <c r="A903" s="398"/>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57"/>
      <c r="AE903" s="257"/>
      <c r="AF903" s="257"/>
      <c r="AG903" s="257"/>
      <c r="AH903" s="257"/>
      <c r="AI903" s="257"/>
      <c r="AJ903" s="257"/>
      <c r="AK903" s="257"/>
    </row>
    <row r="904" spans="1:37" ht="15.75" customHeight="1">
      <c r="A904" s="398"/>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57"/>
      <c r="AE904" s="257"/>
      <c r="AF904" s="257"/>
      <c r="AG904" s="257"/>
      <c r="AH904" s="257"/>
      <c r="AI904" s="257"/>
      <c r="AJ904" s="257"/>
      <c r="AK904" s="257"/>
    </row>
    <row r="905" spans="1:37" ht="15.75" customHeight="1">
      <c r="A905" s="398"/>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57"/>
      <c r="AE905" s="257"/>
      <c r="AF905" s="257"/>
      <c r="AG905" s="257"/>
      <c r="AH905" s="257"/>
      <c r="AI905" s="257"/>
      <c r="AJ905" s="257"/>
      <c r="AK905" s="257"/>
    </row>
    <row r="906" spans="1:37" ht="15.75" customHeight="1">
      <c r="A906" s="398"/>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57"/>
      <c r="AE906" s="257"/>
      <c r="AF906" s="257"/>
      <c r="AG906" s="257"/>
      <c r="AH906" s="257"/>
      <c r="AI906" s="257"/>
      <c r="AJ906" s="257"/>
      <c r="AK906" s="257"/>
    </row>
    <row r="907" spans="1:37" ht="15.75" customHeight="1">
      <c r="A907" s="398"/>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57"/>
      <c r="AE907" s="257"/>
      <c r="AF907" s="257"/>
      <c r="AG907" s="257"/>
      <c r="AH907" s="257"/>
      <c r="AI907" s="257"/>
      <c r="AJ907" s="257"/>
      <c r="AK907" s="257"/>
    </row>
    <row r="908" spans="1:37" ht="15.75" customHeight="1">
      <c r="A908" s="398"/>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c r="AA908" s="257"/>
      <c r="AB908" s="257"/>
      <c r="AC908" s="257"/>
      <c r="AD908" s="257"/>
      <c r="AE908" s="257"/>
      <c r="AF908" s="257"/>
      <c r="AG908" s="257"/>
      <c r="AH908" s="257"/>
      <c r="AI908" s="257"/>
      <c r="AJ908" s="257"/>
      <c r="AK908" s="257"/>
    </row>
    <row r="909" spans="1:37" ht="15.75" customHeight="1">
      <c r="A909" s="398"/>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c r="AA909" s="257"/>
      <c r="AB909" s="257"/>
      <c r="AC909" s="257"/>
      <c r="AD909" s="257"/>
      <c r="AE909" s="257"/>
      <c r="AF909" s="257"/>
      <c r="AG909" s="257"/>
      <c r="AH909" s="257"/>
      <c r="AI909" s="257"/>
      <c r="AJ909" s="257"/>
      <c r="AK909" s="257"/>
    </row>
    <row r="910" spans="1:37" ht="15.75" customHeight="1">
      <c r="A910" s="398"/>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row>
    <row r="911" spans="1:37" ht="15.75" customHeight="1">
      <c r="A911" s="398"/>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row>
    <row r="912" spans="1:37" ht="15.75" customHeight="1">
      <c r="A912" s="398"/>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c r="AA912" s="257"/>
      <c r="AB912" s="257"/>
      <c r="AC912" s="257"/>
      <c r="AD912" s="257"/>
      <c r="AE912" s="257"/>
      <c r="AF912" s="257"/>
      <c r="AG912" s="257"/>
      <c r="AH912" s="257"/>
      <c r="AI912" s="257"/>
      <c r="AJ912" s="257"/>
      <c r="AK912" s="257"/>
    </row>
    <row r="913" spans="1:37" ht="15.75" customHeight="1">
      <c r="A913" s="398"/>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c r="AA913" s="257"/>
      <c r="AB913" s="257"/>
      <c r="AC913" s="257"/>
      <c r="AD913" s="257"/>
      <c r="AE913" s="257"/>
      <c r="AF913" s="257"/>
      <c r="AG913" s="257"/>
      <c r="AH913" s="257"/>
      <c r="AI913" s="257"/>
      <c r="AJ913" s="257"/>
      <c r="AK913" s="257"/>
    </row>
    <row r="914" spans="1:37" ht="15.75" customHeight="1">
      <c r="A914" s="398"/>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c r="AA914" s="257"/>
      <c r="AB914" s="257"/>
      <c r="AC914" s="257"/>
      <c r="AD914" s="257"/>
      <c r="AE914" s="257"/>
      <c r="AF914" s="257"/>
      <c r="AG914" s="257"/>
      <c r="AH914" s="257"/>
      <c r="AI914" s="257"/>
      <c r="AJ914" s="257"/>
      <c r="AK914" s="257"/>
    </row>
    <row r="915" spans="1:37" ht="15.75" customHeight="1">
      <c r="A915" s="398"/>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c r="AA915" s="257"/>
      <c r="AB915" s="257"/>
      <c r="AC915" s="257"/>
      <c r="AD915" s="257"/>
      <c r="AE915" s="257"/>
      <c r="AF915" s="257"/>
      <c r="AG915" s="257"/>
      <c r="AH915" s="257"/>
      <c r="AI915" s="257"/>
      <c r="AJ915" s="257"/>
      <c r="AK915" s="257"/>
    </row>
    <row r="916" spans="1:37" ht="15.75" customHeight="1">
      <c r="A916" s="398"/>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57"/>
      <c r="AE916" s="257"/>
      <c r="AF916" s="257"/>
      <c r="AG916" s="257"/>
      <c r="AH916" s="257"/>
      <c r="AI916" s="257"/>
      <c r="AJ916" s="257"/>
      <c r="AK916" s="257"/>
    </row>
    <row r="917" spans="1:37" ht="15.75" customHeight="1">
      <c r="A917" s="398"/>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57"/>
      <c r="AE917" s="257"/>
      <c r="AF917" s="257"/>
      <c r="AG917" s="257"/>
      <c r="AH917" s="257"/>
      <c r="AI917" s="257"/>
      <c r="AJ917" s="257"/>
      <c r="AK917" s="257"/>
    </row>
    <row r="918" spans="1:37" ht="15.75" customHeight="1">
      <c r="A918" s="398"/>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57"/>
      <c r="AE918" s="257"/>
      <c r="AF918" s="257"/>
      <c r="AG918" s="257"/>
      <c r="AH918" s="257"/>
      <c r="AI918" s="257"/>
      <c r="AJ918" s="257"/>
      <c r="AK918" s="257"/>
    </row>
    <row r="919" spans="1:37" ht="15.75" customHeight="1">
      <c r="A919" s="398"/>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57"/>
      <c r="AE919" s="257"/>
      <c r="AF919" s="257"/>
      <c r="AG919" s="257"/>
      <c r="AH919" s="257"/>
      <c r="AI919" s="257"/>
      <c r="AJ919" s="257"/>
      <c r="AK919" s="257"/>
    </row>
    <row r="920" spans="1:37" ht="15.75" customHeight="1">
      <c r="A920" s="398"/>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57"/>
      <c r="AE920" s="257"/>
      <c r="AF920" s="257"/>
      <c r="AG920" s="257"/>
      <c r="AH920" s="257"/>
      <c r="AI920" s="257"/>
      <c r="AJ920" s="257"/>
      <c r="AK920" s="257"/>
    </row>
    <row r="921" spans="1:37" ht="15.75" customHeight="1">
      <c r="A921" s="398"/>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57"/>
      <c r="AE921" s="257"/>
      <c r="AF921" s="257"/>
      <c r="AG921" s="257"/>
      <c r="AH921" s="257"/>
      <c r="AI921" s="257"/>
      <c r="AJ921" s="257"/>
      <c r="AK921" s="257"/>
    </row>
    <row r="922" spans="1:37" ht="15.75" customHeight="1">
      <c r="A922" s="398"/>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57"/>
      <c r="AE922" s="257"/>
      <c r="AF922" s="257"/>
      <c r="AG922" s="257"/>
      <c r="AH922" s="257"/>
      <c r="AI922" s="257"/>
      <c r="AJ922" s="257"/>
      <c r="AK922" s="257"/>
    </row>
    <row r="923" spans="1:37" ht="15.75" customHeight="1">
      <c r="A923" s="398"/>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c r="AG923" s="257"/>
      <c r="AH923" s="257"/>
      <c r="AI923" s="257"/>
      <c r="AJ923" s="257"/>
      <c r="AK923" s="257"/>
    </row>
    <row r="924" spans="1:37" ht="15.75" customHeight="1">
      <c r="A924" s="398"/>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57"/>
      <c r="AE924" s="257"/>
      <c r="AF924" s="257"/>
      <c r="AG924" s="257"/>
      <c r="AH924" s="257"/>
      <c r="AI924" s="257"/>
      <c r="AJ924" s="257"/>
      <c r="AK924" s="257"/>
    </row>
    <row r="925" spans="1:37" ht="15.75" customHeight="1">
      <c r="A925" s="398"/>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57"/>
      <c r="AE925" s="257"/>
      <c r="AF925" s="257"/>
      <c r="AG925" s="257"/>
      <c r="AH925" s="257"/>
      <c r="AI925" s="257"/>
      <c r="AJ925" s="257"/>
      <c r="AK925" s="257"/>
    </row>
    <row r="926" spans="1:37" ht="15.75" customHeight="1">
      <c r="A926" s="398"/>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57"/>
      <c r="AE926" s="257"/>
      <c r="AF926" s="257"/>
      <c r="AG926" s="257"/>
      <c r="AH926" s="257"/>
      <c r="AI926" s="257"/>
      <c r="AJ926" s="257"/>
      <c r="AK926" s="257"/>
    </row>
    <row r="927" spans="1:37" ht="15.75" customHeight="1">
      <c r="A927" s="398"/>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57"/>
      <c r="AE927" s="257"/>
      <c r="AF927" s="257"/>
      <c r="AG927" s="257"/>
      <c r="AH927" s="257"/>
      <c r="AI927" s="257"/>
      <c r="AJ927" s="257"/>
      <c r="AK927" s="257"/>
    </row>
    <row r="928" spans="1:37" ht="15.75" customHeight="1">
      <c r="A928" s="398"/>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57"/>
      <c r="AE928" s="257"/>
      <c r="AF928" s="257"/>
      <c r="AG928" s="257"/>
      <c r="AH928" s="257"/>
      <c r="AI928" s="257"/>
      <c r="AJ928" s="257"/>
      <c r="AK928" s="257"/>
    </row>
    <row r="929" spans="1:37" ht="15.75" customHeight="1">
      <c r="A929" s="398"/>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57"/>
      <c r="AE929" s="257"/>
      <c r="AF929" s="257"/>
      <c r="AG929" s="257"/>
      <c r="AH929" s="257"/>
      <c r="AI929" s="257"/>
      <c r="AJ929" s="257"/>
      <c r="AK929" s="257"/>
    </row>
    <row r="930" spans="1:37" ht="15.75" customHeight="1">
      <c r="A930" s="398"/>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57"/>
      <c r="AE930" s="257"/>
      <c r="AF930" s="257"/>
      <c r="AG930" s="257"/>
      <c r="AH930" s="257"/>
      <c r="AI930" s="257"/>
      <c r="AJ930" s="257"/>
      <c r="AK930" s="257"/>
    </row>
    <row r="931" spans="1:37" ht="15.75" customHeight="1">
      <c r="A931" s="398"/>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57"/>
      <c r="AE931" s="257"/>
      <c r="AF931" s="257"/>
      <c r="AG931" s="257"/>
      <c r="AH931" s="257"/>
      <c r="AI931" s="257"/>
      <c r="AJ931" s="257"/>
      <c r="AK931" s="257"/>
    </row>
    <row r="932" spans="1:37" ht="15.75" customHeight="1">
      <c r="A932" s="398"/>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57"/>
      <c r="AE932" s="257"/>
      <c r="AF932" s="257"/>
      <c r="AG932" s="257"/>
      <c r="AH932" s="257"/>
      <c r="AI932" s="257"/>
      <c r="AJ932" s="257"/>
      <c r="AK932" s="257"/>
    </row>
    <row r="933" spans="1:37" ht="15.75" customHeight="1">
      <c r="A933" s="398"/>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57"/>
      <c r="AE933" s="257"/>
      <c r="AF933" s="257"/>
      <c r="AG933" s="257"/>
      <c r="AH933" s="257"/>
      <c r="AI933" s="257"/>
      <c r="AJ933" s="257"/>
      <c r="AK933" s="257"/>
    </row>
    <row r="934" spans="1:37" ht="15.75" customHeight="1">
      <c r="A934" s="398"/>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57"/>
      <c r="AE934" s="257"/>
      <c r="AF934" s="257"/>
      <c r="AG934" s="257"/>
      <c r="AH934" s="257"/>
      <c r="AI934" s="257"/>
      <c r="AJ934" s="257"/>
      <c r="AK934" s="257"/>
    </row>
    <row r="935" spans="1:37" ht="15.75" customHeight="1">
      <c r="A935" s="398"/>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57"/>
      <c r="AE935" s="257"/>
      <c r="AF935" s="257"/>
      <c r="AG935" s="257"/>
      <c r="AH935" s="257"/>
      <c r="AI935" s="257"/>
      <c r="AJ935" s="257"/>
      <c r="AK935" s="257"/>
    </row>
    <row r="936" spans="1:37" ht="15.75" customHeight="1">
      <c r="A936" s="398"/>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57"/>
      <c r="AE936" s="257"/>
      <c r="AF936" s="257"/>
      <c r="AG936" s="257"/>
      <c r="AH936" s="257"/>
      <c r="AI936" s="257"/>
      <c r="AJ936" s="257"/>
      <c r="AK936" s="257"/>
    </row>
    <row r="937" spans="1:37" ht="15.75" customHeight="1">
      <c r="A937" s="398"/>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57"/>
      <c r="AE937" s="257"/>
      <c r="AF937" s="257"/>
      <c r="AG937" s="257"/>
      <c r="AH937" s="257"/>
      <c r="AI937" s="257"/>
      <c r="AJ937" s="257"/>
      <c r="AK937" s="257"/>
    </row>
    <row r="938" spans="1:37" ht="15.75" customHeight="1">
      <c r="A938" s="398"/>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57"/>
      <c r="AE938" s="257"/>
      <c r="AF938" s="257"/>
      <c r="AG938" s="257"/>
      <c r="AH938" s="257"/>
      <c r="AI938" s="257"/>
      <c r="AJ938" s="257"/>
      <c r="AK938" s="257"/>
    </row>
    <row r="939" spans="1:37" ht="15.75" customHeight="1">
      <c r="A939" s="398"/>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57"/>
      <c r="AE939" s="257"/>
      <c r="AF939" s="257"/>
      <c r="AG939" s="257"/>
      <c r="AH939" s="257"/>
      <c r="AI939" s="257"/>
      <c r="AJ939" s="257"/>
      <c r="AK939" s="257"/>
    </row>
    <row r="940" spans="1:37" ht="15.75" customHeight="1">
      <c r="A940" s="398"/>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57"/>
      <c r="AE940" s="257"/>
      <c r="AF940" s="257"/>
      <c r="AG940" s="257"/>
      <c r="AH940" s="257"/>
      <c r="AI940" s="257"/>
      <c r="AJ940" s="257"/>
      <c r="AK940" s="257"/>
    </row>
  </sheetData>
  <mergeCells count="9">
    <mergeCell ref="B29:E29"/>
    <mergeCell ref="B35:E35"/>
    <mergeCell ref="B40:C40"/>
    <mergeCell ref="B2:F2"/>
    <mergeCell ref="B6:C6"/>
    <mergeCell ref="B10:F10"/>
    <mergeCell ref="B13:E13"/>
    <mergeCell ref="B15:E15"/>
    <mergeCell ref="B20:H2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1033-AEA3-47DA-B264-1262D2BEB3D7}">
  <sheetPr>
    <tabColor rgb="FF92D050"/>
    <outlinePr summaryBelow="0" summaryRight="0"/>
  </sheetPr>
  <dimension ref="A1:AA1000"/>
  <sheetViews>
    <sheetView topLeftCell="A26" workbookViewId="0">
      <selection activeCell="B25" sqref="B25:H25"/>
    </sheetView>
  </sheetViews>
  <sheetFormatPr defaultColWidth="12.6328125" defaultRowHeight="15" customHeight="1"/>
  <cols>
    <col min="1" max="6" width="12.6328125" style="1" customWidth="1"/>
    <col min="7" max="16384" width="12.6328125" style="1"/>
  </cols>
  <sheetData>
    <row r="1" spans="1:27" ht="21"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21" customHeight="1">
      <c r="A2" s="15"/>
      <c r="B2" s="745" t="s">
        <v>369</v>
      </c>
      <c r="C2" s="675"/>
      <c r="D2" s="675"/>
      <c r="E2" s="675"/>
      <c r="F2" s="15"/>
      <c r="G2" s="15"/>
      <c r="H2" s="15"/>
      <c r="I2" s="15"/>
      <c r="J2" s="15"/>
      <c r="K2" s="15"/>
      <c r="L2" s="15"/>
      <c r="M2" s="15"/>
      <c r="N2" s="15"/>
      <c r="O2" s="15"/>
      <c r="P2" s="15"/>
      <c r="Q2" s="15"/>
      <c r="R2" s="15"/>
      <c r="S2" s="15"/>
      <c r="T2" s="15"/>
      <c r="U2" s="15"/>
      <c r="V2" s="15"/>
      <c r="W2" s="15"/>
      <c r="X2" s="15"/>
      <c r="Y2" s="15"/>
      <c r="Z2" s="15"/>
      <c r="AA2" s="15"/>
    </row>
    <row r="3" spans="1:27" ht="21"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row>
    <row r="4" spans="1:27" ht="21" customHeight="1">
      <c r="A4" s="15"/>
      <c r="B4" s="236" t="s">
        <v>53</v>
      </c>
      <c r="C4" s="236" t="s">
        <v>52</v>
      </c>
      <c r="D4" s="236" t="s">
        <v>167</v>
      </c>
      <c r="E4" s="236">
        <v>2005</v>
      </c>
      <c r="F4" s="236">
        <v>2006</v>
      </c>
      <c r="G4" s="236">
        <v>2007</v>
      </c>
      <c r="H4" s="236">
        <v>2008</v>
      </c>
      <c r="I4" s="236">
        <v>2009</v>
      </c>
      <c r="J4" s="236">
        <v>2010</v>
      </c>
      <c r="K4" s="236">
        <v>2011</v>
      </c>
      <c r="L4" s="236">
        <v>2012</v>
      </c>
      <c r="M4" s="236">
        <v>2013</v>
      </c>
      <c r="N4" s="236">
        <v>2014</v>
      </c>
      <c r="O4" s="236">
        <v>2015</v>
      </c>
      <c r="P4" s="236">
        <v>2016</v>
      </c>
      <c r="Q4" s="236">
        <v>2017</v>
      </c>
      <c r="R4" s="236">
        <v>2018</v>
      </c>
      <c r="S4" s="236">
        <v>2019</v>
      </c>
      <c r="T4" s="236">
        <v>2020</v>
      </c>
      <c r="U4" s="236">
        <v>2021</v>
      </c>
      <c r="V4" s="236">
        <v>2022</v>
      </c>
      <c r="W4" s="236">
        <v>2023</v>
      </c>
      <c r="X4" s="15"/>
      <c r="Y4" s="15"/>
      <c r="Z4" s="15"/>
    </row>
    <row r="5" spans="1:27" ht="21" customHeight="1">
      <c r="A5" s="15"/>
      <c r="B5" s="24" t="s">
        <v>30</v>
      </c>
      <c r="C5" s="24" t="s">
        <v>32</v>
      </c>
      <c r="D5" s="24" t="s">
        <v>152</v>
      </c>
      <c r="E5" s="356">
        <f>'Residential Energy_Kerosene con'!D42</f>
        <v>130.60832684824905</v>
      </c>
      <c r="F5" s="356">
        <f>'Residential Energy_Kerosene con'!E42</f>
        <v>129.78887159533076</v>
      </c>
      <c r="G5" s="356">
        <f>'Residential Energy_Kerosene con'!F42</f>
        <v>133.29989299610895</v>
      </c>
      <c r="H5" s="356">
        <f>'Residential Energy_Kerosene con'!G42</f>
        <v>132.52000000000001</v>
      </c>
      <c r="I5" s="356">
        <f>'Residential Energy_Kerosene con'!H42</f>
        <v>134.70500000000001</v>
      </c>
      <c r="J5" s="356">
        <f>'Residential Energy_Kerosene con'!I42</f>
        <v>116.9375</v>
      </c>
      <c r="K5" s="356">
        <f>'Residential Energy_Kerosene con'!J42</f>
        <v>97.725000000000009</v>
      </c>
      <c r="L5" s="356">
        <f>'Residential Energy_Kerosene con'!K42</f>
        <v>67.900000000000006</v>
      </c>
      <c r="M5" s="356">
        <f>'Residential Energy_Kerosene con'!L42</f>
        <v>57.524999999999999</v>
      </c>
      <c r="N5" s="356">
        <f>'Residential Energy_Kerosene con'!M42</f>
        <v>56.9</v>
      </c>
      <c r="O5" s="356">
        <f>'Residential Energy_Kerosene con'!N42</f>
        <v>58.324999999999996</v>
      </c>
      <c r="P5" s="356">
        <f>'Residential Energy_Kerosene con'!O42</f>
        <v>51.075000000000003</v>
      </c>
      <c r="Q5" s="356">
        <f>'Residential Energy_Kerosene con'!P42</f>
        <v>40.099999999999994</v>
      </c>
      <c r="R5" s="356">
        <f>'Residential Energy_Kerosene con'!Q42</f>
        <v>27.550805447470818</v>
      </c>
      <c r="S5" s="356">
        <f>'Residential Energy_Kerosene con'!R42</f>
        <v>32.340101556420237</v>
      </c>
      <c r="T5" s="356">
        <f>'Residential Energy_Kerosene con'!S42</f>
        <v>21.995474708171209</v>
      </c>
      <c r="U5" s="356">
        <f>'Residential Energy_Kerosene con'!T42</f>
        <v>12.089774708171209</v>
      </c>
      <c r="V5" s="356">
        <f>'Residential Energy_Kerosene con'!U42</f>
        <v>8.004980544747081</v>
      </c>
      <c r="W5" s="227">
        <f>'Residential Energy_Kerosene con'!V42</f>
        <v>4.4989949416342414</v>
      </c>
      <c r="X5" s="15"/>
      <c r="Y5" s="15"/>
      <c r="Z5" s="15"/>
    </row>
    <row r="6" spans="1:27" ht="21" customHeight="1">
      <c r="A6" s="15"/>
      <c r="B6" s="230" t="s">
        <v>30</v>
      </c>
      <c r="C6" s="230" t="s">
        <v>31</v>
      </c>
      <c r="D6" s="230" t="s">
        <v>152</v>
      </c>
      <c r="E6" s="420">
        <f>'Residential Energy_LPG consumpt'!D46</f>
        <v>442.95582066830144</v>
      </c>
      <c r="F6" s="420">
        <f>'Residential Energy_LPG consumpt'!E46</f>
        <v>473.91334439233736</v>
      </c>
      <c r="G6" s="420">
        <f>'Residential Energy_LPG consumpt'!F46</f>
        <v>508.46056200479086</v>
      </c>
      <c r="H6" s="420">
        <f>'Residential Energy_LPG consumpt'!G46</f>
        <v>515.1825</v>
      </c>
      <c r="I6" s="420">
        <f>'Residential Energy_LPG consumpt'!H46</f>
        <v>548.24250000000006</v>
      </c>
      <c r="J6" s="420">
        <f>'Residential Energy_LPG consumpt'!I46</f>
        <v>610.4224999999999</v>
      </c>
      <c r="K6" s="420">
        <f>'Residential Energy_LPG consumpt'!J46</f>
        <v>642.77499999999998</v>
      </c>
      <c r="L6" s="420">
        <f>'Residential Energy_LPG consumpt'!K46</f>
        <v>658.85</v>
      </c>
      <c r="M6" s="420">
        <f>'Residential Energy_LPG consumpt'!L46</f>
        <v>662.57500000000005</v>
      </c>
      <c r="N6" s="420">
        <f>'Residential Energy_LPG consumpt'!M46</f>
        <v>702.35</v>
      </c>
      <c r="O6" s="420">
        <f>'Residential Energy_LPG consumpt'!N46</f>
        <v>755.80000000000007</v>
      </c>
      <c r="P6" s="420">
        <f>'Residential Energy_LPG consumpt'!O46</f>
        <v>828.375</v>
      </c>
      <c r="Q6" s="420">
        <f>'Residential Energy_LPG consumpt'!P46</f>
        <v>911.99999999999989</v>
      </c>
      <c r="R6" s="420">
        <f>'Residential Energy_LPG consumpt'!Q46</f>
        <v>880.40708200170252</v>
      </c>
      <c r="S6" s="420">
        <f>'Residential Energy_LPG consumpt'!R46</f>
        <v>894.70150175451943</v>
      </c>
      <c r="T6" s="420">
        <f>'Residential Energy_LPG consumpt'!S46</f>
        <v>959.22810365833016</v>
      </c>
      <c r="U6" s="420">
        <f>'Residential Energy_LPG consumpt'!T46</f>
        <v>994.63954065021528</v>
      </c>
      <c r="V6" s="420">
        <f>'Residential Energy_LPG consumpt'!U46</f>
        <v>1006.9939111201849</v>
      </c>
      <c r="W6" s="420">
        <f>'Residential Energy_LPG consumpt'!V46</f>
        <v>1004.4939800593437</v>
      </c>
      <c r="X6" s="15"/>
      <c r="Y6" s="15"/>
      <c r="Z6" s="15"/>
    </row>
    <row r="7" spans="1:27" ht="21" customHeight="1">
      <c r="A7" s="15"/>
      <c r="B7" s="15"/>
      <c r="C7" s="15"/>
      <c r="D7" s="15"/>
      <c r="E7" s="15"/>
      <c r="F7" s="15"/>
      <c r="G7" s="15"/>
      <c r="H7" s="15"/>
      <c r="I7" s="15"/>
      <c r="J7" s="15"/>
      <c r="K7" s="15"/>
      <c r="L7" s="15"/>
      <c r="M7" s="15"/>
      <c r="N7" s="15"/>
      <c r="O7" s="15"/>
      <c r="P7" s="15"/>
      <c r="Q7" s="15"/>
      <c r="R7" s="15"/>
      <c r="S7" s="15"/>
      <c r="T7" s="15"/>
      <c r="U7" s="15"/>
      <c r="V7" s="15"/>
      <c r="W7" s="15"/>
      <c r="X7" s="15"/>
      <c r="Y7" s="15"/>
      <c r="Z7" s="15"/>
      <c r="AA7" s="15"/>
    </row>
    <row r="8" spans="1:27" ht="21" customHeight="1">
      <c r="A8" s="15"/>
      <c r="B8" s="15"/>
      <c r="C8" s="15"/>
      <c r="D8" s="15"/>
      <c r="E8" s="15"/>
      <c r="F8" s="397"/>
      <c r="G8" s="15"/>
      <c r="H8" s="15"/>
      <c r="I8" s="15"/>
      <c r="J8" s="15"/>
      <c r="K8" s="15"/>
      <c r="L8" s="15"/>
      <c r="M8" s="15"/>
      <c r="N8" s="15"/>
      <c r="O8" s="15"/>
      <c r="P8" s="15"/>
      <c r="Q8" s="15"/>
      <c r="R8" s="15"/>
      <c r="S8" s="15"/>
      <c r="T8" s="15"/>
      <c r="U8" s="15"/>
      <c r="V8" s="15"/>
      <c r="W8" s="15"/>
      <c r="X8" s="15"/>
      <c r="Y8" s="15"/>
      <c r="Z8" s="15"/>
      <c r="AA8" s="15"/>
    </row>
    <row r="9" spans="1:27" ht="21" customHeight="1">
      <c r="A9" s="15"/>
      <c r="B9" s="15"/>
      <c r="C9" s="15"/>
      <c r="D9" s="15"/>
      <c r="E9" s="15"/>
      <c r="F9" s="15"/>
      <c r="G9" s="15"/>
      <c r="H9" s="15"/>
      <c r="I9" s="15"/>
      <c r="J9" s="15"/>
      <c r="K9" s="15"/>
      <c r="L9" s="15"/>
      <c r="M9" s="15"/>
      <c r="N9" s="15"/>
      <c r="O9" s="15"/>
      <c r="P9" s="15"/>
      <c r="Q9" s="15"/>
      <c r="R9" s="15"/>
      <c r="S9" s="15"/>
      <c r="T9" s="15"/>
      <c r="U9" s="15"/>
      <c r="V9" s="15"/>
      <c r="W9" s="15"/>
      <c r="X9" s="15"/>
      <c r="Y9" s="15"/>
      <c r="Z9" s="15"/>
      <c r="AA9" s="15"/>
    </row>
    <row r="10" spans="1:27" ht="21" customHeight="1">
      <c r="A10" s="15"/>
      <c r="B10" s="762" t="s">
        <v>121</v>
      </c>
      <c r="C10" s="685"/>
      <c r="D10" s="685"/>
      <c r="E10" s="685"/>
      <c r="F10" s="15"/>
      <c r="G10" s="15"/>
      <c r="H10" s="15"/>
      <c r="I10" s="15"/>
      <c r="J10" s="15"/>
      <c r="K10" s="15"/>
      <c r="L10" s="15"/>
      <c r="M10" s="15"/>
      <c r="N10" s="15"/>
      <c r="O10" s="15"/>
      <c r="P10" s="15"/>
      <c r="Q10" s="15"/>
      <c r="R10" s="15"/>
      <c r="S10" s="15"/>
      <c r="T10" s="15"/>
      <c r="U10" s="15"/>
      <c r="V10" s="15"/>
      <c r="W10" s="15"/>
      <c r="X10" s="15"/>
      <c r="Y10" s="15"/>
      <c r="Z10" s="15"/>
      <c r="AA10" s="15"/>
    </row>
    <row r="11" spans="1:27" ht="21" customHeight="1">
      <c r="A11" s="15"/>
      <c r="B11" s="412" t="s">
        <v>8</v>
      </c>
      <c r="C11" s="413" t="s">
        <v>122</v>
      </c>
      <c r="D11" s="413" t="s">
        <v>123</v>
      </c>
      <c r="E11" s="413" t="s">
        <v>124</v>
      </c>
      <c r="F11" s="15"/>
      <c r="G11" s="15"/>
      <c r="H11" s="15"/>
      <c r="I11" s="15"/>
      <c r="J11" s="15"/>
      <c r="K11" s="15"/>
      <c r="L11" s="15"/>
      <c r="M11" s="15"/>
      <c r="N11" s="15"/>
      <c r="O11" s="15"/>
      <c r="P11" s="15"/>
      <c r="Q11" s="15"/>
      <c r="R11" s="15"/>
      <c r="S11" s="15"/>
      <c r="T11" s="15"/>
      <c r="U11" s="15"/>
      <c r="V11" s="15"/>
      <c r="W11" s="15"/>
      <c r="X11" s="15"/>
      <c r="Y11" s="15"/>
      <c r="Z11" s="15"/>
      <c r="AA11" s="15"/>
    </row>
    <row r="12" spans="1:27" ht="21" customHeight="1">
      <c r="A12" s="15"/>
      <c r="B12" s="353" t="s">
        <v>125</v>
      </c>
      <c r="C12" s="354">
        <v>21</v>
      </c>
      <c r="D12" s="354">
        <v>27.9</v>
      </c>
      <c r="E12" s="354">
        <v>5.38</v>
      </c>
      <c r="F12" s="15"/>
      <c r="G12" s="15"/>
      <c r="H12" s="15"/>
      <c r="I12" s="15"/>
      <c r="J12" s="15"/>
      <c r="K12" s="15"/>
      <c r="L12" s="15"/>
      <c r="M12" s="15"/>
      <c r="N12" s="15"/>
      <c r="O12" s="15"/>
      <c r="P12" s="15"/>
      <c r="Q12" s="15"/>
      <c r="R12" s="15"/>
      <c r="S12" s="15"/>
      <c r="T12" s="15"/>
      <c r="U12" s="15"/>
      <c r="V12" s="15"/>
      <c r="W12" s="15"/>
      <c r="X12" s="15"/>
      <c r="Y12" s="15"/>
      <c r="Z12" s="15"/>
      <c r="AA12" s="15"/>
    </row>
    <row r="13" spans="1:27" ht="21" customHeight="1">
      <c r="A13" s="15"/>
      <c r="B13" s="353" t="s">
        <v>126</v>
      </c>
      <c r="C13" s="354">
        <v>310</v>
      </c>
      <c r="D13" s="354">
        <v>273</v>
      </c>
      <c r="E13" s="354">
        <v>233</v>
      </c>
      <c r="F13" s="15"/>
      <c r="G13" s="15"/>
      <c r="H13" s="15"/>
      <c r="I13" s="15"/>
      <c r="J13" s="15"/>
      <c r="K13" s="15"/>
      <c r="L13" s="15"/>
      <c r="M13" s="15"/>
      <c r="N13" s="15"/>
      <c r="O13" s="15"/>
      <c r="P13" s="15"/>
      <c r="Q13" s="15"/>
      <c r="R13" s="15"/>
      <c r="S13" s="15"/>
      <c r="T13" s="15"/>
      <c r="U13" s="15"/>
      <c r="V13" s="15"/>
      <c r="W13" s="15"/>
      <c r="X13" s="15"/>
      <c r="Y13" s="15"/>
      <c r="Z13" s="15"/>
      <c r="AA13" s="15"/>
    </row>
    <row r="14" spans="1:27" ht="21" customHeight="1">
      <c r="A14" s="15"/>
      <c r="B14" s="747" t="s">
        <v>155</v>
      </c>
      <c r="C14" s="675"/>
      <c r="D14" s="675"/>
      <c r="E14" s="675"/>
      <c r="F14" s="15"/>
      <c r="G14" s="15"/>
      <c r="H14" s="15"/>
      <c r="I14" s="15"/>
      <c r="J14" s="15"/>
      <c r="K14" s="15"/>
      <c r="L14" s="15"/>
      <c r="M14" s="15"/>
      <c r="N14" s="15"/>
      <c r="O14" s="15"/>
      <c r="P14" s="15"/>
      <c r="Q14" s="15"/>
      <c r="R14" s="15"/>
      <c r="S14" s="15"/>
      <c r="T14" s="15"/>
      <c r="U14" s="15"/>
      <c r="V14" s="15"/>
      <c r="W14" s="15"/>
      <c r="X14" s="15"/>
      <c r="Y14" s="15"/>
      <c r="Z14" s="15"/>
      <c r="AA14" s="15"/>
    </row>
    <row r="15" spans="1:27" ht="21" customHeight="1">
      <c r="A15" s="15"/>
      <c r="B15" s="675"/>
      <c r="C15" s="675"/>
      <c r="D15" s="675"/>
      <c r="E15" s="675"/>
      <c r="F15" s="15"/>
      <c r="G15" s="15"/>
      <c r="H15" s="15"/>
      <c r="I15" s="15"/>
      <c r="J15" s="15"/>
      <c r="K15" s="15"/>
      <c r="L15" s="15"/>
      <c r="M15" s="15"/>
      <c r="N15" s="15"/>
      <c r="O15" s="15"/>
      <c r="P15" s="15"/>
      <c r="Q15" s="15"/>
      <c r="R15" s="15"/>
      <c r="S15" s="15"/>
      <c r="T15" s="15"/>
      <c r="U15" s="15"/>
      <c r="V15" s="15"/>
      <c r="W15" s="15"/>
      <c r="X15" s="15"/>
      <c r="Y15" s="15"/>
      <c r="Z15" s="15"/>
      <c r="AA15" s="15"/>
    </row>
    <row r="16" spans="1:27" ht="21" customHeight="1">
      <c r="A16" s="15"/>
      <c r="B16" s="421"/>
      <c r="C16" s="421"/>
      <c r="D16" s="421"/>
      <c r="E16" s="421"/>
      <c r="F16" s="422"/>
      <c r="G16" s="422"/>
      <c r="H16" s="422"/>
      <c r="I16" s="422"/>
      <c r="J16" s="422"/>
      <c r="K16" s="422"/>
      <c r="L16" s="422"/>
      <c r="M16" s="422"/>
      <c r="N16" s="422"/>
      <c r="O16" s="422"/>
      <c r="P16" s="422"/>
      <c r="Q16" s="423"/>
      <c r="R16" s="423"/>
      <c r="S16" s="423"/>
      <c r="T16" s="15"/>
      <c r="U16" s="15"/>
      <c r="V16" s="15"/>
      <c r="W16" s="15"/>
      <c r="X16" s="15"/>
      <c r="Y16" s="15"/>
      <c r="Z16" s="15"/>
      <c r="AA16" s="15"/>
    </row>
    <row r="17" spans="1:27" ht="21" customHeight="1">
      <c r="A17" s="15"/>
      <c r="B17" s="424"/>
      <c r="C17" s="424"/>
      <c r="D17" s="424"/>
      <c r="E17" s="424"/>
      <c r="F17" s="424"/>
      <c r="G17" s="424"/>
      <c r="H17" s="424"/>
      <c r="I17" s="424"/>
      <c r="J17" s="424"/>
      <c r="K17" s="424"/>
      <c r="L17" s="424"/>
      <c r="M17" s="424"/>
      <c r="N17" s="424"/>
      <c r="O17" s="424"/>
      <c r="P17" s="424"/>
      <c r="Q17" s="424"/>
      <c r="R17" s="424"/>
      <c r="S17" s="424"/>
      <c r="T17" s="15"/>
      <c r="U17" s="15"/>
      <c r="V17" s="15"/>
      <c r="W17" s="15"/>
      <c r="X17" s="15"/>
      <c r="Y17" s="15"/>
      <c r="Z17" s="15"/>
      <c r="AA17" s="15"/>
    </row>
    <row r="18" spans="1:27" ht="21" customHeight="1">
      <c r="A18" s="15"/>
      <c r="B18" s="424"/>
      <c r="C18" s="424"/>
      <c r="D18" s="424"/>
      <c r="E18" s="424"/>
      <c r="F18" s="424"/>
      <c r="G18" s="424"/>
      <c r="H18" s="424"/>
      <c r="I18" s="424"/>
      <c r="J18" s="424"/>
      <c r="K18" s="424"/>
      <c r="L18" s="424"/>
      <c r="M18" s="424"/>
      <c r="N18" s="424"/>
      <c r="O18" s="424"/>
      <c r="P18" s="424"/>
      <c r="Q18" s="424"/>
      <c r="R18" s="424"/>
      <c r="S18" s="424"/>
      <c r="T18" s="15"/>
      <c r="U18" s="15"/>
      <c r="V18" s="15"/>
      <c r="W18" s="15"/>
      <c r="X18" s="15"/>
      <c r="Y18" s="15"/>
      <c r="Z18" s="15"/>
      <c r="AA18" s="15"/>
    </row>
    <row r="19" spans="1:27" ht="21" customHeight="1">
      <c r="A19" s="15"/>
      <c r="B19" s="763" t="s">
        <v>367</v>
      </c>
      <c r="C19" s="675"/>
      <c r="D19" s="15"/>
      <c r="E19" s="15"/>
      <c r="F19" s="15"/>
      <c r="G19" s="15"/>
      <c r="H19" s="15"/>
      <c r="I19" s="15"/>
      <c r="J19" s="15"/>
      <c r="K19" s="15"/>
      <c r="L19" s="15"/>
      <c r="M19" s="15"/>
      <c r="N19" s="15"/>
      <c r="O19" s="15"/>
      <c r="P19" s="15"/>
      <c r="Q19" s="15"/>
      <c r="R19" s="15"/>
      <c r="S19" s="15"/>
      <c r="T19" s="15"/>
      <c r="U19" s="15"/>
      <c r="V19" s="15"/>
      <c r="W19" s="15"/>
      <c r="X19" s="15"/>
      <c r="Y19" s="15"/>
      <c r="Z19" s="15"/>
      <c r="AA19" s="15"/>
    </row>
    <row r="20" spans="1:27" ht="21"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row>
    <row r="21" spans="1:27" ht="21" customHeight="1">
      <c r="A21" s="15"/>
      <c r="B21" s="236" t="s">
        <v>46</v>
      </c>
      <c r="C21" s="236" t="s">
        <v>52</v>
      </c>
      <c r="D21" s="236" t="s">
        <v>8</v>
      </c>
      <c r="E21" s="236">
        <v>2005</v>
      </c>
      <c r="F21" s="236">
        <v>2006</v>
      </c>
      <c r="G21" s="236">
        <v>2007</v>
      </c>
      <c r="H21" s="236">
        <v>2008</v>
      </c>
      <c r="I21" s="236">
        <v>2009</v>
      </c>
      <c r="J21" s="236">
        <v>2010</v>
      </c>
      <c r="K21" s="236">
        <v>2011</v>
      </c>
      <c r="L21" s="236">
        <v>2012</v>
      </c>
      <c r="M21" s="236">
        <v>2013</v>
      </c>
      <c r="N21" s="236">
        <v>2014</v>
      </c>
      <c r="O21" s="236">
        <v>2015</v>
      </c>
      <c r="P21" s="236">
        <v>2016</v>
      </c>
      <c r="Q21" s="236">
        <v>2017</v>
      </c>
      <c r="R21" s="236">
        <v>2018</v>
      </c>
      <c r="S21" s="236">
        <v>2019</v>
      </c>
      <c r="T21" s="236">
        <v>2020</v>
      </c>
      <c r="U21" s="236">
        <v>2021</v>
      </c>
      <c r="V21" s="236">
        <v>2022</v>
      </c>
      <c r="W21" s="236">
        <v>2023</v>
      </c>
      <c r="X21" s="15"/>
      <c r="Y21" s="15"/>
      <c r="Z21" s="15"/>
      <c r="AA21" s="15"/>
    </row>
    <row r="22" spans="1:27" ht="21" customHeight="1">
      <c r="A22" s="15"/>
      <c r="B22" s="222" t="s">
        <v>30</v>
      </c>
      <c r="C22" s="222" t="s">
        <v>32</v>
      </c>
      <c r="D22" s="222" t="s">
        <v>17</v>
      </c>
      <c r="E22" s="224">
        <f>'Residential Energy_Estimates'!E5*'Emission Factor Other Sector'!$D$22*'Emission Factor Other Sector'!$E$22</f>
        <v>411314.35507704288</v>
      </c>
      <c r="F22" s="224">
        <f>'Residential Energy_Estimates'!F5*'Emission Factor Other Sector'!$D$22*'Emission Factor Other Sector'!$E$22</f>
        <v>408733.71020544757</v>
      </c>
      <c r="G22" s="224">
        <f>'Residential Energy_Estimates'!G5*'Emission Factor Other Sector'!$D$22*'Emission Factor Other Sector'!$E$22</f>
        <v>419790.68902120623</v>
      </c>
      <c r="H22" s="224">
        <f>'Residential Energy_Estimates'!H5*'Emission Factor Other Sector'!$D$22*'Emission Factor Other Sector'!$E$22</f>
        <v>417334.63440000004</v>
      </c>
      <c r="I22" s="224">
        <f>'Residential Energy_Estimates'!I5*'Emission Factor Other Sector'!$D$22*'Emission Factor Other Sector'!$E$22</f>
        <v>424215.6801</v>
      </c>
      <c r="J22" s="224">
        <f>'Residential Energy_Estimates'!J5*'Emission Factor Other Sector'!$D$22*'Emission Factor Other Sector'!$E$22</f>
        <v>368261.91374999995</v>
      </c>
      <c r="K22" s="224">
        <f>'Residential Energy_Estimates'!K5*'Emission Factor Other Sector'!$D$22*'Emission Factor Other Sector'!$E$22</f>
        <v>307757.52450000006</v>
      </c>
      <c r="L22" s="224">
        <f>'Residential Energy_Estimates'!L5*'Emission Factor Other Sector'!$D$22*'Emission Factor Other Sector'!$E$22</f>
        <v>213832.03800000003</v>
      </c>
      <c r="M22" s="224">
        <f>'Residential Energy_Estimates'!M5*'Emission Factor Other Sector'!$D$22*'Emission Factor Other Sector'!$E$22</f>
        <v>181158.8805</v>
      </c>
      <c r="N22" s="224">
        <f>'Residential Energy_Estimates'!N5*'Emission Factor Other Sector'!$D$22*'Emission Factor Other Sector'!$E$22</f>
        <v>179190.61799999999</v>
      </c>
      <c r="O22" s="224">
        <f>'Residential Energy_Estimates'!O5*'Emission Factor Other Sector'!$D$22*'Emission Factor Other Sector'!$E$22</f>
        <v>183678.25649999999</v>
      </c>
      <c r="P22" s="224">
        <f>'Residential Energy_Estimates'!P5*'Emission Factor Other Sector'!$D$22*'Emission Factor Other Sector'!$E$22</f>
        <v>160846.41150000002</v>
      </c>
      <c r="Q22" s="224">
        <f>'Residential Energy_Estimates'!Q5*'Emission Factor Other Sector'!$D$22*'Emission Factor Other Sector'!$E$22</f>
        <v>126283.72199999998</v>
      </c>
      <c r="R22" s="224">
        <f>'Residential Energy_Estimates'!R5*'Emission Factor Other Sector'!$D$22*'Emission Factor Other Sector'!$E$22</f>
        <v>86763.547531284057</v>
      </c>
      <c r="S22" s="224">
        <f>'Residential Energy_Estimates'!S5*'Emission Factor Other Sector'!$D$22*'Emission Factor Other Sector'!$E$22</f>
        <v>101846.09462350975</v>
      </c>
      <c r="T22" s="224">
        <f>'Residential Energy_Estimates'!T5*'Emission Factor Other Sector'!$D$22*'Emission Factor Other Sector'!$E$22</f>
        <v>69268.588860466931</v>
      </c>
      <c r="U22" s="224">
        <f>'Residential Energy_Estimates'!U5*'Emission Factor Other Sector'!$D$22*'Emission Factor Other Sector'!$E$22</f>
        <v>38073.360306466937</v>
      </c>
      <c r="V22" s="224">
        <f>'Residential Energy_Estimates'!V5*'Emission Factor Other Sector'!$D$22*'Emission Factor Other Sector'!$E$22</f>
        <v>25209.444831128403</v>
      </c>
      <c r="W22" s="224">
        <f>'Residential Energy_Estimates'!W5*'Emission Factor Other Sector'!$D$22*'Emission Factor Other Sector'!$E$22</f>
        <v>14168.324850093386</v>
      </c>
      <c r="X22" s="15"/>
      <c r="Y22" s="15"/>
      <c r="Z22" s="15"/>
      <c r="AA22" s="15"/>
    </row>
    <row r="23" spans="1:27" ht="21" customHeight="1">
      <c r="A23" s="15"/>
      <c r="B23" s="24" t="s">
        <v>30</v>
      </c>
      <c r="C23" s="24" t="s">
        <v>32</v>
      </c>
      <c r="D23" s="24" t="s">
        <v>25</v>
      </c>
      <c r="E23" s="227">
        <f>'Residential Energy_Estimates'!E5*'Emission Factor Other Sector'!$D$22*'Emission Factor Other Sector'!$F$22/1000</f>
        <v>57.206447159533084</v>
      </c>
      <c r="F23" s="227">
        <f>'Residential Energy_Estimates'!F5*'Emission Factor Other Sector'!$D$22*'Emission Factor Other Sector'!$F$22/1000</f>
        <v>56.84752575875487</v>
      </c>
      <c r="G23" s="227">
        <f>'Residential Energy_Estimates'!G5*'Emission Factor Other Sector'!$D$22*'Emission Factor Other Sector'!$F$22/1000</f>
        <v>58.385353132295712</v>
      </c>
      <c r="H23" s="227">
        <f>'Residential Energy_Estimates'!H5*'Emission Factor Other Sector'!$D$22*'Emission Factor Other Sector'!$F$22/1000</f>
        <v>58.043759999999999</v>
      </c>
      <c r="I23" s="227">
        <f>'Residential Energy_Estimates'!I5*'Emission Factor Other Sector'!$D$22*'Emission Factor Other Sector'!$F$22/1000</f>
        <v>59.000789999999995</v>
      </c>
      <c r="J23" s="227">
        <f>'Residential Energy_Estimates'!J5*'Emission Factor Other Sector'!$D$22*'Emission Factor Other Sector'!$F$22/1000</f>
        <v>51.218624999999996</v>
      </c>
      <c r="K23" s="227">
        <f>'Residential Energy_Estimates'!K5*'Emission Factor Other Sector'!$D$22*'Emission Factor Other Sector'!$F$22/1000</f>
        <v>42.803550000000001</v>
      </c>
      <c r="L23" s="227">
        <f>'Residential Energy_Estimates'!L5*'Emission Factor Other Sector'!$D$22*'Emission Factor Other Sector'!$F$22/1000</f>
        <v>29.740200000000002</v>
      </c>
      <c r="M23" s="227">
        <f>'Residential Energy_Estimates'!M5*'Emission Factor Other Sector'!$D$22*'Emission Factor Other Sector'!$F$22/1000</f>
        <v>25.195949999999996</v>
      </c>
      <c r="N23" s="227">
        <f>'Residential Energy_Estimates'!N5*'Emission Factor Other Sector'!$D$22*'Emission Factor Other Sector'!$F$22/1000</f>
        <v>24.922199999999997</v>
      </c>
      <c r="O23" s="227">
        <f>'Residential Energy_Estimates'!O5*'Emission Factor Other Sector'!$D$22*'Emission Factor Other Sector'!$F$22/1000</f>
        <v>25.546349999999997</v>
      </c>
      <c r="P23" s="227">
        <f>'Residential Energy_Estimates'!P5*'Emission Factor Other Sector'!$D$22*'Emission Factor Other Sector'!$F$22/1000</f>
        <v>22.370849999999997</v>
      </c>
      <c r="Q23" s="227">
        <f>'Residential Energy_Estimates'!Q5*'Emission Factor Other Sector'!$D$22*'Emission Factor Other Sector'!$F$22/1000</f>
        <v>17.563799999999997</v>
      </c>
      <c r="R23" s="227">
        <f>'Residential Energy_Estimates'!R5*'Emission Factor Other Sector'!$D$22*'Emission Factor Other Sector'!$F$22/1000</f>
        <v>12.067252785992219</v>
      </c>
      <c r="S23" s="227">
        <f>'Residential Energy_Estimates'!S5*'Emission Factor Other Sector'!$D$22*'Emission Factor Other Sector'!$F$22/1000</f>
        <v>14.164964481712063</v>
      </c>
      <c r="T23" s="227">
        <f>'Residential Energy_Estimates'!T5*'Emission Factor Other Sector'!$D$22*'Emission Factor Other Sector'!$F$22/1000</f>
        <v>9.6340179221789892</v>
      </c>
      <c r="U23" s="227">
        <f>'Residential Energy_Estimates'!U5*'Emission Factor Other Sector'!$D$22*'Emission Factor Other Sector'!$F$22/1000</f>
        <v>5.2953213221789897</v>
      </c>
      <c r="V23" s="227">
        <f>'Residential Energy_Estimates'!V5*'Emission Factor Other Sector'!$D$22*'Emission Factor Other Sector'!$F$22/1000</f>
        <v>3.5061814785992214</v>
      </c>
      <c r="W23" s="227">
        <f>'Residential Energy_Estimates'!W5*'Emission Factor Other Sector'!$D$22*'Emission Factor Other Sector'!$F$22/1000</f>
        <v>1.9705597844357976</v>
      </c>
      <c r="X23" s="15"/>
      <c r="Y23" s="15"/>
      <c r="Z23" s="15"/>
      <c r="AA23" s="15"/>
    </row>
    <row r="24" spans="1:27" ht="21" customHeight="1">
      <c r="A24" s="15"/>
      <c r="B24" s="24" t="s">
        <v>30</v>
      </c>
      <c r="C24" s="24" t="s">
        <v>32</v>
      </c>
      <c r="D24" s="24" t="s">
        <v>26</v>
      </c>
      <c r="E24" s="227">
        <f>'Residential Energy_Estimates'!E5*'Emission Factor Other Sector'!$D$22*'Emission Factor Other Sector'!$G$22/1000</f>
        <v>3.432386829571985</v>
      </c>
      <c r="F24" s="227">
        <f>'Residential Energy_Estimates'!F5*'Emission Factor Other Sector'!$D$22*'Emission Factor Other Sector'!$G$22/1000</f>
        <v>3.4108515455252921</v>
      </c>
      <c r="G24" s="227">
        <f>'Residential Energy_Estimates'!G5*'Emission Factor Other Sector'!$D$22*'Emission Factor Other Sector'!$G$22/1000</f>
        <v>3.5031211879377429</v>
      </c>
      <c r="H24" s="227">
        <f>'Residential Energy_Estimates'!H5*'Emission Factor Other Sector'!$D$22*'Emission Factor Other Sector'!$G$22/1000</f>
        <v>3.4826256</v>
      </c>
      <c r="I24" s="227">
        <f>'Residential Energy_Estimates'!I5*'Emission Factor Other Sector'!$D$22*'Emission Factor Other Sector'!$G$22/1000</f>
        <v>3.5400473999999997</v>
      </c>
      <c r="J24" s="227">
        <f>'Residential Energy_Estimates'!J5*'Emission Factor Other Sector'!$D$22*'Emission Factor Other Sector'!$G$22/1000</f>
        <v>3.0731174999999995</v>
      </c>
      <c r="K24" s="227">
        <f>'Residential Energy_Estimates'!K5*'Emission Factor Other Sector'!$D$22*'Emission Factor Other Sector'!$G$22/1000</f>
        <v>2.5682130000000001</v>
      </c>
      <c r="L24" s="227">
        <f>'Residential Energy_Estimates'!L5*'Emission Factor Other Sector'!$D$22*'Emission Factor Other Sector'!$G$22/1000</f>
        <v>1.7844120000000001</v>
      </c>
      <c r="M24" s="227">
        <f>'Residential Energy_Estimates'!M5*'Emission Factor Other Sector'!$D$22*'Emission Factor Other Sector'!$G$22/1000</f>
        <v>1.5117569999999998</v>
      </c>
      <c r="N24" s="227">
        <f>'Residential Energy_Estimates'!N5*'Emission Factor Other Sector'!$D$22*'Emission Factor Other Sector'!$G$22/1000</f>
        <v>1.4953319999999999</v>
      </c>
      <c r="O24" s="227">
        <f>'Residential Energy_Estimates'!O5*'Emission Factor Other Sector'!$D$22*'Emission Factor Other Sector'!$G$22/1000</f>
        <v>1.5327809999999997</v>
      </c>
      <c r="P24" s="227">
        <f>'Residential Energy_Estimates'!P5*'Emission Factor Other Sector'!$D$22*'Emission Factor Other Sector'!$G$22/1000</f>
        <v>1.3422510000000001</v>
      </c>
      <c r="Q24" s="227">
        <f>'Residential Energy_Estimates'!Q5*'Emission Factor Other Sector'!$D$22*'Emission Factor Other Sector'!$G$22/1000</f>
        <v>1.0538279999999998</v>
      </c>
      <c r="R24" s="227">
        <f>'Residential Energy_Estimates'!R5*'Emission Factor Other Sector'!$D$22*'Emission Factor Other Sector'!$G$22/1000</f>
        <v>0.72403516715953309</v>
      </c>
      <c r="S24" s="227">
        <f>'Residential Energy_Estimates'!S5*'Emission Factor Other Sector'!$D$22*'Emission Factor Other Sector'!$G$22/1000</f>
        <v>0.84989786890272379</v>
      </c>
      <c r="T24" s="227">
        <f>'Residential Energy_Estimates'!T5*'Emission Factor Other Sector'!$D$22*'Emission Factor Other Sector'!$G$22/1000</f>
        <v>0.57804107533073934</v>
      </c>
      <c r="U24" s="227">
        <f>'Residential Energy_Estimates'!U5*'Emission Factor Other Sector'!$D$22*'Emission Factor Other Sector'!$G$22/1000</f>
        <v>0.31771927933073935</v>
      </c>
      <c r="V24" s="227">
        <f>'Residential Energy_Estimates'!V5*'Emission Factor Other Sector'!$D$22*'Emission Factor Other Sector'!$G$22/1000</f>
        <v>0.21037088871595327</v>
      </c>
      <c r="W24" s="227">
        <f>'Residential Energy_Estimates'!W5*'Emission Factor Other Sector'!$D$22*'Emission Factor Other Sector'!$G$22/1000</f>
        <v>0.11823358706614785</v>
      </c>
      <c r="X24" s="15"/>
      <c r="Y24" s="15"/>
      <c r="Z24" s="15"/>
      <c r="AA24" s="15"/>
    </row>
    <row r="25" spans="1:27" ht="21" customHeight="1">
      <c r="A25" s="15"/>
      <c r="B25" s="24" t="s">
        <v>30</v>
      </c>
      <c r="C25" s="24" t="s">
        <v>32</v>
      </c>
      <c r="D25" s="24" t="s">
        <v>27</v>
      </c>
      <c r="E25" s="356">
        <f>E22+E23*'Residential Energy_Estimates'!$C$12+E24*'Residential Energy_Estimates'!$C$13</f>
        <v>413579.73038456042</v>
      </c>
      <c r="F25" s="356">
        <f>F22+F23*'Residential Energy_Estimates'!$C$12+F24*'Residential Energy_Estimates'!$C$13</f>
        <v>410984.87222549424</v>
      </c>
      <c r="G25" s="356">
        <f>G22+G23*'Residential Energy_Estimates'!$C$12+G24*'Residential Energy_Estimates'!$C$13</f>
        <v>422102.7490052451</v>
      </c>
      <c r="H25" s="356">
        <f>H22+H23*'Residential Energy_Estimates'!$C$12+H24*'Residential Energy_Estimates'!$C$13</f>
        <v>419633.167296</v>
      </c>
      <c r="I25" s="356">
        <f>I22+I23*'Residential Energy_Estimates'!$C$12+I24*'Residential Energy_Estimates'!$C$13</f>
        <v>426552.11138399999</v>
      </c>
      <c r="J25" s="356">
        <f>J22+J23*'Residential Energy_Estimates'!$C$12+J24*'Residential Energy_Estimates'!$C$13</f>
        <v>370290.17129999993</v>
      </c>
      <c r="K25" s="356">
        <f>K22+K23*'Residential Energy_Estimates'!$C$12+K24*'Residential Energy_Estimates'!$C$13</f>
        <v>309452.54508000007</v>
      </c>
      <c r="L25" s="356">
        <f>L22+L23*'Residential Energy_Estimates'!$C$12+L24*'Residential Energy_Estimates'!$C$13</f>
        <v>215009.74992000003</v>
      </c>
      <c r="M25" s="356">
        <f>M22+M23*'Residential Energy_Estimates'!$C$12+M24*'Residential Energy_Estimates'!$C$13</f>
        <v>182156.64012</v>
      </c>
      <c r="N25" s="356">
        <f>N22+N23*'Residential Energy_Estimates'!$C$12+N24*'Residential Energy_Estimates'!$C$13</f>
        <v>180177.53711999996</v>
      </c>
      <c r="O25" s="356">
        <f>O22+O23*'Residential Energy_Estimates'!$C$12+O24*'Residential Energy_Estimates'!$C$13</f>
        <v>184689.89195999998</v>
      </c>
      <c r="P25" s="356">
        <f>P22+P23*'Residential Energy_Estimates'!$C$12+P24*'Residential Energy_Estimates'!$C$13</f>
        <v>161732.29716000002</v>
      </c>
      <c r="Q25" s="356">
        <f>Q22+Q23*'Residential Energy_Estimates'!$C$12+Q24*'Residential Energy_Estimates'!$C$13</f>
        <v>126979.24847999998</v>
      </c>
      <c r="R25" s="356">
        <f>R22+R23*'Residential Energy_Estimates'!$C$12+R24*'Residential Energy_Estimates'!$C$13</f>
        <v>87241.410741609347</v>
      </c>
      <c r="S25" s="356">
        <f>S22+S23*'Residential Energy_Estimates'!$C$12+S24*'Residential Energy_Estimates'!$C$13</f>
        <v>102407.02721698555</v>
      </c>
      <c r="T25" s="356">
        <f>T22+T23*'Residential Energy_Estimates'!$C$12+T24*'Residential Energy_Estimates'!$C$13</f>
        <v>69650.095970185212</v>
      </c>
      <c r="U25" s="356">
        <f>U22+U23*'Residential Energy_Estimates'!$C$12+U24*'Residential Energy_Estimates'!$C$13</f>
        <v>38283.05503082522</v>
      </c>
      <c r="V25" s="356">
        <f>V22+V23*'Residential Energy_Estimates'!$C$12+V24*'Residential Energy_Estimates'!$C$13</f>
        <v>25348.289617680934</v>
      </c>
      <c r="W25" s="356">
        <f>W22+W23*'Residential Energy_Estimates'!$C$12+W24*'Residential Energy_Estimates'!$C$13</f>
        <v>14246.359017557044</v>
      </c>
      <c r="X25" s="15"/>
      <c r="Y25" s="15"/>
      <c r="Z25" s="15"/>
      <c r="AA25" s="15"/>
    </row>
    <row r="26" spans="1:27" ht="21" customHeight="1">
      <c r="A26" s="15"/>
      <c r="B26" s="24" t="s">
        <v>30</v>
      </c>
      <c r="C26" s="24" t="s">
        <v>32</v>
      </c>
      <c r="D26" s="24" t="s">
        <v>28</v>
      </c>
      <c r="E26" s="227">
        <f>E22+E23*'Residential Energy_Estimates'!$D$12+E24*'Residential Energy_Estimates'!$D$13</f>
        <v>413847.456557267</v>
      </c>
      <c r="F26" s="227">
        <f>F22+F23*'Residential Energy_Estimates'!$D$12+F24*'Residential Energy_Estimates'!$D$13</f>
        <v>411250.9186460452</v>
      </c>
      <c r="G26" s="227">
        <f>G22+G23*'Residential Energy_Estimates'!$D$12+G24*'Residential Energy_Estimates'!$D$13</f>
        <v>422375.99245790427</v>
      </c>
      <c r="H26" s="227">
        <f>H22+H23*'Residential Energy_Estimates'!$D$12+H24*'Residential Energy_Estimates'!$D$13</f>
        <v>419904.81209280004</v>
      </c>
      <c r="I26" s="227">
        <f>I22+I23*'Residential Energy_Estimates'!$D$12+I24*'Residential Energy_Estimates'!$D$13</f>
        <v>426828.23508119996</v>
      </c>
      <c r="J26" s="227">
        <f>J22+J23*'Residential Energy_Estimates'!$D$12+J24*'Residential Energy_Estimates'!$D$13</f>
        <v>370529.87446499994</v>
      </c>
      <c r="K26" s="227">
        <f>K22+K23*'Residential Energy_Estimates'!$D$12+K24*'Residential Energy_Estimates'!$D$13</f>
        <v>309652.86569400004</v>
      </c>
      <c r="L26" s="227">
        <f>L22+L23*'Residential Energy_Estimates'!$D$12+L24*'Residential Energy_Estimates'!$D$13</f>
        <v>215148.93405600003</v>
      </c>
      <c r="M26" s="227">
        <f>M22+M23*'Residential Energy_Estimates'!$D$12+M24*'Residential Energy_Estimates'!$D$13</f>
        <v>182274.55716600001</v>
      </c>
      <c r="N26" s="227">
        <f>N22+N23*'Residential Energy_Estimates'!$D$12+N24*'Residential Energy_Estimates'!$D$13</f>
        <v>180294.17301599999</v>
      </c>
      <c r="O26" s="227">
        <f>O22+O23*'Residential Energy_Estimates'!$D$12+O24*'Residential Energy_Estimates'!$D$13</f>
        <v>184809.448878</v>
      </c>
      <c r="P26" s="227">
        <f>P22+P23*'Residential Energy_Estimates'!$D$12+P24*'Residential Energy_Estimates'!$D$13</f>
        <v>161836.99273800003</v>
      </c>
      <c r="Q26" s="227">
        <f>Q22+Q23*'Residential Energy_Estimates'!$D$12+Q24*'Residential Energy_Estimates'!$D$13</f>
        <v>127061.44706399998</v>
      </c>
      <c r="R26" s="227">
        <f>R22+R23*'Residential Energy_Estimates'!$D$12+R24*'Residential Energy_Estimates'!$D$13</f>
        <v>87297.885484647792</v>
      </c>
      <c r="S26" s="227">
        <f>S22+S23*'Residential Energy_Estimates'!$D$12+S24*'Residential Energy_Estimates'!$D$13</f>
        <v>102473.31925075996</v>
      </c>
      <c r="T26" s="227">
        <f>T22+T23*'Residential Energy_Estimates'!$D$12+T24*'Residential Energy_Estimates'!$D$13</f>
        <v>69695.183174061021</v>
      </c>
      <c r="U26" s="227">
        <f>U22+U23*'Residential Energy_Estimates'!$D$12+U24*'Residential Energy_Estimates'!$D$13</f>
        <v>38307.837134613022</v>
      </c>
      <c r="V26" s="227">
        <f>V22+V23*'Residential Energy_Estimates'!$D$12+V24*'Residential Energy_Estimates'!$D$13</f>
        <v>25364.698547000778</v>
      </c>
      <c r="W26" s="227">
        <f>W22+W23*'Residential Energy_Estimates'!$D$12+W24*'Residential Energy_Estimates'!$D$13</f>
        <v>14255.581237348202</v>
      </c>
      <c r="X26" s="15"/>
      <c r="Y26" s="15"/>
      <c r="Z26" s="15"/>
      <c r="AA26" s="15"/>
    </row>
    <row r="27" spans="1:27" ht="21" customHeight="1">
      <c r="A27" s="15"/>
      <c r="B27" s="24" t="s">
        <v>30</v>
      </c>
      <c r="C27" s="24" t="s">
        <v>32</v>
      </c>
      <c r="D27" s="24" t="s">
        <v>29</v>
      </c>
      <c r="E27" s="227">
        <f>E22+E23*'Residential Energy_Estimates'!$E$12+E24*'Residential Energy_Estimates'!$E$13</f>
        <v>412421.87189405144</v>
      </c>
      <c r="F27" s="227">
        <f>F22+F23*'Residential Energy_Estimates'!$E$12+F24*'Residential Energy_Estimates'!$E$13</f>
        <v>409834.27830413706</v>
      </c>
      <c r="G27" s="227">
        <f>G22+G23*'Residential Energy_Estimates'!$E$12+G24*'Residential Energy_Estimates'!$E$13</f>
        <v>420921.02945784747</v>
      </c>
      <c r="H27" s="227">
        <f>H22+H23*'Residential Energy_Estimates'!$E$12+H24*'Residential Energy_Estimates'!$E$13</f>
        <v>418458.36159360007</v>
      </c>
      <c r="I27" s="227">
        <f>I22+I23*'Residential Energy_Estimates'!$E$12+I24*'Residential Energy_Estimates'!$E$13</f>
        <v>425357.93539439997</v>
      </c>
      <c r="J27" s="227">
        <f>J22+J23*'Residential Energy_Estimates'!$E$12+J24*'Residential Energy_Estimates'!$E$13</f>
        <v>369253.50632999995</v>
      </c>
      <c r="K27" s="227">
        <f>K22+K23*'Residential Energy_Estimates'!$E$12+K24*'Residential Energy_Estimates'!$E$13</f>
        <v>308586.20122800005</v>
      </c>
      <c r="L27" s="227">
        <f>L22+L23*'Residential Energy_Estimates'!$E$12+L24*'Residential Energy_Estimates'!$E$13</f>
        <v>214407.80827200005</v>
      </c>
      <c r="M27" s="227">
        <f>M22+M23*'Residential Energy_Estimates'!$E$12+M24*'Residential Energy_Estimates'!$E$13</f>
        <v>181646.674092</v>
      </c>
      <c r="N27" s="227">
        <f>N22+N23*'Residential Energy_Estimates'!$E$12+N24*'Residential Energy_Estimates'!$E$13</f>
        <v>179673.11179199998</v>
      </c>
      <c r="O27" s="227">
        <f>O22+O23*'Residential Energy_Estimates'!$E$12+O24*'Residential Energy_Estimates'!$E$13</f>
        <v>184172.83383600001</v>
      </c>
      <c r="P27" s="227">
        <f>P22+P23*'Residential Energy_Estimates'!$E$12+P24*'Residential Energy_Estimates'!$E$13</f>
        <v>161279.51115599999</v>
      </c>
      <c r="Q27" s="227">
        <f>Q22+Q23*'Residential Energy_Estimates'!$E$12+Q24*'Residential Energy_Estimates'!$E$13</f>
        <v>126623.75716799998</v>
      </c>
      <c r="R27" s="227">
        <f>R22+R23*'Residential Energy_Estimates'!$E$12+R24*'Residential Energy_Estimates'!$E$13</f>
        <v>86997.169545220866</v>
      </c>
      <c r="S27" s="227">
        <f>S22+S23*'Residential Energy_Estimates'!$E$12+S24*'Residential Energy_Estimates'!$E$13</f>
        <v>102120.3283358757</v>
      </c>
      <c r="T27" s="227">
        <f>T22+T23*'Residential Energy_Estimates'!$E$12+T24*'Residential Energy_Estimates'!$E$13</f>
        <v>69455.103447440313</v>
      </c>
      <c r="U27" s="227">
        <f>U22+U23*'Residential Energy_Estimates'!$E$12+U24*'Residential Energy_Estimates'!$E$13</f>
        <v>38175.87772726432</v>
      </c>
      <c r="V27" s="227">
        <f>V22+V23*'Residential Energy_Estimates'!$E$12+V24*'Residential Energy_Estimates'!$E$13</f>
        <v>25277.324504554083</v>
      </c>
      <c r="W27" s="227">
        <f>W22+W23*'Residential Energy_Estimates'!$E$12+W24*'Residential Energy_Estimates'!$E$13</f>
        <v>14206.474887520062</v>
      </c>
      <c r="X27" s="15"/>
      <c r="Y27" s="15"/>
      <c r="Z27" s="15"/>
      <c r="AA27" s="15"/>
    </row>
    <row r="28" spans="1:27" ht="21" customHeight="1">
      <c r="A28" s="15"/>
      <c r="B28" s="230"/>
      <c r="C28" s="230"/>
      <c r="D28" s="230"/>
      <c r="E28" s="232"/>
      <c r="F28" s="232"/>
      <c r="G28" s="232"/>
      <c r="H28" s="232"/>
      <c r="I28" s="232"/>
      <c r="J28" s="232"/>
      <c r="K28" s="232"/>
      <c r="L28" s="232"/>
      <c r="M28" s="232"/>
      <c r="N28" s="232"/>
      <c r="O28" s="232"/>
      <c r="P28" s="232"/>
      <c r="Q28" s="232"/>
      <c r="R28" s="232"/>
      <c r="S28" s="232"/>
      <c r="T28" s="232"/>
      <c r="U28" s="232"/>
      <c r="V28" s="232"/>
      <c r="W28" s="232"/>
      <c r="X28" s="15"/>
      <c r="Y28" s="15"/>
      <c r="Z28" s="15"/>
      <c r="AA28" s="15"/>
    </row>
    <row r="29" spans="1:27" ht="21" customHeight="1">
      <c r="A29" s="15"/>
      <c r="B29" s="24" t="s">
        <v>30</v>
      </c>
      <c r="C29" s="24" t="s">
        <v>31</v>
      </c>
      <c r="D29" s="24" t="s">
        <v>17</v>
      </c>
      <c r="E29" s="227">
        <f>'Residential Energy_Estimates'!E6*'Emission Factor Other Sector'!$D$23*'Emission Factor Other Sector'!$E$23</f>
        <v>1322059.2310412324</v>
      </c>
      <c r="F29" s="227">
        <f>'Residential Energy_Estimates'!F6*'Emission Factor Other Sector'!$D$22*'Emission Factor Other Sector'!$E$22</f>
        <v>1492457.3824272368</v>
      </c>
      <c r="G29" s="227">
        <f>'Residential Energy_Estimates'!G6*'Emission Factor Other Sector'!$D$22*'Emission Factor Other Sector'!$E$22</f>
        <v>1601254.1710767273</v>
      </c>
      <c r="H29" s="227">
        <f>'Residential Energy_Estimates'!H6*'Emission Factor Other Sector'!$D$22*'Emission Factor Other Sector'!$E$22</f>
        <v>1622423.0326500002</v>
      </c>
      <c r="I29" s="227">
        <f>'Residential Energy_Estimates'!I6*'Emission Factor Other Sector'!$D$22*'Emission Factor Other Sector'!$E$22</f>
        <v>1726536.2458500003</v>
      </c>
      <c r="J29" s="227">
        <f>'Residential Energy_Estimates'!J6*'Emission Factor Other Sector'!$D$22*'Emission Factor Other Sector'!$E$22</f>
        <v>1922354.7454499998</v>
      </c>
      <c r="K29" s="227">
        <f>'Residential Energy_Estimates'!K6*'Emission Factor Other Sector'!$D$22*'Emission Factor Other Sector'!$E$22</f>
        <v>2024239.8855000001</v>
      </c>
      <c r="L29" s="227">
        <f>'Residential Energy_Estimates'!L6*'Emission Factor Other Sector'!$D$22*'Emission Factor Other Sector'!$E$22</f>
        <v>2074863.5970000001</v>
      </c>
      <c r="M29" s="227">
        <f>'Residential Energy_Estimates'!M6*'Emission Factor Other Sector'!$D$22*'Emission Factor Other Sector'!$E$22</f>
        <v>2086594.4415000002</v>
      </c>
      <c r="N29" s="227">
        <f>'Residential Energy_Estimates'!N6*'Emission Factor Other Sector'!$D$22*'Emission Factor Other Sector'!$E$22</f>
        <v>2211854.6670000004</v>
      </c>
      <c r="O29" s="227">
        <f>'Residential Energy_Estimates'!O6*'Emission Factor Other Sector'!$D$22*'Emission Factor Other Sector'!$E$22</f>
        <v>2380180.4760000003</v>
      </c>
      <c r="P29" s="227">
        <f>'Residential Energy_Estimates'!P6*'Emission Factor Other Sector'!$D$22*'Emission Factor Other Sector'!$E$22</f>
        <v>2608735.1175000002</v>
      </c>
      <c r="Q29" s="227">
        <f>'Residential Energy_Estimates'!Q6*'Emission Factor Other Sector'!$D$22*'Emission Factor Other Sector'!$E$22</f>
        <v>2872088.6399999997</v>
      </c>
      <c r="R29" s="227">
        <f>'Residential Energy_Estimates'!R6*'Emission Factor Other Sector'!$D$22*'Emission Factor Other Sector'!$E$22</f>
        <v>2772595.5907814018</v>
      </c>
      <c r="S29" s="227">
        <f>'Residential Energy_Estimates'!S6*'Emission Factor Other Sector'!$D$22*'Emission Factor Other Sector'!$E$22</f>
        <v>2817611.8633553679</v>
      </c>
      <c r="T29" s="227">
        <f>'Residential Energy_Estimates'!T6*'Emission Factor Other Sector'!$D$22*'Emission Factor Other Sector'!$E$22</f>
        <v>3020820.3286028868</v>
      </c>
      <c r="U29" s="227">
        <f>'Residential Energy_Estimates'!U6*'Emission Factor Other Sector'!$D$22*'Emission Factor Other Sector'!$E$22</f>
        <v>3132338.7342064711</v>
      </c>
      <c r="V29" s="227">
        <f>'Residential Energy_Estimates'!V6*'Emission Factor Other Sector'!$D$22*'Emission Factor Other Sector'!$E$22</f>
        <v>3171245.3647779087</v>
      </c>
      <c r="W29" s="227">
        <f>'Residential Energy_Estimates'!W6*'Emission Factor Other Sector'!$D$22*'Emission Factor Other Sector'!$E$22</f>
        <v>3163372.5318824863</v>
      </c>
      <c r="X29" s="15"/>
      <c r="Y29" s="15"/>
      <c r="Z29" s="15"/>
      <c r="AA29" s="15"/>
    </row>
    <row r="30" spans="1:27" ht="21" customHeight="1">
      <c r="A30" s="15"/>
      <c r="B30" s="24" t="s">
        <v>30</v>
      </c>
      <c r="C30" s="24" t="s">
        <v>31</v>
      </c>
      <c r="D30" s="24" t="s">
        <v>25</v>
      </c>
      <c r="E30" s="227">
        <f>'Residential Energy_Estimates'!E6*'Emission Factor Other Sector'!$D$23*'Emission Factor Other Sector'!$F$23/1000</f>
        <v>104.75905158805328</v>
      </c>
      <c r="F30" s="227">
        <f>'Residential Energy_Estimates'!F6*'Emission Factor Other Sector'!$D$22*'Emission Factor Other Sector'!$F$22/1000</f>
        <v>207.57404484384375</v>
      </c>
      <c r="G30" s="227">
        <f>'Residential Energy_Estimates'!G6*'Emission Factor Other Sector'!$D$22*'Emission Factor Other Sector'!$F$22/1000</f>
        <v>222.70572615809837</v>
      </c>
      <c r="H30" s="227">
        <f>'Residential Energy_Estimates'!H6*'Emission Factor Other Sector'!$D$22*'Emission Factor Other Sector'!$F$22/1000</f>
        <v>225.649935</v>
      </c>
      <c r="I30" s="227">
        <f>'Residential Energy_Estimates'!I6*'Emission Factor Other Sector'!$D$22*'Emission Factor Other Sector'!$F$22/1000</f>
        <v>240.13021500000002</v>
      </c>
      <c r="J30" s="227">
        <f>'Residential Energy_Estimates'!J6*'Emission Factor Other Sector'!$D$22*'Emission Factor Other Sector'!$F$22/1000</f>
        <v>267.36505499999993</v>
      </c>
      <c r="K30" s="227">
        <f>'Residential Energy_Estimates'!K6*'Emission Factor Other Sector'!$D$22*'Emission Factor Other Sector'!$F$22/1000</f>
        <v>281.53544999999997</v>
      </c>
      <c r="L30" s="227">
        <f>'Residential Energy_Estimates'!L6*'Emission Factor Other Sector'!$D$22*'Emission Factor Other Sector'!$F$22/1000</f>
        <v>288.5763</v>
      </c>
      <c r="M30" s="227">
        <f>'Residential Energy_Estimates'!M6*'Emission Factor Other Sector'!$D$22*'Emission Factor Other Sector'!$F$22/1000</f>
        <v>290.20784999999995</v>
      </c>
      <c r="N30" s="227">
        <f>'Residential Energy_Estimates'!N6*'Emission Factor Other Sector'!$D$22*'Emission Factor Other Sector'!$F$22/1000</f>
        <v>307.6293</v>
      </c>
      <c r="O30" s="227">
        <f>'Residential Energy_Estimates'!O6*'Emission Factor Other Sector'!$D$22*'Emission Factor Other Sector'!$F$22/1000</f>
        <v>331.04040000000003</v>
      </c>
      <c r="P30" s="227">
        <f>'Residential Energy_Estimates'!P6*'Emission Factor Other Sector'!$D$22*'Emission Factor Other Sector'!$F$22/1000</f>
        <v>362.82825000000003</v>
      </c>
      <c r="Q30" s="227">
        <f>'Residential Energy_Estimates'!Q6*'Emission Factor Other Sector'!$D$22*'Emission Factor Other Sector'!$F$22/1000</f>
        <v>399.4559999999999</v>
      </c>
      <c r="R30" s="227">
        <f>'Residential Energy_Estimates'!R6*'Emission Factor Other Sector'!$D$22*'Emission Factor Other Sector'!$F$22/1000</f>
        <v>385.61830191674574</v>
      </c>
      <c r="S30" s="227">
        <f>'Residential Energy_Estimates'!S6*'Emission Factor Other Sector'!$D$22*'Emission Factor Other Sector'!$F$22/1000</f>
        <v>391.87925776847953</v>
      </c>
      <c r="T30" s="227">
        <f>'Residential Energy_Estimates'!T6*'Emission Factor Other Sector'!$D$22*'Emission Factor Other Sector'!$F$22/1000</f>
        <v>420.14190940234863</v>
      </c>
      <c r="U30" s="227">
        <f>'Residential Energy_Estimates'!U6*'Emission Factor Other Sector'!$D$22*'Emission Factor Other Sector'!$F$22/1000</f>
        <v>435.65211880479427</v>
      </c>
      <c r="V30" s="227">
        <f>'Residential Energy_Estimates'!V6*'Emission Factor Other Sector'!$D$22*'Emission Factor Other Sector'!$F$22/1000</f>
        <v>441.06333307064091</v>
      </c>
      <c r="W30" s="227">
        <f>'Residential Energy_Estimates'!W6*'Emission Factor Other Sector'!$D$22*'Emission Factor Other Sector'!$F$22/1000</f>
        <v>439.96836326599248</v>
      </c>
      <c r="X30" s="15"/>
      <c r="Y30" s="15"/>
      <c r="Z30" s="15"/>
      <c r="AA30" s="15"/>
    </row>
    <row r="31" spans="1:27" ht="21" customHeight="1">
      <c r="A31" s="15"/>
      <c r="B31" s="24" t="s">
        <v>30</v>
      </c>
      <c r="C31" s="24" t="s">
        <v>31</v>
      </c>
      <c r="D31" s="24" t="s">
        <v>26</v>
      </c>
      <c r="E31" s="227">
        <f>'Residential Energy_Estimates'!E6*'Emission Factor Other Sector'!$D$23*'Emission Factor Other Sector'!$G$23/1000</f>
        <v>2.0951810317610655</v>
      </c>
      <c r="F31" s="227">
        <f>'Residential Energy_Estimates'!F6*'Emission Factor Other Sector'!$D$22*'Emission Factor Other Sector'!$G$22/1000</f>
        <v>12.454442690630625</v>
      </c>
      <c r="G31" s="227">
        <f>'Residential Energy_Estimates'!G6*'Emission Factor Other Sector'!$D$22*'Emission Factor Other Sector'!$G$22/1000</f>
        <v>13.362343569485901</v>
      </c>
      <c r="H31" s="227">
        <f>'Residential Energy_Estimates'!H6*'Emission Factor Other Sector'!$D$22*'Emission Factor Other Sector'!$G$22/1000</f>
        <v>13.5389961</v>
      </c>
      <c r="I31" s="227">
        <f>'Residential Energy_Estimates'!I6*'Emission Factor Other Sector'!$D$22*'Emission Factor Other Sector'!$G$22/1000</f>
        <v>14.407812900000001</v>
      </c>
      <c r="J31" s="227">
        <f>'Residential Energy_Estimates'!J6*'Emission Factor Other Sector'!$D$22*'Emission Factor Other Sector'!$G$22/1000</f>
        <v>16.041903299999998</v>
      </c>
      <c r="K31" s="227">
        <f>'Residential Energy_Estimates'!K6*'Emission Factor Other Sector'!$D$22*'Emission Factor Other Sector'!$G$22/1000</f>
        <v>16.892126999999995</v>
      </c>
      <c r="L31" s="227">
        <f>'Residential Energy_Estimates'!L6*'Emission Factor Other Sector'!$D$22*'Emission Factor Other Sector'!$G$22/1000</f>
        <v>17.314577999999997</v>
      </c>
      <c r="M31" s="227">
        <f>'Residential Energy_Estimates'!M6*'Emission Factor Other Sector'!$D$22*'Emission Factor Other Sector'!$G$22/1000</f>
        <v>17.412470999999996</v>
      </c>
      <c r="N31" s="227">
        <f>'Residential Energy_Estimates'!N6*'Emission Factor Other Sector'!$D$22*'Emission Factor Other Sector'!$G$22/1000</f>
        <v>18.457757999999998</v>
      </c>
      <c r="O31" s="227">
        <f>'Residential Energy_Estimates'!O6*'Emission Factor Other Sector'!$D$22*'Emission Factor Other Sector'!$G$22/1000</f>
        <v>19.862424000000001</v>
      </c>
      <c r="P31" s="227">
        <f>'Residential Energy_Estimates'!P6*'Emission Factor Other Sector'!$D$22*'Emission Factor Other Sector'!$G$22/1000</f>
        <v>21.769694999999995</v>
      </c>
      <c r="Q31" s="227">
        <f>'Residential Energy_Estimates'!Q6*'Emission Factor Other Sector'!$D$22*'Emission Factor Other Sector'!$G$22/1000</f>
        <v>23.967359999999992</v>
      </c>
      <c r="R31" s="227">
        <f>'Residential Energy_Estimates'!R6*'Emission Factor Other Sector'!$D$22*'Emission Factor Other Sector'!$G$22/1000</f>
        <v>23.13709811500474</v>
      </c>
      <c r="S31" s="227">
        <f>'Residential Energy_Estimates'!S6*'Emission Factor Other Sector'!$D$22*'Emission Factor Other Sector'!$G$22/1000</f>
        <v>23.512755466108771</v>
      </c>
      <c r="T31" s="227">
        <f>'Residential Energy_Estimates'!T6*'Emission Factor Other Sector'!$D$22*'Emission Factor Other Sector'!$G$22/1000</f>
        <v>25.208514564140913</v>
      </c>
      <c r="U31" s="227">
        <f>'Residential Energy_Estimates'!U6*'Emission Factor Other Sector'!$D$22*'Emission Factor Other Sector'!$G$22/1000</f>
        <v>26.139127128287658</v>
      </c>
      <c r="V31" s="227">
        <f>'Residential Energy_Estimates'!V6*'Emission Factor Other Sector'!$D$22*'Emission Factor Other Sector'!$G$22/1000</f>
        <v>26.463799984238456</v>
      </c>
      <c r="W31" s="227">
        <f>'Residential Energy_Estimates'!W6*'Emission Factor Other Sector'!$D$22*'Emission Factor Other Sector'!$G$22/1000</f>
        <v>26.398101795959551</v>
      </c>
      <c r="X31" s="15"/>
      <c r="Y31" s="15"/>
      <c r="Z31" s="15"/>
      <c r="AA31" s="15"/>
    </row>
    <row r="32" spans="1:27" ht="21" customHeight="1">
      <c r="A32" s="15"/>
      <c r="B32" s="24" t="s">
        <v>30</v>
      </c>
      <c r="C32" s="24" t="s">
        <v>31</v>
      </c>
      <c r="D32" s="227" t="s">
        <v>27</v>
      </c>
      <c r="E32" s="228">
        <f>E29+E30*'Residential Energy_Estimates'!$C$12+E31*'Residential Energy_Estimates'!$C$13</f>
        <v>1324908.6772444274</v>
      </c>
      <c r="F32" s="228">
        <f>F29+F30*'Residential Energy_Estimates'!$C$12+F31*'Residential Energy_Estimates'!$C$13</f>
        <v>1500677.314603053</v>
      </c>
      <c r="G32" s="228">
        <f>G29+G30*'Residential Energy_Estimates'!$C$12+G31*'Residential Energy_Estimates'!$C$13</f>
        <v>1610073.317832588</v>
      </c>
      <c r="H32" s="228">
        <f>H29+H30*'Residential Energy_Estimates'!$C$12+H31*'Residential Energy_Estimates'!$C$13</f>
        <v>1631358.7700760001</v>
      </c>
      <c r="I32" s="228">
        <f>I29+I30*'Residential Energy_Estimates'!$C$12+I31*'Residential Energy_Estimates'!$C$13</f>
        <v>1736045.4023640002</v>
      </c>
      <c r="J32" s="228">
        <f>J29+J30*'Residential Energy_Estimates'!$C$12+J31*'Residential Energy_Estimates'!$C$13</f>
        <v>1932942.4016279997</v>
      </c>
      <c r="K32" s="228">
        <f>K29+K30*'Residential Energy_Estimates'!$C$12+K31*'Residential Energy_Estimates'!$C$13</f>
        <v>2035388.6893200001</v>
      </c>
      <c r="L32" s="228">
        <f>L29+L30*'Residential Energy_Estimates'!$C$12+L31*'Residential Energy_Estimates'!$C$13</f>
        <v>2086291.21848</v>
      </c>
      <c r="M32" s="228">
        <f>M29+M30*'Residential Energy_Estimates'!$C$12+M31*'Residential Energy_Estimates'!$C$13</f>
        <v>2098086.6723600002</v>
      </c>
      <c r="N32" s="228">
        <f>N29+N30*'Residential Energy_Estimates'!$C$12+N31*'Residential Energy_Estimates'!$C$13</f>
        <v>2224036.7872800003</v>
      </c>
      <c r="O32" s="228">
        <f>O29+O30*'Residential Energy_Estimates'!$C$12+O31*'Residential Energy_Estimates'!$C$13</f>
        <v>2393289.6758400002</v>
      </c>
      <c r="P32" s="228">
        <f>P29+P30*'Residential Energy_Estimates'!$C$12+P31*'Residential Energy_Estimates'!$C$13</f>
        <v>2623103.1162000005</v>
      </c>
      <c r="Q32" s="228">
        <f>Q29+Q30*'Residential Energy_Estimates'!$C$12+Q31*'Residential Energy_Estimates'!$C$13</f>
        <v>2887907.0975999995</v>
      </c>
      <c r="R32" s="228">
        <f>R29+R30*'Residential Energy_Estimates'!$C$12+R31*'Residential Energy_Estimates'!$C$13</f>
        <v>2787866.0755373053</v>
      </c>
      <c r="S32" s="228">
        <f>S29+S30*'Residential Energy_Estimates'!$C$12+S31*'Residential Energy_Estimates'!$C$13</f>
        <v>2833130.2819629996</v>
      </c>
      <c r="T32" s="228">
        <f>T29+T30*'Residential Energy_Estimates'!$C$12+T31*'Residential Energy_Estimates'!$C$13</f>
        <v>3037457.9482152197</v>
      </c>
      <c r="U32" s="228">
        <f>U29+U30*'Residential Energy_Estimates'!$C$12+U31*'Residential Energy_Estimates'!$C$13</f>
        <v>3149590.558111141</v>
      </c>
      <c r="V32" s="228">
        <f>V29+V30*'Residential Energy_Estimates'!$C$12+V31*'Residential Energy_Estimates'!$C$13</f>
        <v>3188711.4727675058</v>
      </c>
      <c r="W32" s="228">
        <f>W29+W30*'Residential Energy_Estimates'!$C$12+W31*'Residential Energy_Estimates'!$C$13</f>
        <v>3180795.2790678195</v>
      </c>
      <c r="X32" s="15"/>
      <c r="Y32" s="15"/>
      <c r="Z32" s="15"/>
      <c r="AA32" s="15"/>
    </row>
    <row r="33" spans="1:27" ht="21" customHeight="1">
      <c r="A33" s="15"/>
      <c r="B33" s="24" t="s">
        <v>30</v>
      </c>
      <c r="C33" s="24" t="s">
        <v>31</v>
      </c>
      <c r="D33" s="24" t="s">
        <v>28</v>
      </c>
      <c r="E33" s="227">
        <f>E29+E30*'Residential Energy_Estimates'!$D$12+E31*'Residential Energy_Estimates'!$D$13</f>
        <v>1325553.9930022098</v>
      </c>
      <c r="F33" s="227">
        <f>F29+F30*'Residential Energy_Estimates'!$D$12+F31*'Residential Energy_Estimates'!$D$13</f>
        <v>1501648.7611329223</v>
      </c>
      <c r="G33" s="227">
        <f>G29+G30*'Residential Energy_Estimates'!$D$12+G31*'Residential Energy_Estimates'!$D$13</f>
        <v>1611115.5806310079</v>
      </c>
      <c r="H33" s="227">
        <f>H29+H30*'Residential Energy_Estimates'!$D$12+H31*'Residential Energy_Estimates'!$D$13</f>
        <v>1632414.8117718003</v>
      </c>
      <c r="I33" s="227">
        <f>I29+I30*'Residential Energy_Estimates'!$D$12+I31*'Residential Energy_Estimates'!$D$13</f>
        <v>1737169.2117702004</v>
      </c>
      <c r="J33" s="227">
        <f>J29+J30*'Residential Energy_Estimates'!$D$12+J31*'Residential Energy_Estimates'!$D$13</f>
        <v>1934193.6700853999</v>
      </c>
      <c r="K33" s="227">
        <f>K29+K30*'Residential Energy_Estimates'!$D$12+K31*'Residential Energy_Estimates'!$D$13</f>
        <v>2036706.2752260002</v>
      </c>
      <c r="L33" s="227">
        <f>L29+L30*'Residential Energy_Estimates'!$D$12+L31*'Residential Energy_Estimates'!$D$13</f>
        <v>2087641.755564</v>
      </c>
      <c r="M33" s="227">
        <f>M29+M30*'Residential Energy_Estimates'!$D$12+M31*'Residential Energy_Estimates'!$D$13</f>
        <v>2099444.845098</v>
      </c>
      <c r="N33" s="227">
        <f>N29+N30*'Residential Energy_Estimates'!$D$12+N31*'Residential Energy_Estimates'!$D$13</f>
        <v>2225476.4924040004</v>
      </c>
      <c r="O33" s="227">
        <f>O29+O30*'Residential Energy_Estimates'!$D$12+O31*'Residential Energy_Estimates'!$D$13</f>
        <v>2394838.9449120001</v>
      </c>
      <c r="P33" s="227">
        <f>P29+P30*'Residential Energy_Estimates'!$D$12+P31*'Residential Energy_Estimates'!$D$13</f>
        <v>2624801.1524100001</v>
      </c>
      <c r="Q33" s="227">
        <f>Q29+Q30*'Residential Energy_Estimates'!$D$12+Q31*'Residential Energy_Estimates'!$D$13</f>
        <v>2889776.5516799996</v>
      </c>
      <c r="R33" s="227">
        <f>R29+R30*'Residential Energy_Estimates'!$D$12+R31*'Residential Energy_Estimates'!$D$13</f>
        <v>2789670.7691902751</v>
      </c>
      <c r="S33" s="227">
        <f>S29+S30*'Residential Energy_Estimates'!$D$12+S31*'Residential Energy_Estimates'!$D$13</f>
        <v>2834964.2768893559</v>
      </c>
      <c r="T33" s="227">
        <f>T29+T30*'Residential Energy_Estimates'!$D$12+T31*'Residential Energy_Estimates'!$D$13</f>
        <v>3039424.2123512225</v>
      </c>
      <c r="U33" s="227">
        <f>U29+U30*'Residential Energy_Estimates'!$D$12+U31*'Residential Energy_Estimates'!$D$13</f>
        <v>3151629.4100271477</v>
      </c>
      <c r="V33" s="227">
        <f>V29+V30*'Residential Energy_Estimates'!$D$12+V31*'Residential Energy_Estimates'!$D$13</f>
        <v>3190775.6491662767</v>
      </c>
      <c r="W33" s="227">
        <f>W29+W30*'Residential Energy_Estimates'!$D$12+W31*'Residential Energy_Estimates'!$D$13</f>
        <v>3182854.3310079044</v>
      </c>
      <c r="X33" s="15"/>
      <c r="Y33" s="15"/>
      <c r="Z33" s="15"/>
      <c r="AA33" s="15"/>
    </row>
    <row r="34" spans="1:27" ht="21" customHeight="1">
      <c r="A34" s="15"/>
      <c r="B34" s="230" t="s">
        <v>30</v>
      </c>
      <c r="C34" s="230" t="s">
        <v>31</v>
      </c>
      <c r="D34" s="230" t="s">
        <v>29</v>
      </c>
      <c r="E34" s="232">
        <f>E29+E30*'Residential Energy_Estimates'!$E$12+E31*'Residential Energy_Estimates'!$E$13</f>
        <v>1323111.0119191764</v>
      </c>
      <c r="F34" s="232">
        <f>F29+F30*'Residential Energy_Estimates'!$E$12+F31*'Residential Energy_Estimates'!$E$13</f>
        <v>1496476.0159354135</v>
      </c>
      <c r="G34" s="232">
        <f>G29+G30*'Residential Energy_Estimates'!$E$12+G31*'Residential Energy_Estimates'!$E$13</f>
        <v>1605565.7539351482</v>
      </c>
      <c r="H34" s="232">
        <f>H29+H30*'Residential Energy_Estimates'!$E$12+H31*'Residential Energy_Estimates'!$E$13</f>
        <v>1626791.6153916002</v>
      </c>
      <c r="I34" s="232">
        <f>I29+I30*'Residential Energy_Estimates'!$E$12+I31*'Residential Energy_Estimates'!$E$13</f>
        <v>1731185.1668124003</v>
      </c>
      <c r="J34" s="232">
        <f>J29+J30*'Residential Energy_Estimates'!$E$12+J31*'Residential Energy_Estimates'!$E$13</f>
        <v>1927530.9329147998</v>
      </c>
      <c r="K34" s="232">
        <f>K29+K30*'Residential Energy_Estimates'!$E$12+K31*'Residential Energy_Estimates'!$E$13</f>
        <v>2029690.4118120002</v>
      </c>
      <c r="L34" s="232">
        <f>L29+L30*'Residential Energy_Estimates'!$E$12+L31*'Residential Energy_Estimates'!$E$13</f>
        <v>2080450.4341680002</v>
      </c>
      <c r="M34" s="232">
        <f>M29+M30*'Residential Energy_Estimates'!$E$12+M31*'Residential Energy_Estimates'!$E$13</f>
        <v>2092212.8654760004</v>
      </c>
      <c r="N34" s="232">
        <f>N29+N30*'Residential Energy_Estimates'!$E$12+N31*'Residential Energy_Estimates'!$E$13</f>
        <v>2217810.3702480006</v>
      </c>
      <c r="O34" s="232">
        <f>O29+O30*'Residential Energy_Estimates'!$E$12+O31*'Residential Energy_Estimates'!$E$13</f>
        <v>2386589.4181440002</v>
      </c>
      <c r="P34" s="232">
        <f>P29+P30*'Residential Energy_Estimates'!$E$12+P31*'Residential Energy_Estimates'!$E$13</f>
        <v>2615759.47242</v>
      </c>
      <c r="Q34" s="232">
        <f>Q29+Q30*'Residential Energy_Estimates'!$E$12+Q31*'Residential Energy_Estimates'!$E$13</f>
        <v>2879822.1081599998</v>
      </c>
      <c r="R34" s="232">
        <f>R29+R30*'Residential Energy_Estimates'!$E$12+R31*'Residential Energy_Estimates'!$E$13</f>
        <v>2780061.1611065101</v>
      </c>
      <c r="S34" s="232">
        <f>S29+S30*'Residential Energy_Estimates'!$E$12+S31*'Residential Energy_Estimates'!$E$13</f>
        <v>2825198.6457857657</v>
      </c>
      <c r="T34" s="232">
        <f>T29+T30*'Residential Energy_Estimates'!$E$12+T31*'Residential Energy_Estimates'!$E$13</f>
        <v>3028954.2759689162</v>
      </c>
      <c r="U34" s="232">
        <f>U29+U30*'Residential Energy_Estimates'!$E$12+U31*'Residential Energy_Estimates'!$E$13</f>
        <v>3140772.9592265319</v>
      </c>
      <c r="V34" s="232">
        <f>V29+V30*'Residential Energy_Estimates'!$E$12+V31*'Residential Energy_Estimates'!$E$13</f>
        <v>3179784.350906156</v>
      </c>
      <c r="W34" s="232">
        <f>W29+W30*'Residential Energy_Estimates'!$E$12+W31*'Residential Energy_Estimates'!$E$13</f>
        <v>3171890.3193953163</v>
      </c>
      <c r="X34" s="15"/>
      <c r="Y34" s="15"/>
      <c r="Z34" s="15"/>
      <c r="AA34" s="15"/>
    </row>
    <row r="35" spans="1:27" ht="21"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row>
    <row r="36" spans="1:27" ht="21"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row>
    <row r="37" spans="1:27" ht="21" customHeight="1">
      <c r="A37" s="15"/>
      <c r="B37" s="15"/>
      <c r="C37" s="15"/>
      <c r="D37" s="15"/>
      <c r="E37" s="397"/>
      <c r="F37" s="397"/>
      <c r="G37" s="397"/>
      <c r="H37" s="397"/>
      <c r="I37" s="397"/>
      <c r="J37" s="397"/>
      <c r="K37" s="397"/>
      <c r="L37" s="397"/>
      <c r="M37" s="397"/>
      <c r="N37" s="397"/>
      <c r="O37" s="397"/>
      <c r="P37" s="397"/>
      <c r="Q37" s="397"/>
      <c r="R37" s="397"/>
      <c r="S37" s="397"/>
      <c r="T37" s="397"/>
      <c r="U37" s="397"/>
      <c r="V37" s="15"/>
      <c r="W37" s="415"/>
      <c r="X37" s="15"/>
      <c r="Y37" s="15"/>
      <c r="Z37" s="15"/>
      <c r="AA37" s="15"/>
    </row>
    <row r="38" spans="1:27" ht="21" customHeight="1">
      <c r="A38" s="15"/>
      <c r="B38" s="414"/>
      <c r="C38" s="414"/>
      <c r="D38" s="414"/>
      <c r="E38" s="414"/>
      <c r="F38" s="15"/>
      <c r="G38" s="15"/>
      <c r="H38" s="15"/>
      <c r="I38" s="15"/>
      <c r="J38" s="15"/>
      <c r="K38" s="15"/>
      <c r="L38" s="15"/>
      <c r="M38" s="15"/>
      <c r="N38" s="15"/>
      <c r="O38" s="15"/>
      <c r="P38" s="15"/>
      <c r="Q38" s="15"/>
      <c r="R38" s="15"/>
      <c r="S38" s="15"/>
      <c r="T38" s="15"/>
      <c r="U38" s="15"/>
      <c r="V38" s="15"/>
      <c r="W38" s="15"/>
      <c r="X38" s="15"/>
      <c r="Y38" s="15"/>
      <c r="Z38" s="15"/>
      <c r="AA38" s="15"/>
    </row>
    <row r="39" spans="1:27" ht="21" customHeight="1">
      <c r="A39" s="15"/>
      <c r="B39" s="750" t="s">
        <v>368</v>
      </c>
      <c r="C39" s="675"/>
      <c r="D39" s="675"/>
      <c r="E39" s="675"/>
      <c r="F39" s="15"/>
      <c r="G39" s="15"/>
      <c r="H39" s="15"/>
      <c r="I39" s="15"/>
      <c r="J39" s="15"/>
      <c r="K39" s="15"/>
      <c r="L39" s="15"/>
      <c r="M39" s="15"/>
      <c r="N39" s="15"/>
      <c r="O39" s="15"/>
      <c r="P39" s="15"/>
      <c r="Q39" s="15"/>
      <c r="R39" s="15"/>
      <c r="S39" s="15"/>
      <c r="T39" s="15"/>
      <c r="U39" s="15"/>
      <c r="V39" s="15"/>
      <c r="W39" s="15"/>
      <c r="X39" s="15"/>
      <c r="Y39" s="15"/>
      <c r="Z39" s="15"/>
      <c r="AA39" s="15"/>
    </row>
    <row r="40" spans="1:27" ht="21" customHeight="1">
      <c r="A40" s="15"/>
      <c r="B40" s="15"/>
      <c r="C40" s="15"/>
      <c r="D40" s="15"/>
      <c r="E40" s="416"/>
      <c r="F40" s="15"/>
      <c r="G40" s="15"/>
      <c r="H40" s="15"/>
      <c r="I40" s="15"/>
      <c r="J40" s="15"/>
      <c r="K40" s="15"/>
      <c r="L40" s="15"/>
      <c r="M40" s="15"/>
      <c r="N40" s="15"/>
      <c r="O40" s="15"/>
      <c r="P40" s="15"/>
      <c r="Q40" s="15"/>
      <c r="R40" s="15"/>
      <c r="S40" s="15"/>
      <c r="T40" s="15"/>
      <c r="U40" s="15"/>
      <c r="V40" s="15"/>
      <c r="W40" s="15"/>
      <c r="X40" s="15"/>
      <c r="Y40" s="15"/>
      <c r="Z40" s="15"/>
      <c r="AA40" s="15"/>
    </row>
    <row r="41" spans="1:27" ht="21" customHeight="1">
      <c r="A41" s="15"/>
      <c r="B41" s="730" t="s">
        <v>46</v>
      </c>
      <c r="C41" s="730" t="s">
        <v>8</v>
      </c>
      <c r="D41" s="417" t="s">
        <v>336</v>
      </c>
      <c r="E41" s="418"/>
      <c r="F41" s="418"/>
      <c r="G41" s="418"/>
      <c r="H41" s="418"/>
      <c r="I41" s="418"/>
      <c r="J41" s="418"/>
      <c r="K41" s="418"/>
      <c r="L41" s="418"/>
      <c r="M41" s="418"/>
      <c r="N41" s="418"/>
      <c r="O41" s="418"/>
      <c r="P41" s="418"/>
      <c r="Q41" s="418"/>
      <c r="R41" s="418"/>
      <c r="S41" s="418"/>
      <c r="T41" s="418"/>
      <c r="U41" s="418"/>
      <c r="V41" s="419"/>
      <c r="W41" s="15"/>
      <c r="X41" s="15"/>
      <c r="Y41" s="15"/>
      <c r="Z41" s="15"/>
      <c r="AA41" s="15"/>
    </row>
    <row r="42" spans="1:27" ht="21" customHeight="1">
      <c r="A42" s="15"/>
      <c r="B42" s="695"/>
      <c r="C42" s="695"/>
      <c r="D42" s="236">
        <v>2005</v>
      </c>
      <c r="E42" s="236">
        <v>2006</v>
      </c>
      <c r="F42" s="236">
        <v>2007</v>
      </c>
      <c r="G42" s="236">
        <v>2008</v>
      </c>
      <c r="H42" s="236">
        <v>2009</v>
      </c>
      <c r="I42" s="236">
        <v>2010</v>
      </c>
      <c r="J42" s="236">
        <v>2011</v>
      </c>
      <c r="K42" s="236">
        <v>2012</v>
      </c>
      <c r="L42" s="236">
        <v>2013</v>
      </c>
      <c r="M42" s="236">
        <v>2014</v>
      </c>
      <c r="N42" s="236">
        <v>2015</v>
      </c>
      <c r="O42" s="236">
        <v>2016</v>
      </c>
      <c r="P42" s="236">
        <v>2017</v>
      </c>
      <c r="Q42" s="236">
        <v>2018</v>
      </c>
      <c r="R42" s="236">
        <v>2019</v>
      </c>
      <c r="S42" s="236">
        <v>2020</v>
      </c>
      <c r="T42" s="236">
        <v>2021</v>
      </c>
      <c r="U42" s="236">
        <v>2022</v>
      </c>
      <c r="V42" s="236">
        <v>2023</v>
      </c>
      <c r="W42" s="15"/>
      <c r="X42" s="15"/>
      <c r="Y42" s="15"/>
      <c r="Z42" s="15"/>
      <c r="AA42" s="15"/>
    </row>
    <row r="43" spans="1:27" ht="21" customHeight="1">
      <c r="A43" s="15"/>
      <c r="B43" s="222" t="s">
        <v>30</v>
      </c>
      <c r="C43" s="24" t="s">
        <v>17</v>
      </c>
      <c r="D43" s="224">
        <f t="shared" ref="D43:V43" si="0">E22+E29</f>
        <v>1733373.5861182753</v>
      </c>
      <c r="E43" s="224">
        <f t="shared" si="0"/>
        <v>1901191.0926326844</v>
      </c>
      <c r="F43" s="224">
        <f t="shared" si="0"/>
        <v>2021044.8600979336</v>
      </c>
      <c r="G43" s="224">
        <f t="shared" si="0"/>
        <v>2039757.6670500003</v>
      </c>
      <c r="H43" s="224">
        <f t="shared" si="0"/>
        <v>2150751.9259500001</v>
      </c>
      <c r="I43" s="224">
        <f t="shared" si="0"/>
        <v>2290616.6591999996</v>
      </c>
      <c r="J43" s="224">
        <f t="shared" si="0"/>
        <v>2331997.41</v>
      </c>
      <c r="K43" s="224">
        <f t="shared" si="0"/>
        <v>2288695.6350000002</v>
      </c>
      <c r="L43" s="224">
        <f t="shared" si="0"/>
        <v>2267753.3220000002</v>
      </c>
      <c r="M43" s="224">
        <f t="shared" si="0"/>
        <v>2391045.2850000001</v>
      </c>
      <c r="N43" s="224">
        <f t="shared" si="0"/>
        <v>2563858.7325000004</v>
      </c>
      <c r="O43" s="224">
        <f t="shared" si="0"/>
        <v>2769581.5290000001</v>
      </c>
      <c r="P43" s="224">
        <f t="shared" si="0"/>
        <v>2998372.3619999997</v>
      </c>
      <c r="Q43" s="224">
        <f t="shared" si="0"/>
        <v>2859359.1383126858</v>
      </c>
      <c r="R43" s="224">
        <f t="shared" si="0"/>
        <v>2919457.9579788777</v>
      </c>
      <c r="S43" s="224">
        <f t="shared" si="0"/>
        <v>3090088.9174633538</v>
      </c>
      <c r="T43" s="224">
        <f t="shared" si="0"/>
        <v>3170412.0945129381</v>
      </c>
      <c r="U43" s="224">
        <f t="shared" si="0"/>
        <v>3196454.8096090369</v>
      </c>
      <c r="V43" s="224">
        <f t="shared" si="0"/>
        <v>3177540.8567325799</v>
      </c>
      <c r="W43" s="15"/>
      <c r="X43" s="15"/>
      <c r="Y43" s="15"/>
      <c r="Z43" s="15"/>
      <c r="AA43" s="15"/>
    </row>
    <row r="44" spans="1:27" ht="21" customHeight="1">
      <c r="A44" s="15"/>
      <c r="B44" s="24" t="s">
        <v>30</v>
      </c>
      <c r="C44" s="24" t="s">
        <v>25</v>
      </c>
      <c r="D44" s="227">
        <f t="shared" ref="D44:V44" si="1">E23+E30</f>
        <v>161.96549874758637</v>
      </c>
      <c r="E44" s="227">
        <f t="shared" si="1"/>
        <v>264.42157060259865</v>
      </c>
      <c r="F44" s="227">
        <f t="shared" si="1"/>
        <v>281.09107929039408</v>
      </c>
      <c r="G44" s="227">
        <f t="shared" si="1"/>
        <v>283.69369499999999</v>
      </c>
      <c r="H44" s="227">
        <f t="shared" si="1"/>
        <v>299.13100500000002</v>
      </c>
      <c r="I44" s="227">
        <f t="shared" si="1"/>
        <v>318.5836799999999</v>
      </c>
      <c r="J44" s="227">
        <f t="shared" si="1"/>
        <v>324.33899999999994</v>
      </c>
      <c r="K44" s="227">
        <f t="shared" si="1"/>
        <v>318.31650000000002</v>
      </c>
      <c r="L44" s="227">
        <f t="shared" si="1"/>
        <v>315.40379999999993</v>
      </c>
      <c r="M44" s="227">
        <f t="shared" si="1"/>
        <v>332.55149999999998</v>
      </c>
      <c r="N44" s="227">
        <f t="shared" si="1"/>
        <v>356.58675000000005</v>
      </c>
      <c r="O44" s="227">
        <f t="shared" si="1"/>
        <v>385.19910000000004</v>
      </c>
      <c r="P44" s="227">
        <f t="shared" si="1"/>
        <v>417.01979999999992</v>
      </c>
      <c r="Q44" s="227">
        <f t="shared" si="1"/>
        <v>397.68555470273793</v>
      </c>
      <c r="R44" s="227">
        <f t="shared" si="1"/>
        <v>406.04422225019158</v>
      </c>
      <c r="S44" s="227">
        <f t="shared" si="1"/>
        <v>429.77592732452763</v>
      </c>
      <c r="T44" s="227">
        <f t="shared" si="1"/>
        <v>440.94744012697328</v>
      </c>
      <c r="U44" s="227">
        <f t="shared" si="1"/>
        <v>444.56951454924013</v>
      </c>
      <c r="V44" s="227">
        <f t="shared" si="1"/>
        <v>441.93892305042829</v>
      </c>
      <c r="W44" s="15"/>
      <c r="X44" s="15"/>
      <c r="Y44" s="15"/>
      <c r="Z44" s="15"/>
      <c r="AA44" s="15"/>
    </row>
    <row r="45" spans="1:27" ht="21" customHeight="1">
      <c r="A45" s="15"/>
      <c r="B45" s="24" t="s">
        <v>30</v>
      </c>
      <c r="C45" s="24" t="s">
        <v>26</v>
      </c>
      <c r="D45" s="227">
        <f t="shared" ref="D45:V45" si="2">E24+E31</f>
        <v>5.5275678613330506</v>
      </c>
      <c r="E45" s="227">
        <f t="shared" si="2"/>
        <v>15.865294236155917</v>
      </c>
      <c r="F45" s="227">
        <f t="shared" si="2"/>
        <v>16.865464757423645</v>
      </c>
      <c r="G45" s="227">
        <f t="shared" si="2"/>
        <v>17.021621700000001</v>
      </c>
      <c r="H45" s="227">
        <f t="shared" si="2"/>
        <v>17.947860300000002</v>
      </c>
      <c r="I45" s="227">
        <f t="shared" si="2"/>
        <v>19.115020799999996</v>
      </c>
      <c r="J45" s="227">
        <f t="shared" si="2"/>
        <v>19.460339999999995</v>
      </c>
      <c r="K45" s="227">
        <f t="shared" si="2"/>
        <v>19.098989999999997</v>
      </c>
      <c r="L45" s="227">
        <f t="shared" si="2"/>
        <v>18.924227999999996</v>
      </c>
      <c r="M45" s="227">
        <f t="shared" si="2"/>
        <v>19.95309</v>
      </c>
      <c r="N45" s="227">
        <f t="shared" si="2"/>
        <v>21.395205000000001</v>
      </c>
      <c r="O45" s="227">
        <f t="shared" si="2"/>
        <v>23.111945999999996</v>
      </c>
      <c r="P45" s="227">
        <f t="shared" si="2"/>
        <v>25.021187999999992</v>
      </c>
      <c r="Q45" s="227">
        <f t="shared" si="2"/>
        <v>23.861133282164275</v>
      </c>
      <c r="R45" s="227">
        <f t="shared" si="2"/>
        <v>24.362653335011494</v>
      </c>
      <c r="S45" s="227">
        <f t="shared" si="2"/>
        <v>25.786555639471651</v>
      </c>
      <c r="T45" s="227">
        <f t="shared" si="2"/>
        <v>26.456846407618396</v>
      </c>
      <c r="U45" s="227">
        <f t="shared" si="2"/>
        <v>26.674170872954409</v>
      </c>
      <c r="V45" s="227">
        <f t="shared" si="2"/>
        <v>26.516335383025698</v>
      </c>
      <c r="W45" s="15"/>
      <c r="X45" s="15"/>
      <c r="Y45" s="15"/>
      <c r="Z45" s="15"/>
      <c r="AA45" s="15"/>
    </row>
    <row r="46" spans="1:27" ht="21" customHeight="1">
      <c r="A46" s="15"/>
      <c r="B46" s="24" t="s">
        <v>30</v>
      </c>
      <c r="C46" s="227" t="s">
        <v>27</v>
      </c>
      <c r="D46" s="227">
        <f t="shared" ref="D46:V46" si="3">E25+E32</f>
        <v>1738488.4076289879</v>
      </c>
      <c r="E46" s="227">
        <f t="shared" si="3"/>
        <v>1911662.1868285472</v>
      </c>
      <c r="F46" s="227">
        <f t="shared" si="3"/>
        <v>2032176.066837833</v>
      </c>
      <c r="G46" s="227">
        <f t="shared" si="3"/>
        <v>2050991.9373720002</v>
      </c>
      <c r="H46" s="227">
        <f t="shared" si="3"/>
        <v>2162597.5137480004</v>
      </c>
      <c r="I46" s="227">
        <f t="shared" si="3"/>
        <v>2303232.5729279998</v>
      </c>
      <c r="J46" s="227">
        <f t="shared" si="3"/>
        <v>2344841.2344000004</v>
      </c>
      <c r="K46" s="227">
        <f t="shared" si="3"/>
        <v>2301300.9684000001</v>
      </c>
      <c r="L46" s="227">
        <f t="shared" si="3"/>
        <v>2280243.3124800003</v>
      </c>
      <c r="M46" s="227">
        <f t="shared" si="3"/>
        <v>2404214.3244000003</v>
      </c>
      <c r="N46" s="227">
        <f t="shared" si="3"/>
        <v>2577979.5678000003</v>
      </c>
      <c r="O46" s="227">
        <f t="shared" si="3"/>
        <v>2784835.4133600006</v>
      </c>
      <c r="P46" s="227">
        <f t="shared" si="3"/>
        <v>3014886.3460799996</v>
      </c>
      <c r="Q46" s="227">
        <f t="shared" si="3"/>
        <v>2875107.4862789148</v>
      </c>
      <c r="R46" s="227">
        <f t="shared" si="3"/>
        <v>2935537.309179985</v>
      </c>
      <c r="S46" s="227">
        <f t="shared" si="3"/>
        <v>3107108.0441854047</v>
      </c>
      <c r="T46" s="227">
        <f t="shared" si="3"/>
        <v>3187873.6131419661</v>
      </c>
      <c r="U46" s="227">
        <f t="shared" si="3"/>
        <v>3214059.7623851867</v>
      </c>
      <c r="V46" s="227">
        <f t="shared" si="3"/>
        <v>3195041.6380853765</v>
      </c>
      <c r="W46" s="15"/>
      <c r="X46" s="15"/>
      <c r="Y46" s="15"/>
      <c r="Z46" s="15"/>
      <c r="AA46" s="15"/>
    </row>
    <row r="47" spans="1:27" ht="21" customHeight="1">
      <c r="A47" s="15"/>
      <c r="B47" s="24" t="s">
        <v>30</v>
      </c>
      <c r="C47" s="24" t="s">
        <v>28</v>
      </c>
      <c r="D47" s="227">
        <f t="shared" ref="D47:V47" si="4">E26+E33</f>
        <v>1739401.4495594767</v>
      </c>
      <c r="E47" s="227">
        <f t="shared" si="4"/>
        <v>1912899.6797789675</v>
      </c>
      <c r="F47" s="227">
        <f t="shared" si="4"/>
        <v>2033491.5730889123</v>
      </c>
      <c r="G47" s="227">
        <f t="shared" si="4"/>
        <v>2052319.6238646004</v>
      </c>
      <c r="H47" s="227">
        <f t="shared" si="4"/>
        <v>2163997.4468514002</v>
      </c>
      <c r="I47" s="227">
        <f t="shared" si="4"/>
        <v>2304723.5445503998</v>
      </c>
      <c r="J47" s="227">
        <f t="shared" si="4"/>
        <v>2346359.1409200002</v>
      </c>
      <c r="K47" s="227">
        <f t="shared" si="4"/>
        <v>2302790.6896199998</v>
      </c>
      <c r="L47" s="227">
        <f t="shared" si="4"/>
        <v>2281719.4022639999</v>
      </c>
      <c r="M47" s="227">
        <f t="shared" si="4"/>
        <v>2405770.6654200004</v>
      </c>
      <c r="N47" s="227">
        <f t="shared" si="4"/>
        <v>2579648.3937900001</v>
      </c>
      <c r="O47" s="227">
        <f t="shared" si="4"/>
        <v>2786638.1451480002</v>
      </c>
      <c r="P47" s="227">
        <f t="shared" si="4"/>
        <v>3016837.9987439997</v>
      </c>
      <c r="Q47" s="227">
        <f t="shared" si="4"/>
        <v>2876968.654674923</v>
      </c>
      <c r="R47" s="227">
        <f t="shared" si="4"/>
        <v>2937437.596140116</v>
      </c>
      <c r="S47" s="227">
        <f t="shared" si="4"/>
        <v>3109119.3955252836</v>
      </c>
      <c r="T47" s="227">
        <f t="shared" si="4"/>
        <v>3189937.2471617609</v>
      </c>
      <c r="U47" s="227">
        <f t="shared" si="4"/>
        <v>3216140.3477132777</v>
      </c>
      <c r="V47" s="227">
        <f t="shared" si="4"/>
        <v>3197109.9122452526</v>
      </c>
      <c r="W47" s="15"/>
      <c r="X47" s="15"/>
      <c r="Y47" s="15"/>
      <c r="Z47" s="15"/>
      <c r="AA47" s="15"/>
    </row>
    <row r="48" spans="1:27" ht="21" customHeight="1">
      <c r="A48" s="15"/>
      <c r="B48" s="230" t="s">
        <v>30</v>
      </c>
      <c r="C48" s="230" t="s">
        <v>29</v>
      </c>
      <c r="D48" s="232">
        <f t="shared" ref="D48:V48" si="5">E27+E34</f>
        <v>1735532.883813228</v>
      </c>
      <c r="E48" s="232">
        <f t="shared" si="5"/>
        <v>1906310.2942395506</v>
      </c>
      <c r="F48" s="232">
        <f t="shared" si="5"/>
        <v>2026486.7833929956</v>
      </c>
      <c r="G48" s="232">
        <f t="shared" si="5"/>
        <v>2045249.9769852003</v>
      </c>
      <c r="H48" s="232">
        <f t="shared" si="5"/>
        <v>2156543.1022068001</v>
      </c>
      <c r="I48" s="232">
        <f t="shared" si="5"/>
        <v>2296784.4392447998</v>
      </c>
      <c r="J48" s="232">
        <f t="shared" si="5"/>
        <v>2338276.6130400002</v>
      </c>
      <c r="K48" s="232">
        <f t="shared" si="5"/>
        <v>2294858.2424400002</v>
      </c>
      <c r="L48" s="232">
        <f t="shared" si="5"/>
        <v>2273859.5395680005</v>
      </c>
      <c r="M48" s="232">
        <f t="shared" si="5"/>
        <v>2397483.4820400006</v>
      </c>
      <c r="N48" s="232">
        <f t="shared" si="5"/>
        <v>2570762.2519800002</v>
      </c>
      <c r="O48" s="232">
        <f t="shared" si="5"/>
        <v>2777038.9835760002</v>
      </c>
      <c r="P48" s="232">
        <f t="shared" si="5"/>
        <v>3006445.8653279999</v>
      </c>
      <c r="Q48" s="232">
        <f t="shared" si="5"/>
        <v>2867058.3306517308</v>
      </c>
      <c r="R48" s="232">
        <f t="shared" si="5"/>
        <v>2927318.9741216414</v>
      </c>
      <c r="S48" s="232">
        <f t="shared" si="5"/>
        <v>3098409.3794163568</v>
      </c>
      <c r="T48" s="232">
        <f t="shared" si="5"/>
        <v>3178948.8369537964</v>
      </c>
      <c r="U48" s="232">
        <f t="shared" si="5"/>
        <v>3205061.6754107103</v>
      </c>
      <c r="V48" s="232">
        <f t="shared" si="5"/>
        <v>3186096.7942828364</v>
      </c>
      <c r="W48" s="15"/>
      <c r="X48" s="15"/>
      <c r="Y48" s="15"/>
      <c r="Z48" s="15"/>
      <c r="AA48" s="15"/>
    </row>
    <row r="49" spans="1:27" ht="21"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row>
    <row r="50" spans="1:27" ht="21"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row>
    <row r="51" spans="1:27" ht="21"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row>
    <row r="52" spans="1:27" ht="21"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row>
    <row r="53" spans="1:27" ht="21"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row>
    <row r="54" spans="1:27" ht="21"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row>
    <row r="55" spans="1:27" ht="21"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row>
    <row r="56" spans="1:27" ht="21"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row>
    <row r="57" spans="1:27" ht="21"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row>
    <row r="58" spans="1:27" ht="21"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row>
    <row r="59" spans="1:27" ht="21"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row>
    <row r="60" spans="1:27" ht="21"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row>
    <row r="61" spans="1:27" ht="21"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row>
    <row r="62" spans="1:27" ht="21"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row>
    <row r="63" spans="1:27" ht="21"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row>
    <row r="64" spans="1:27" ht="21"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row>
    <row r="65" spans="1:27" ht="21"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row>
    <row r="66" spans="1:27" ht="21"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row>
    <row r="67" spans="1:27" ht="21"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row>
    <row r="68" spans="1:27" ht="21"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row>
    <row r="69" spans="1:27" ht="21"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row>
    <row r="70" spans="1:27" ht="21"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row>
    <row r="71" spans="1:27" ht="21"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ht="21"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ht="21"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row>
    <row r="74" spans="1:27" ht="21"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row>
    <row r="75" spans="1:27" ht="21"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row>
    <row r="76" spans="1:27" ht="21"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row>
    <row r="77" spans="1:27" ht="21"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row>
    <row r="78" spans="1:27" ht="21"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row>
    <row r="79" spans="1:27" ht="21"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row>
    <row r="80" spans="1:27" ht="21"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row>
    <row r="81" spans="1:27" ht="21"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row>
    <row r="82" spans="1:27" ht="21"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row>
    <row r="83" spans="1:27" ht="21"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row>
    <row r="84" spans="1:27" ht="21"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row>
    <row r="85" spans="1:27" ht="21"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row>
    <row r="86" spans="1:27" ht="21"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row>
    <row r="87" spans="1:27" ht="21"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row>
    <row r="88" spans="1:27" ht="21"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row>
    <row r="89" spans="1:27" ht="21"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row>
    <row r="90" spans="1:27" ht="21"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row>
    <row r="91" spans="1:27" ht="21"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row>
    <row r="92" spans="1:27" ht="21"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row>
    <row r="93" spans="1:27" ht="21"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row>
    <row r="94" spans="1:27" ht="21"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row>
    <row r="95" spans="1:27" ht="21"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row>
    <row r="96" spans="1:27" ht="21"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row>
    <row r="97" spans="1:27" ht="21"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row>
    <row r="98" spans="1:27" ht="21"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row>
    <row r="99" spans="1:27" ht="21"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row>
    <row r="100" spans="1:27" ht="21"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row>
    <row r="101" spans="1:27" ht="21"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row>
    <row r="102" spans="1:27" ht="21"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row>
    <row r="103" spans="1:27" ht="21"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row>
    <row r="104" spans="1:27" ht="21"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row>
    <row r="105" spans="1:27" ht="21"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row>
    <row r="106" spans="1:27" ht="21"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row>
    <row r="107" spans="1:27" ht="21"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row>
    <row r="108" spans="1:27" ht="21"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row>
    <row r="109" spans="1:27" ht="21"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row>
    <row r="110" spans="1:27" ht="21"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row>
    <row r="111" spans="1:27" ht="21"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row>
    <row r="112" spans="1:27" ht="21"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row>
    <row r="113" spans="1:27" ht="21"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row>
    <row r="114" spans="1:27" ht="21"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row>
    <row r="115" spans="1:27" ht="21"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row>
    <row r="116" spans="1:27" ht="21"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row>
    <row r="117" spans="1:27" ht="21"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row>
    <row r="118" spans="1:27" ht="21"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row>
    <row r="119" spans="1:27" ht="21"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row>
    <row r="120" spans="1:27" ht="21"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row>
    <row r="121" spans="1:27" ht="21"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row>
    <row r="122" spans="1:27" ht="2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ht="2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row>
    <row r="124" spans="1:27" ht="2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row>
    <row r="125" spans="1:27" ht="2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2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row>
    <row r="127" spans="1:27" ht="2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27" ht="2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row>
    <row r="129" spans="1:27" ht="2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2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row>
    <row r="131" spans="1:27" ht="2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2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row>
    <row r="133" spans="1:27" ht="2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row>
    <row r="134" spans="1:27" ht="2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row>
    <row r="135" spans="1:27" ht="2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row>
    <row r="136" spans="1:27" ht="2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row>
    <row r="137" spans="1:27" ht="2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row>
    <row r="138" spans="1:27" ht="2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row>
    <row r="139" spans="1:27" ht="2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row>
    <row r="140" spans="1:27" ht="2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row>
    <row r="141" spans="1:27" ht="2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row>
    <row r="142" spans="1:27" ht="2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row>
    <row r="143" spans="1:27" ht="2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row>
    <row r="144" spans="1:27" ht="2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row>
    <row r="145" spans="1:27" ht="2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row>
    <row r="146" spans="1:27" ht="2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row>
    <row r="147" spans="1:27" ht="2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row>
    <row r="148" spans="1:27" ht="2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row>
    <row r="149" spans="1:27" ht="2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row>
    <row r="150" spans="1:27" ht="2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row>
    <row r="151" spans="1:27" ht="2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row>
    <row r="152" spans="1:27" ht="2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row>
    <row r="153" spans="1:27" ht="2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row>
    <row r="154" spans="1:27" ht="2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row>
    <row r="155" spans="1:27" ht="2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row>
    <row r="156" spans="1:27" ht="2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row>
    <row r="157" spans="1:27" ht="2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row>
    <row r="158" spans="1:27" ht="2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row>
    <row r="159" spans="1:27" ht="2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row>
    <row r="160" spans="1:27" ht="2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row>
    <row r="161" spans="1:27" ht="2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row>
    <row r="162" spans="1:27" ht="2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row>
    <row r="163" spans="1:27" ht="2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row>
    <row r="164" spans="1:27" ht="2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row>
    <row r="165" spans="1:27" ht="2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row>
    <row r="166" spans="1:27" ht="2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row>
    <row r="167" spans="1:27" ht="2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row>
    <row r="168" spans="1:27" ht="2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row>
    <row r="169" spans="1:27" ht="2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row>
    <row r="170" spans="1:27" ht="2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row>
    <row r="171" spans="1:27" ht="2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row>
    <row r="172" spans="1:27" ht="2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row>
    <row r="173" spans="1:27" ht="2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row>
    <row r="174" spans="1:27" ht="2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row>
    <row r="175" spans="1:27" ht="2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row>
    <row r="176" spans="1:27" ht="2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row>
    <row r="177" spans="1:27" ht="2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row>
    <row r="178" spans="1:27" ht="2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row>
    <row r="179" spans="1:27" ht="2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row>
    <row r="180" spans="1:27" ht="2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row>
    <row r="181" spans="1:27" ht="2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row>
    <row r="182" spans="1:27" ht="2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7" ht="2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row>
    <row r="184" spans="1:27" ht="2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row>
    <row r="185" spans="1:27" ht="2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row>
    <row r="186" spans="1:27" ht="2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row>
    <row r="187" spans="1:27" ht="2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row>
    <row r="188" spans="1:27" ht="2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row>
    <row r="189" spans="1:27" ht="2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row>
    <row r="190" spans="1:27" ht="2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row>
    <row r="191" spans="1:27" ht="2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row>
    <row r="192" spans="1:27" ht="2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row>
    <row r="193" spans="1:27" ht="2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row>
    <row r="194" spans="1:27" ht="2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row>
    <row r="195" spans="1:27" ht="2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row>
    <row r="196" spans="1:27" ht="2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row>
    <row r="197" spans="1:27" ht="2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row>
    <row r="198" spans="1:27" ht="2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row>
    <row r="199" spans="1:27" ht="2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row>
    <row r="200" spans="1:27" ht="2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row>
    <row r="201" spans="1:27" ht="2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row>
    <row r="202" spans="1:27" ht="2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row>
    <row r="203" spans="1:27" ht="2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row>
    <row r="204" spans="1:27" ht="2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row>
    <row r="205" spans="1:27" ht="2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row>
    <row r="206" spans="1:27" ht="2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row>
    <row r="207" spans="1:27" ht="2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row>
    <row r="208" spans="1:27" ht="2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row>
    <row r="209" spans="1:27" ht="2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row>
    <row r="210" spans="1:27" ht="2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row>
    <row r="211" spans="1:27" ht="2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row>
    <row r="212" spans="1:27" ht="2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row>
    <row r="213" spans="1:27" ht="2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row>
    <row r="214" spans="1:27" ht="2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row>
    <row r="215" spans="1:27" ht="2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row>
    <row r="216" spans="1:27" ht="2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row>
    <row r="217" spans="1:27" ht="2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row>
    <row r="218" spans="1:27" ht="2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row>
    <row r="219" spans="1:27" ht="2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row>
    <row r="220" spans="1:27" ht="2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41:B42"/>
    <mergeCell ref="C41:C42"/>
    <mergeCell ref="B2:E2"/>
    <mergeCell ref="B10:E10"/>
    <mergeCell ref="B14:E15"/>
    <mergeCell ref="B19:C19"/>
    <mergeCell ref="B39:E3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AA410-6F2A-4529-BD3E-9E3C183F7990}">
  <dimension ref="A1:AC3"/>
  <sheetViews>
    <sheetView workbookViewId="0">
      <selection sqref="A1:AC3"/>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38</v>
      </c>
      <c r="D2" t="s">
        <v>38</v>
      </c>
      <c r="F2" t="s">
        <v>19</v>
      </c>
      <c r="H2" t="s">
        <v>16</v>
      </c>
      <c r="I2" t="s">
        <v>17</v>
      </c>
      <c r="J2" t="s">
        <v>18</v>
      </c>
      <c r="M2">
        <v>52948.225910065608</v>
      </c>
      <c r="N2">
        <v>52280.105658932705</v>
      </c>
      <c r="O2">
        <v>49831.753514534037</v>
      </c>
      <c r="P2">
        <v>49794.230285325459</v>
      </c>
      <c r="Q2">
        <v>56790.166005300329</v>
      </c>
      <c r="R2">
        <v>61538.941194760067</v>
      </c>
      <c r="S2">
        <v>69192.215081929899</v>
      </c>
      <c r="T2">
        <v>67815.731752786727</v>
      </c>
      <c r="U2">
        <v>53650.809411448514</v>
      </c>
      <c r="V2">
        <v>61775.499534186674</v>
      </c>
      <c r="W2">
        <v>67635.341957636731</v>
      </c>
      <c r="X2">
        <v>65463.919568109261</v>
      </c>
      <c r="Y2">
        <v>63663.537646820718</v>
      </c>
      <c r="Z2">
        <v>62913.536939933001</v>
      </c>
      <c r="AA2">
        <v>61259.429405382405</v>
      </c>
      <c r="AB2">
        <v>51276.682005230716</v>
      </c>
      <c r="AC2">
        <v>46728.948644284887</v>
      </c>
    </row>
    <row r="3" spans="1:29">
      <c r="A3" t="s">
        <v>12</v>
      </c>
      <c r="B3" t="s">
        <v>13</v>
      </c>
      <c r="C3" t="s">
        <v>38</v>
      </c>
      <c r="D3" t="s">
        <v>38</v>
      </c>
      <c r="F3" t="s">
        <v>55</v>
      </c>
      <c r="H3" t="s">
        <v>16</v>
      </c>
      <c r="I3" t="s">
        <v>17</v>
      </c>
      <c r="J3" t="s">
        <v>18</v>
      </c>
      <c r="M3">
        <v>20530.689554580662</v>
      </c>
      <c r="N3">
        <v>22669.166431885264</v>
      </c>
      <c r="O3">
        <v>218468.43601582819</v>
      </c>
      <c r="P3">
        <v>313502.56036097894</v>
      </c>
      <c r="Q3">
        <v>338879.87361955398</v>
      </c>
      <c r="R3">
        <v>357628.89113237982</v>
      </c>
      <c r="S3">
        <v>396765.01031136839</v>
      </c>
      <c r="T3">
        <v>446669.0976596633</v>
      </c>
      <c r="U3">
        <v>503763.87057040073</v>
      </c>
      <c r="V3">
        <v>510902.85520457593</v>
      </c>
      <c r="W3">
        <v>507262.65344359283</v>
      </c>
      <c r="X3">
        <v>507710.26382275327</v>
      </c>
      <c r="Y3">
        <v>521256.24279403925</v>
      </c>
      <c r="Z3">
        <v>519266.40770226391</v>
      </c>
      <c r="AA3">
        <v>513190.89729485603</v>
      </c>
      <c r="AB3">
        <v>222092.2668319513</v>
      </c>
      <c r="AC3">
        <v>133542.37134063823</v>
      </c>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F2E9-F99F-4DAA-942F-E423923B54B6}">
  <sheetPr>
    <tabColor rgb="FF92D050"/>
    <outlinePr summaryBelow="0" summaryRight="0"/>
  </sheetPr>
  <dimension ref="A1:AC1000"/>
  <sheetViews>
    <sheetView topLeftCell="A30" workbookViewId="0">
      <selection activeCell="B25" sqref="B25:H25"/>
    </sheetView>
  </sheetViews>
  <sheetFormatPr defaultColWidth="12.6328125" defaultRowHeight="15" customHeight="1"/>
  <cols>
    <col min="1" max="1" width="12.6328125" style="1" customWidth="1"/>
    <col min="2" max="2" width="16.6328125" style="1" customWidth="1"/>
    <col min="3" max="3" width="20.6328125" style="1" customWidth="1"/>
    <col min="4" max="4" width="14.6328125" style="1" customWidth="1"/>
    <col min="5" max="6" width="12.6328125" style="1" customWidth="1"/>
    <col min="7" max="16384" width="12.6328125" style="1"/>
  </cols>
  <sheetData>
    <row r="1" spans="1:29" ht="21" customHeight="1">
      <c r="A1" s="257"/>
      <c r="B1" s="257"/>
      <c r="C1" s="257"/>
      <c r="D1" s="257"/>
      <c r="E1" s="254"/>
      <c r="F1" s="257"/>
      <c r="G1" s="257"/>
      <c r="H1" s="257"/>
      <c r="I1" s="257"/>
      <c r="J1" s="257"/>
      <c r="K1" s="257"/>
      <c r="L1" s="257"/>
      <c r="M1" s="257"/>
      <c r="N1" s="257"/>
      <c r="O1" s="257"/>
      <c r="P1" s="257"/>
      <c r="Q1" s="257"/>
      <c r="R1" s="257"/>
      <c r="S1" s="257"/>
      <c r="T1" s="257"/>
      <c r="U1" s="257"/>
      <c r="V1" s="257"/>
      <c r="W1" s="257"/>
      <c r="X1" s="257"/>
      <c r="Y1" s="257"/>
      <c r="Z1" s="257"/>
      <c r="AA1" s="257"/>
      <c r="AB1" s="257"/>
      <c r="AC1" s="257"/>
    </row>
    <row r="2" spans="1:29" ht="21" customHeight="1">
      <c r="A2" s="425" t="s">
        <v>165</v>
      </c>
      <c r="B2" s="766" t="s">
        <v>370</v>
      </c>
      <c r="C2" s="675"/>
      <c r="D2" s="675"/>
      <c r="E2" s="675"/>
      <c r="F2" s="675"/>
      <c r="G2" s="355"/>
      <c r="H2" s="355"/>
      <c r="I2" s="257"/>
      <c r="J2" s="257"/>
      <c r="K2" s="257"/>
      <c r="L2" s="257"/>
      <c r="M2" s="257"/>
      <c r="N2" s="257"/>
      <c r="O2" s="257"/>
      <c r="P2" s="257"/>
      <c r="Q2" s="257"/>
      <c r="R2" s="257"/>
      <c r="S2" s="257"/>
      <c r="T2" s="257"/>
      <c r="U2" s="257"/>
      <c r="V2" s="257"/>
      <c r="W2" s="257"/>
      <c r="X2" s="257"/>
      <c r="Y2" s="257"/>
      <c r="Z2" s="257"/>
      <c r="AA2" s="257"/>
      <c r="AB2" s="257"/>
      <c r="AC2" s="257"/>
    </row>
    <row r="3" spans="1:29" ht="21" customHeight="1">
      <c r="A3" s="218"/>
      <c r="B3" s="255" t="s">
        <v>53</v>
      </c>
      <c r="C3" s="409" t="s">
        <v>52</v>
      </c>
      <c r="D3" s="409" t="s">
        <v>167</v>
      </c>
      <c r="E3" s="335">
        <v>39295</v>
      </c>
      <c r="F3" s="335">
        <v>39692</v>
      </c>
      <c r="G3" s="336">
        <v>40087</v>
      </c>
      <c r="H3" s="336">
        <v>40483</v>
      </c>
      <c r="I3" s="336">
        <v>40878</v>
      </c>
      <c r="J3" s="409" t="s">
        <v>140</v>
      </c>
      <c r="K3" s="409" t="s">
        <v>141</v>
      </c>
      <c r="L3" s="409" t="s">
        <v>142</v>
      </c>
      <c r="M3" s="409" t="s">
        <v>143</v>
      </c>
      <c r="N3" s="409" t="s">
        <v>144</v>
      </c>
      <c r="O3" s="409" t="s">
        <v>145</v>
      </c>
      <c r="P3" s="257"/>
      <c r="Q3" s="257"/>
      <c r="R3" s="257"/>
      <c r="S3" s="257"/>
      <c r="T3" s="257"/>
      <c r="U3" s="257"/>
      <c r="V3" s="257"/>
      <c r="W3" s="257"/>
      <c r="X3" s="257"/>
      <c r="Y3" s="257"/>
      <c r="Z3" s="257"/>
      <c r="AA3" s="257"/>
      <c r="AB3" s="257"/>
      <c r="AC3" s="257"/>
    </row>
    <row r="4" spans="1:29" ht="21" customHeight="1">
      <c r="A4" s="218"/>
      <c r="B4" s="258" t="s">
        <v>30</v>
      </c>
      <c r="C4" s="215" t="s">
        <v>32</v>
      </c>
      <c r="D4" s="215" t="s">
        <v>152</v>
      </c>
      <c r="E4" s="274">
        <v>134.47</v>
      </c>
      <c r="F4" s="215">
        <v>131.87</v>
      </c>
      <c r="G4" s="215">
        <v>135.65</v>
      </c>
      <c r="H4" s="215">
        <v>110.7</v>
      </c>
      <c r="I4" s="215">
        <v>93.4</v>
      </c>
      <c r="J4" s="215">
        <v>59.4</v>
      </c>
      <c r="K4" s="215">
        <v>56.9</v>
      </c>
      <c r="L4" s="215">
        <v>56.9</v>
      </c>
      <c r="M4" s="215">
        <v>58.8</v>
      </c>
      <c r="N4" s="215">
        <v>48.5</v>
      </c>
      <c r="O4" s="215">
        <v>37.299999999999997</v>
      </c>
      <c r="P4" s="257"/>
      <c r="Q4" s="257"/>
      <c r="R4" s="257"/>
      <c r="S4" s="257"/>
      <c r="T4" s="257"/>
      <c r="U4" s="257"/>
      <c r="V4" s="257"/>
      <c r="W4" s="257"/>
      <c r="X4" s="257"/>
      <c r="Y4" s="257"/>
      <c r="Z4" s="257"/>
      <c r="AA4" s="257"/>
      <c r="AB4" s="257"/>
      <c r="AC4" s="257"/>
    </row>
    <row r="5" spans="1:29" ht="21" customHeight="1">
      <c r="A5" s="218"/>
      <c r="B5" s="257"/>
      <c r="C5" s="257"/>
      <c r="D5" s="257"/>
      <c r="E5" s="254"/>
      <c r="F5" s="257"/>
      <c r="G5" s="257"/>
      <c r="H5" s="257"/>
      <c r="I5" s="257"/>
      <c r="J5" s="257"/>
      <c r="K5" s="257"/>
      <c r="L5" s="257"/>
      <c r="M5" s="257"/>
      <c r="N5" s="257"/>
      <c r="O5" s="257"/>
      <c r="P5" s="257"/>
      <c r="Q5" s="257"/>
      <c r="R5" s="257"/>
      <c r="S5" s="257"/>
      <c r="T5" s="257"/>
      <c r="U5" s="257"/>
      <c r="V5" s="257"/>
      <c r="W5" s="257"/>
      <c r="X5" s="257"/>
      <c r="Y5" s="257"/>
      <c r="Z5" s="257"/>
      <c r="AA5" s="257"/>
      <c r="AB5" s="257"/>
      <c r="AC5" s="257"/>
    </row>
    <row r="6" spans="1:29" ht="21" customHeight="1">
      <c r="A6" s="218"/>
      <c r="B6" s="257"/>
      <c r="C6" s="257"/>
      <c r="D6" s="257"/>
      <c r="E6" s="254"/>
      <c r="F6" s="257"/>
      <c r="G6" s="257"/>
      <c r="H6" s="257"/>
      <c r="I6" s="257"/>
      <c r="J6" s="257"/>
      <c r="K6" s="257"/>
      <c r="L6" s="257"/>
      <c r="M6" s="257"/>
      <c r="N6" s="257"/>
      <c r="O6" s="257"/>
      <c r="P6" s="257"/>
      <c r="Q6" s="257"/>
      <c r="R6" s="257"/>
      <c r="S6" s="257"/>
      <c r="T6" s="257"/>
      <c r="U6" s="257"/>
      <c r="V6" s="257"/>
      <c r="W6" s="257"/>
      <c r="X6" s="257"/>
      <c r="Y6" s="257"/>
      <c r="Z6" s="257"/>
      <c r="AA6" s="257"/>
      <c r="AB6" s="257"/>
      <c r="AC6" s="257"/>
    </row>
    <row r="7" spans="1:29" ht="21" customHeight="1">
      <c r="A7" s="425" t="s">
        <v>222</v>
      </c>
      <c r="B7" s="758" t="s">
        <v>371</v>
      </c>
      <c r="C7" s="675"/>
      <c r="D7" s="675"/>
      <c r="E7" s="675"/>
      <c r="F7" s="675"/>
      <c r="G7" s="257"/>
      <c r="H7" s="257"/>
      <c r="I7" s="257"/>
      <c r="J7" s="257"/>
      <c r="K7" s="257"/>
      <c r="L7" s="257"/>
      <c r="M7" s="257"/>
      <c r="N7" s="257"/>
      <c r="O7" s="257"/>
      <c r="P7" s="257"/>
      <c r="Q7" s="257"/>
      <c r="R7" s="257"/>
      <c r="S7" s="257"/>
      <c r="T7" s="257"/>
      <c r="U7" s="257"/>
      <c r="V7" s="257"/>
      <c r="W7" s="257"/>
      <c r="X7" s="257"/>
      <c r="Y7" s="257"/>
      <c r="Z7" s="257"/>
      <c r="AA7" s="257"/>
      <c r="AB7" s="257"/>
      <c r="AC7" s="257"/>
    </row>
    <row r="8" spans="1:29" ht="21" customHeight="1">
      <c r="A8" s="218"/>
      <c r="B8" s="255" t="s">
        <v>53</v>
      </c>
      <c r="C8" s="409" t="s">
        <v>52</v>
      </c>
      <c r="D8" s="409" t="s">
        <v>167</v>
      </c>
      <c r="E8" s="335">
        <v>38108</v>
      </c>
      <c r="F8" s="335">
        <v>38504</v>
      </c>
      <c r="G8" s="335">
        <v>38899</v>
      </c>
      <c r="H8" s="409" t="s">
        <v>146</v>
      </c>
      <c r="I8" s="409" t="s">
        <v>147</v>
      </c>
      <c r="J8" s="409" t="s">
        <v>148</v>
      </c>
      <c r="K8" s="409" t="s">
        <v>149</v>
      </c>
      <c r="L8" s="409" t="s">
        <v>150</v>
      </c>
      <c r="M8" s="255" t="s">
        <v>151</v>
      </c>
      <c r="N8" s="257"/>
      <c r="O8" s="257"/>
      <c r="P8" s="257"/>
      <c r="Q8" s="257"/>
      <c r="R8" s="257"/>
      <c r="S8" s="288"/>
      <c r="T8" s="288"/>
      <c r="U8" s="288"/>
      <c r="V8" s="288"/>
      <c r="W8" s="288"/>
      <c r="X8" s="288"/>
      <c r="Y8" s="288"/>
      <c r="Z8" s="288"/>
      <c r="AA8" s="288"/>
      <c r="AB8" s="288"/>
      <c r="AC8" s="288"/>
    </row>
    <row r="9" spans="1:29" ht="21" customHeight="1">
      <c r="A9" s="257"/>
      <c r="B9" s="258" t="s">
        <v>30</v>
      </c>
      <c r="C9" s="215" t="s">
        <v>32</v>
      </c>
      <c r="D9" s="215" t="s">
        <v>372</v>
      </c>
      <c r="E9" s="215">
        <v>284998</v>
      </c>
      <c r="F9" s="215">
        <v>277960</v>
      </c>
      <c r="G9" s="215">
        <v>277966</v>
      </c>
      <c r="H9" s="215">
        <v>52044.800000000003</v>
      </c>
      <c r="I9" s="215">
        <v>75000.69</v>
      </c>
      <c r="J9" s="215">
        <v>37809.07</v>
      </c>
      <c r="K9" s="215">
        <v>21920</v>
      </c>
      <c r="L9" s="215">
        <v>15552</v>
      </c>
      <c r="M9" s="260">
        <v>7663.13</v>
      </c>
      <c r="N9" s="257"/>
      <c r="O9" s="257"/>
      <c r="P9" s="257"/>
      <c r="Q9" s="257"/>
      <c r="R9" s="257"/>
      <c r="S9" s="288"/>
      <c r="T9" s="288"/>
      <c r="U9" s="288"/>
      <c r="V9" s="288"/>
      <c r="W9" s="288"/>
      <c r="X9" s="288"/>
      <c r="Y9" s="288"/>
      <c r="Z9" s="288"/>
      <c r="AA9" s="288"/>
      <c r="AB9" s="288"/>
      <c r="AC9" s="288"/>
    </row>
    <row r="10" spans="1:29" ht="21" customHeight="1">
      <c r="A10" s="257"/>
      <c r="B10" s="257"/>
      <c r="C10" s="257"/>
      <c r="D10" s="257"/>
      <c r="E10" s="254"/>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row>
    <row r="11" spans="1:29" ht="21" customHeight="1">
      <c r="A11" s="257"/>
      <c r="B11" s="288"/>
      <c r="C11" s="288"/>
      <c r="D11" s="257"/>
      <c r="E11" s="254"/>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row>
    <row r="12" spans="1:29" ht="21" customHeight="1">
      <c r="A12" s="257"/>
      <c r="B12" s="767" t="s">
        <v>373</v>
      </c>
      <c r="C12" s="675"/>
      <c r="D12" s="675"/>
      <c r="E12" s="254"/>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row>
    <row r="13" spans="1:29" ht="21" customHeight="1">
      <c r="A13" s="257"/>
      <c r="B13" s="255" t="s">
        <v>53</v>
      </c>
      <c r="C13" s="255" t="s">
        <v>374</v>
      </c>
      <c r="D13" s="257"/>
      <c r="E13" s="254"/>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row>
    <row r="14" spans="1:29" ht="21" customHeight="1">
      <c r="A14" s="257"/>
      <c r="B14" s="260" t="s">
        <v>375</v>
      </c>
      <c r="C14" s="260">
        <v>60</v>
      </c>
      <c r="D14" s="257"/>
      <c r="E14" s="254"/>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row>
    <row r="15" spans="1:29" ht="21" customHeight="1">
      <c r="A15" s="257"/>
      <c r="B15" s="257"/>
      <c r="C15" s="257"/>
      <c r="D15" s="257"/>
      <c r="E15" s="254"/>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row>
    <row r="16" spans="1:29" ht="21" customHeight="1">
      <c r="A16" s="257"/>
      <c r="B16" s="768" t="s">
        <v>376</v>
      </c>
      <c r="C16" s="675"/>
      <c r="D16" s="675"/>
      <c r="E16" s="675"/>
      <c r="F16" s="675"/>
      <c r="G16" s="675"/>
      <c r="H16" s="675"/>
      <c r="I16" s="675"/>
      <c r="J16" s="675"/>
      <c r="K16" s="675"/>
      <c r="L16" s="675"/>
      <c r="M16" s="257"/>
      <c r="N16" s="257"/>
      <c r="O16" s="257"/>
      <c r="P16" s="257"/>
      <c r="Q16" s="257"/>
      <c r="R16" s="257"/>
      <c r="S16" s="257"/>
      <c r="T16" s="257"/>
      <c r="U16" s="257"/>
      <c r="V16" s="257"/>
      <c r="W16" s="257"/>
      <c r="X16" s="257"/>
      <c r="Y16" s="257"/>
      <c r="Z16" s="257"/>
      <c r="AA16" s="257"/>
      <c r="AB16" s="257"/>
      <c r="AC16" s="257"/>
    </row>
    <row r="17" spans="1:29" ht="21" customHeight="1">
      <c r="A17" s="257"/>
      <c r="B17" s="257"/>
      <c r="C17" s="257"/>
      <c r="D17" s="257"/>
      <c r="E17" s="254"/>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row>
    <row r="18" spans="1:29" ht="21" customHeight="1">
      <c r="A18" s="257"/>
      <c r="B18" s="257"/>
      <c r="C18" s="257"/>
      <c r="D18" s="257"/>
      <c r="E18" s="254"/>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row>
    <row r="19" spans="1:29" ht="21" customHeight="1">
      <c r="A19" s="257"/>
      <c r="B19" s="764" t="s">
        <v>377</v>
      </c>
      <c r="C19" s="675"/>
      <c r="D19" s="675"/>
      <c r="E19" s="675"/>
      <c r="F19" s="675"/>
      <c r="G19" s="675"/>
      <c r="H19" s="257"/>
      <c r="I19" s="257"/>
      <c r="J19" s="257"/>
      <c r="K19" s="257"/>
      <c r="L19" s="257"/>
      <c r="M19" s="257"/>
      <c r="N19" s="257"/>
      <c r="O19" s="257"/>
      <c r="P19" s="257"/>
      <c r="Q19" s="257"/>
      <c r="R19" s="257"/>
      <c r="S19" s="257"/>
      <c r="T19" s="257"/>
      <c r="U19" s="257"/>
      <c r="V19" s="257"/>
      <c r="W19" s="257"/>
      <c r="X19" s="257"/>
      <c r="Y19" s="257"/>
      <c r="Z19" s="257"/>
      <c r="AA19" s="257"/>
      <c r="AB19" s="257"/>
      <c r="AC19" s="257"/>
    </row>
    <row r="20" spans="1:29" ht="21" customHeight="1">
      <c r="A20" s="256"/>
      <c r="B20" s="255" t="s">
        <v>53</v>
      </c>
      <c r="C20" s="255" t="s">
        <v>167</v>
      </c>
      <c r="D20" s="327">
        <v>38108</v>
      </c>
      <c r="E20" s="327">
        <v>38504</v>
      </c>
      <c r="F20" s="327">
        <v>38899</v>
      </c>
      <c r="G20" s="255" t="s">
        <v>146</v>
      </c>
      <c r="H20" s="255" t="s">
        <v>147</v>
      </c>
      <c r="I20" s="255" t="s">
        <v>148</v>
      </c>
      <c r="J20" s="255" t="s">
        <v>149</v>
      </c>
      <c r="K20" s="255" t="s">
        <v>150</v>
      </c>
      <c r="L20" s="255" t="s">
        <v>151</v>
      </c>
      <c r="M20" s="256"/>
      <c r="N20" s="256"/>
      <c r="O20" s="256"/>
      <c r="P20" s="256"/>
      <c r="Q20" s="256"/>
      <c r="R20" s="256"/>
      <c r="S20" s="256"/>
      <c r="T20" s="256"/>
      <c r="U20" s="256"/>
      <c r="V20" s="256"/>
      <c r="W20" s="256"/>
      <c r="X20" s="256"/>
      <c r="Y20" s="256"/>
      <c r="Z20" s="256"/>
      <c r="AA20" s="256"/>
      <c r="AB20" s="256"/>
      <c r="AC20" s="256"/>
    </row>
    <row r="21" spans="1:29" ht="21" customHeight="1">
      <c r="A21" s="257"/>
      <c r="B21" s="258" t="s">
        <v>30</v>
      </c>
      <c r="C21" s="258" t="s">
        <v>378</v>
      </c>
      <c r="D21" s="258">
        <f t="shared" ref="D21:L21" si="0">E9*$C$14%</f>
        <v>170998.8</v>
      </c>
      <c r="E21" s="258">
        <f t="shared" si="0"/>
        <v>166776</v>
      </c>
      <c r="F21" s="258">
        <f t="shared" si="0"/>
        <v>166779.6</v>
      </c>
      <c r="G21" s="258">
        <f t="shared" si="0"/>
        <v>31226.880000000001</v>
      </c>
      <c r="H21" s="258">
        <f t="shared" si="0"/>
        <v>45000.413999999997</v>
      </c>
      <c r="I21" s="258">
        <f t="shared" si="0"/>
        <v>22685.441999999999</v>
      </c>
      <c r="J21" s="258">
        <f t="shared" si="0"/>
        <v>13152</v>
      </c>
      <c r="K21" s="258">
        <f t="shared" si="0"/>
        <v>9331.1999999999989</v>
      </c>
      <c r="L21" s="338">
        <f t="shared" si="0"/>
        <v>4597.8779999999997</v>
      </c>
      <c r="M21" s="257"/>
      <c r="N21" s="257"/>
      <c r="O21" s="257"/>
      <c r="P21" s="257"/>
      <c r="Q21" s="257"/>
      <c r="R21" s="257"/>
      <c r="S21" s="257"/>
      <c r="T21" s="257"/>
      <c r="U21" s="257"/>
      <c r="V21" s="257"/>
      <c r="W21" s="257"/>
      <c r="X21" s="257"/>
      <c r="Y21" s="257"/>
      <c r="Z21" s="257"/>
      <c r="AA21" s="257"/>
      <c r="AB21" s="257"/>
      <c r="AC21" s="257"/>
    </row>
    <row r="22" spans="1:29" ht="21" customHeight="1">
      <c r="A22" s="257"/>
      <c r="B22" s="257"/>
      <c r="C22" s="257"/>
      <c r="D22" s="257"/>
      <c r="E22" s="254"/>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row>
    <row r="23" spans="1:29" ht="21" customHeight="1">
      <c r="A23" s="257"/>
      <c r="B23" s="257"/>
      <c r="C23" s="257"/>
      <c r="D23" s="257"/>
      <c r="E23" s="254"/>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row>
    <row r="24" spans="1:29" ht="21" customHeight="1">
      <c r="A24" s="257"/>
      <c r="B24" s="769" t="s">
        <v>379</v>
      </c>
      <c r="C24" s="685"/>
      <c r="D24" s="685"/>
      <c r="E24" s="254"/>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row>
    <row r="25" spans="1:29" ht="21" customHeight="1">
      <c r="A25" s="257"/>
      <c r="B25" s="427" t="s">
        <v>11</v>
      </c>
      <c r="C25" s="428" t="s">
        <v>219</v>
      </c>
      <c r="D25" s="428" t="s">
        <v>380</v>
      </c>
      <c r="E25" s="254"/>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row>
    <row r="26" spans="1:29" ht="21" customHeight="1">
      <c r="A26" s="257"/>
      <c r="B26" s="429" t="s">
        <v>32</v>
      </c>
      <c r="C26" s="243">
        <v>1</v>
      </c>
      <c r="D26" s="430">
        <v>1.2849999999999999</v>
      </c>
      <c r="E26" s="254"/>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row>
    <row r="27" spans="1:29" ht="21" customHeight="1">
      <c r="A27" s="257"/>
      <c r="B27" s="257"/>
      <c r="C27" s="257"/>
      <c r="D27" s="257"/>
      <c r="E27" s="254"/>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row>
    <row r="28" spans="1:29" ht="21" customHeight="1">
      <c r="A28" s="257"/>
      <c r="B28" s="257"/>
      <c r="C28" s="257"/>
      <c r="D28" s="257"/>
      <c r="E28" s="254"/>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row>
    <row r="29" spans="1:29" ht="21" customHeight="1">
      <c r="A29" s="257"/>
      <c r="B29" s="764" t="s">
        <v>381</v>
      </c>
      <c r="C29" s="675"/>
      <c r="D29" s="675"/>
      <c r="E29" s="254"/>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row>
    <row r="30" spans="1:29" ht="21" customHeight="1">
      <c r="A30" s="257"/>
      <c r="B30" s="255" t="s">
        <v>53</v>
      </c>
      <c r="C30" s="255" t="s">
        <v>167</v>
      </c>
      <c r="D30" s="327">
        <v>38108</v>
      </c>
      <c r="E30" s="327">
        <v>38504</v>
      </c>
      <c r="F30" s="327">
        <v>38899</v>
      </c>
      <c r="G30" s="255" t="s">
        <v>146</v>
      </c>
      <c r="H30" s="255" t="s">
        <v>147</v>
      </c>
      <c r="I30" s="255" t="s">
        <v>148</v>
      </c>
      <c r="J30" s="255" t="s">
        <v>149</v>
      </c>
      <c r="K30" s="255" t="s">
        <v>150</v>
      </c>
      <c r="L30" s="255" t="s">
        <v>151</v>
      </c>
      <c r="M30" s="257"/>
      <c r="N30" s="257"/>
      <c r="O30" s="257"/>
      <c r="P30" s="257"/>
      <c r="Q30" s="257"/>
      <c r="R30" s="257"/>
      <c r="S30" s="257"/>
      <c r="T30" s="257"/>
      <c r="U30" s="257"/>
      <c r="V30" s="257"/>
      <c r="W30" s="257"/>
      <c r="X30" s="257"/>
      <c r="Y30" s="257"/>
      <c r="Z30" s="257"/>
      <c r="AA30" s="257"/>
      <c r="AB30" s="257"/>
      <c r="AC30" s="257"/>
    </row>
    <row r="31" spans="1:29" ht="21" customHeight="1">
      <c r="A31" s="257"/>
      <c r="B31" s="258" t="s">
        <v>30</v>
      </c>
      <c r="C31" s="258" t="s">
        <v>152</v>
      </c>
      <c r="D31" s="272">
        <f t="shared" ref="D31:L31" si="1">(D21/$D$26)/10^3</f>
        <v>133.07299610894941</v>
      </c>
      <c r="E31" s="272">
        <f t="shared" si="1"/>
        <v>129.78677042801559</v>
      </c>
      <c r="F31" s="272">
        <f t="shared" si="1"/>
        <v>129.78957198443581</v>
      </c>
      <c r="G31" s="272">
        <f t="shared" si="1"/>
        <v>24.301073929961092</v>
      </c>
      <c r="H31" s="272">
        <f t="shared" si="1"/>
        <v>35.019777431906618</v>
      </c>
      <c r="I31" s="272">
        <f t="shared" si="1"/>
        <v>17.654040466926073</v>
      </c>
      <c r="J31" s="272">
        <f t="shared" si="1"/>
        <v>10.235019455252919</v>
      </c>
      <c r="K31" s="272">
        <f t="shared" si="1"/>
        <v>7.2616342412451358</v>
      </c>
      <c r="L31" s="272">
        <f t="shared" si="1"/>
        <v>3.5781151750972762</v>
      </c>
      <c r="M31" s="257"/>
      <c r="N31" s="257"/>
      <c r="O31" s="257"/>
      <c r="P31" s="257"/>
      <c r="Q31" s="257"/>
      <c r="R31" s="257"/>
      <c r="S31" s="257"/>
      <c r="T31" s="257"/>
      <c r="U31" s="257"/>
      <c r="V31" s="257"/>
      <c r="W31" s="257"/>
      <c r="X31" s="257"/>
      <c r="Y31" s="257"/>
      <c r="Z31" s="257"/>
      <c r="AA31" s="257"/>
      <c r="AB31" s="257"/>
      <c r="AC31" s="257"/>
    </row>
    <row r="32" spans="1:29" ht="21" customHeight="1">
      <c r="A32" s="257"/>
      <c r="B32" s="257"/>
      <c r="C32" s="257"/>
      <c r="D32" s="257"/>
      <c r="E32" s="254"/>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row>
    <row r="33" spans="1:29" ht="21" customHeight="1">
      <c r="A33" s="257"/>
      <c r="B33" s="257"/>
      <c r="C33" s="257"/>
      <c r="D33" s="257"/>
      <c r="E33" s="254"/>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row>
    <row r="34" spans="1:29" ht="21" customHeight="1">
      <c r="A34" s="257"/>
      <c r="B34" s="257"/>
      <c r="C34" s="257"/>
      <c r="D34" s="257"/>
      <c r="E34" s="254"/>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row>
    <row r="35" spans="1:29" ht="21" customHeight="1">
      <c r="A35" s="425" t="s">
        <v>307</v>
      </c>
      <c r="B35" s="765" t="s">
        <v>382</v>
      </c>
      <c r="C35" s="675"/>
      <c r="D35" s="675"/>
      <c r="E35" s="675"/>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row>
    <row r="36" spans="1:29" ht="21" customHeight="1">
      <c r="A36" s="257"/>
      <c r="B36" s="255" t="s">
        <v>53</v>
      </c>
      <c r="C36" s="255" t="s">
        <v>167</v>
      </c>
      <c r="D36" s="327">
        <v>38108</v>
      </c>
      <c r="E36" s="327">
        <v>38504</v>
      </c>
      <c r="F36" s="327">
        <v>38899</v>
      </c>
      <c r="G36" s="327">
        <v>39295</v>
      </c>
      <c r="H36" s="327">
        <v>39692</v>
      </c>
      <c r="I36" s="328">
        <v>40087</v>
      </c>
      <c r="J36" s="328">
        <v>40483</v>
      </c>
      <c r="K36" s="328">
        <v>40878</v>
      </c>
      <c r="L36" s="255" t="s">
        <v>140</v>
      </c>
      <c r="M36" s="255" t="s">
        <v>141</v>
      </c>
      <c r="N36" s="255" t="s">
        <v>142</v>
      </c>
      <c r="O36" s="255" t="s">
        <v>143</v>
      </c>
      <c r="P36" s="255" t="s">
        <v>144</v>
      </c>
      <c r="Q36" s="255" t="s">
        <v>145</v>
      </c>
      <c r="R36" s="255" t="s">
        <v>146</v>
      </c>
      <c r="S36" s="255" t="s">
        <v>147</v>
      </c>
      <c r="T36" s="255" t="s">
        <v>148</v>
      </c>
      <c r="U36" s="255" t="s">
        <v>149</v>
      </c>
      <c r="V36" s="255" t="s">
        <v>150</v>
      </c>
      <c r="W36" s="255" t="s">
        <v>151</v>
      </c>
      <c r="X36" s="257"/>
      <c r="Y36" s="257"/>
      <c r="Z36" s="257"/>
      <c r="AA36" s="257"/>
      <c r="AB36" s="257"/>
      <c r="AC36" s="257"/>
    </row>
    <row r="37" spans="1:29" ht="21" customHeight="1">
      <c r="A37" s="257"/>
      <c r="B37" s="258" t="s">
        <v>30</v>
      </c>
      <c r="C37" s="258" t="s">
        <v>152</v>
      </c>
      <c r="D37" s="272">
        <f t="shared" ref="D37:F37" si="2">D31</f>
        <v>133.07299610894941</v>
      </c>
      <c r="E37" s="272">
        <f t="shared" si="2"/>
        <v>129.78677042801559</v>
      </c>
      <c r="F37" s="272">
        <f t="shared" si="2"/>
        <v>129.78957198443581</v>
      </c>
      <c r="G37" s="272">
        <f t="shared" ref="G37:Q37" si="3">E4</f>
        <v>134.47</v>
      </c>
      <c r="H37" s="258">
        <f t="shared" si="3"/>
        <v>131.87</v>
      </c>
      <c r="I37" s="258">
        <f t="shared" si="3"/>
        <v>135.65</v>
      </c>
      <c r="J37" s="258">
        <f t="shared" si="3"/>
        <v>110.7</v>
      </c>
      <c r="K37" s="258">
        <f t="shared" si="3"/>
        <v>93.4</v>
      </c>
      <c r="L37" s="258">
        <f t="shared" si="3"/>
        <v>59.4</v>
      </c>
      <c r="M37" s="258">
        <f t="shared" si="3"/>
        <v>56.9</v>
      </c>
      <c r="N37" s="258">
        <f t="shared" si="3"/>
        <v>56.9</v>
      </c>
      <c r="O37" s="258">
        <f t="shared" si="3"/>
        <v>58.8</v>
      </c>
      <c r="P37" s="258">
        <f t="shared" si="3"/>
        <v>48.5</v>
      </c>
      <c r="Q37" s="258">
        <f t="shared" si="3"/>
        <v>37.299999999999997</v>
      </c>
      <c r="R37" s="272">
        <f t="shared" ref="R37:W37" si="4">G31</f>
        <v>24.301073929961092</v>
      </c>
      <c r="S37" s="272">
        <f t="shared" si="4"/>
        <v>35.019777431906618</v>
      </c>
      <c r="T37" s="272">
        <f t="shared" si="4"/>
        <v>17.654040466926073</v>
      </c>
      <c r="U37" s="272">
        <f t="shared" si="4"/>
        <v>10.235019455252919</v>
      </c>
      <c r="V37" s="272">
        <f t="shared" si="4"/>
        <v>7.2616342412451358</v>
      </c>
      <c r="W37" s="272">
        <f t="shared" si="4"/>
        <v>3.5781151750972762</v>
      </c>
      <c r="X37" s="257"/>
      <c r="Y37" s="257"/>
      <c r="Z37" s="257"/>
      <c r="AA37" s="257"/>
      <c r="AB37" s="257"/>
      <c r="AC37" s="257"/>
    </row>
    <row r="38" spans="1:29" ht="21" customHeight="1">
      <c r="A38" s="257"/>
      <c r="B38" s="257"/>
      <c r="C38" s="257"/>
      <c r="D38" s="257"/>
      <c r="E38" s="254"/>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row>
    <row r="39" spans="1:29" ht="21" customHeight="1">
      <c r="A39" s="257"/>
      <c r="B39" s="257"/>
      <c r="C39" s="257"/>
      <c r="D39" s="257"/>
      <c r="E39" s="254"/>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row>
    <row r="40" spans="1:29" ht="21" customHeight="1">
      <c r="A40" s="257"/>
      <c r="B40" s="764" t="s">
        <v>383</v>
      </c>
      <c r="C40" s="675"/>
      <c r="D40" s="257"/>
      <c r="E40" s="254"/>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row>
    <row r="41" spans="1:29" ht="21" customHeight="1">
      <c r="A41" s="257"/>
      <c r="B41" s="255" t="s">
        <v>53</v>
      </c>
      <c r="C41" s="255" t="s">
        <v>167</v>
      </c>
      <c r="D41" s="255">
        <v>2005</v>
      </c>
      <c r="E41" s="255">
        <v>2006</v>
      </c>
      <c r="F41" s="255">
        <v>2007</v>
      </c>
      <c r="G41" s="255">
        <v>2008</v>
      </c>
      <c r="H41" s="255">
        <v>2009</v>
      </c>
      <c r="I41" s="255">
        <v>2010</v>
      </c>
      <c r="J41" s="255">
        <v>2011</v>
      </c>
      <c r="K41" s="255">
        <v>2012</v>
      </c>
      <c r="L41" s="255">
        <v>2013</v>
      </c>
      <c r="M41" s="255">
        <v>2014</v>
      </c>
      <c r="N41" s="255">
        <v>2015</v>
      </c>
      <c r="O41" s="255">
        <v>2016</v>
      </c>
      <c r="P41" s="255">
        <v>2017</v>
      </c>
      <c r="Q41" s="255">
        <v>2018</v>
      </c>
      <c r="R41" s="255">
        <v>2019</v>
      </c>
      <c r="S41" s="255">
        <v>2020</v>
      </c>
      <c r="T41" s="255">
        <v>2021</v>
      </c>
      <c r="U41" s="255">
        <v>2022</v>
      </c>
      <c r="V41" s="255">
        <v>2023</v>
      </c>
      <c r="W41" s="257"/>
      <c r="X41" s="256"/>
      <c r="Y41" s="257"/>
      <c r="Z41" s="257"/>
      <c r="AA41" s="257"/>
      <c r="AB41" s="257"/>
      <c r="AC41" s="257"/>
    </row>
    <row r="42" spans="1:29" ht="21" customHeight="1">
      <c r="A42" s="257"/>
      <c r="B42" s="258" t="s">
        <v>30</v>
      </c>
      <c r="C42" s="258" t="s">
        <v>152</v>
      </c>
      <c r="D42" s="272">
        <f t="shared" ref="D42:V42" si="5">(1/4*D37)+(3/4*E37)</f>
        <v>130.60832684824905</v>
      </c>
      <c r="E42" s="272">
        <f t="shared" si="5"/>
        <v>129.78887159533076</v>
      </c>
      <c r="F42" s="272">
        <f t="shared" si="5"/>
        <v>133.29989299610895</v>
      </c>
      <c r="G42" s="272">
        <f t="shared" si="5"/>
        <v>132.52000000000001</v>
      </c>
      <c r="H42" s="272">
        <f t="shared" si="5"/>
        <v>134.70500000000001</v>
      </c>
      <c r="I42" s="272">
        <f t="shared" si="5"/>
        <v>116.9375</v>
      </c>
      <c r="J42" s="272">
        <f t="shared" si="5"/>
        <v>97.725000000000009</v>
      </c>
      <c r="K42" s="272">
        <f t="shared" si="5"/>
        <v>67.900000000000006</v>
      </c>
      <c r="L42" s="272">
        <f t="shared" si="5"/>
        <v>57.524999999999999</v>
      </c>
      <c r="M42" s="272">
        <f t="shared" si="5"/>
        <v>56.9</v>
      </c>
      <c r="N42" s="272">
        <f t="shared" si="5"/>
        <v>58.324999999999996</v>
      </c>
      <c r="O42" s="272">
        <f t="shared" si="5"/>
        <v>51.075000000000003</v>
      </c>
      <c r="P42" s="272">
        <f t="shared" si="5"/>
        <v>40.099999999999994</v>
      </c>
      <c r="Q42" s="272">
        <f t="shared" si="5"/>
        <v>27.550805447470818</v>
      </c>
      <c r="R42" s="272">
        <f t="shared" si="5"/>
        <v>32.340101556420237</v>
      </c>
      <c r="S42" s="272">
        <f t="shared" si="5"/>
        <v>21.995474708171209</v>
      </c>
      <c r="T42" s="272">
        <f t="shared" si="5"/>
        <v>12.089774708171209</v>
      </c>
      <c r="U42" s="272">
        <f t="shared" si="5"/>
        <v>8.004980544747081</v>
      </c>
      <c r="V42" s="272">
        <f t="shared" si="5"/>
        <v>4.4989949416342414</v>
      </c>
      <c r="W42" s="257"/>
      <c r="X42" s="431"/>
      <c r="Y42" s="257"/>
      <c r="Z42" s="257"/>
      <c r="AA42" s="257"/>
      <c r="AB42" s="257"/>
      <c r="AC42" s="257"/>
    </row>
    <row r="43" spans="1:29" ht="21" customHeight="1">
      <c r="A43" s="257"/>
      <c r="B43" s="257"/>
      <c r="C43" s="257"/>
      <c r="D43" s="257"/>
      <c r="E43" s="254"/>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row>
    <row r="44" spans="1:29" ht="21" customHeight="1">
      <c r="A44" s="257"/>
      <c r="B44" s="426"/>
      <c r="C44" s="257"/>
      <c r="D44" s="257"/>
      <c r="E44" s="254"/>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row>
    <row r="45" spans="1:29" ht="21" customHeight="1">
      <c r="A45" s="257"/>
      <c r="B45" s="257"/>
      <c r="C45" s="257"/>
      <c r="D45" s="257"/>
      <c r="E45" s="254"/>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row>
    <row r="46" spans="1:29" ht="21" customHeight="1">
      <c r="A46" s="257"/>
      <c r="B46" s="257"/>
      <c r="C46" s="257"/>
      <c r="D46" s="257"/>
      <c r="E46" s="254"/>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row>
    <row r="47" spans="1:29" ht="21" customHeight="1">
      <c r="A47" s="257"/>
      <c r="B47" s="257"/>
      <c r="C47" s="257"/>
      <c r="D47" s="257"/>
      <c r="E47" s="254"/>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row>
    <row r="48" spans="1:29" ht="21" customHeight="1">
      <c r="A48" s="257"/>
      <c r="B48" s="257"/>
      <c r="C48" s="257"/>
      <c r="D48" s="257"/>
      <c r="E48" s="254"/>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row>
    <row r="49" spans="1:29" ht="21" customHeight="1">
      <c r="A49" s="257"/>
      <c r="B49" s="257"/>
      <c r="C49" s="257"/>
      <c r="D49" s="257"/>
      <c r="E49" s="254"/>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row>
    <row r="50" spans="1:29" ht="21" customHeight="1">
      <c r="A50" s="257"/>
      <c r="B50" s="257"/>
      <c r="C50" s="257"/>
      <c r="D50" s="257"/>
      <c r="E50" s="254"/>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row>
    <row r="51" spans="1:29" ht="21" customHeight="1">
      <c r="A51" s="257"/>
      <c r="B51" s="257"/>
      <c r="C51" s="257"/>
      <c r="D51" s="257"/>
      <c r="E51" s="254"/>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row>
    <row r="52" spans="1:29" ht="21" customHeight="1">
      <c r="A52" s="257"/>
      <c r="B52" s="257"/>
      <c r="C52" s="257"/>
      <c r="D52" s="257"/>
      <c r="E52" s="254"/>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row>
    <row r="53" spans="1:29" ht="21" customHeight="1">
      <c r="A53" s="257"/>
      <c r="B53" s="257"/>
      <c r="C53" s="257"/>
      <c r="D53" s="257"/>
      <c r="E53" s="254"/>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row>
    <row r="54" spans="1:29" ht="21" customHeight="1">
      <c r="A54" s="257"/>
      <c r="B54" s="257"/>
      <c r="C54" s="257"/>
      <c r="D54" s="257"/>
      <c r="E54" s="254"/>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row>
    <row r="55" spans="1:29" ht="21" customHeight="1">
      <c r="A55" s="257"/>
      <c r="B55" s="257"/>
      <c r="C55" s="257"/>
      <c r="D55" s="257"/>
      <c r="E55" s="254"/>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row>
    <row r="56" spans="1:29" ht="21" customHeight="1">
      <c r="A56" s="257"/>
      <c r="B56" s="257"/>
      <c r="C56" s="257"/>
      <c r="D56" s="257"/>
      <c r="E56" s="254"/>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row>
    <row r="57" spans="1:29" ht="21" customHeight="1">
      <c r="A57" s="257"/>
      <c r="B57" s="257"/>
      <c r="C57" s="257"/>
      <c r="D57" s="257"/>
      <c r="E57" s="254"/>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row>
    <row r="58" spans="1:29" ht="21" customHeight="1">
      <c r="A58" s="257"/>
      <c r="B58" s="257"/>
      <c r="C58" s="257"/>
      <c r="D58" s="257"/>
      <c r="E58" s="254"/>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row>
    <row r="59" spans="1:29" ht="21" customHeight="1">
      <c r="A59" s="257"/>
      <c r="B59" s="257"/>
      <c r="C59" s="257"/>
      <c r="D59" s="257"/>
      <c r="E59" s="254"/>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row>
    <row r="60" spans="1:29" ht="21" customHeight="1">
      <c r="A60" s="257"/>
      <c r="B60" s="257"/>
      <c r="C60" s="257"/>
      <c r="D60" s="257"/>
      <c r="E60" s="254"/>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row>
    <row r="61" spans="1:29" ht="21" customHeight="1">
      <c r="A61" s="257"/>
      <c r="B61" s="257"/>
      <c r="C61" s="257"/>
      <c r="D61" s="257"/>
      <c r="E61" s="254"/>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row>
    <row r="62" spans="1:29" ht="21" customHeight="1">
      <c r="A62" s="257"/>
      <c r="B62" s="257"/>
      <c r="C62" s="257"/>
      <c r="D62" s="257"/>
      <c r="E62" s="254"/>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row>
    <row r="63" spans="1:29" ht="21" customHeight="1">
      <c r="A63" s="257"/>
      <c r="B63" s="257"/>
      <c r="C63" s="257"/>
      <c r="D63" s="257"/>
      <c r="E63" s="254"/>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row>
    <row r="64" spans="1:29" ht="21" customHeight="1">
      <c r="A64" s="257"/>
      <c r="B64" s="257"/>
      <c r="C64" s="257"/>
      <c r="D64" s="257"/>
      <c r="E64" s="254"/>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row>
    <row r="65" spans="1:29" ht="21" customHeight="1">
      <c r="A65" s="257"/>
      <c r="B65" s="257"/>
      <c r="C65" s="257"/>
      <c r="D65" s="257"/>
      <c r="E65" s="254"/>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row>
    <row r="66" spans="1:29" ht="21" customHeight="1">
      <c r="A66" s="257"/>
      <c r="B66" s="257"/>
      <c r="C66" s="257"/>
      <c r="D66" s="257"/>
      <c r="E66" s="254"/>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row>
    <row r="67" spans="1:29" ht="21" customHeight="1">
      <c r="A67" s="257"/>
      <c r="B67" s="257"/>
      <c r="C67" s="257"/>
      <c r="D67" s="257"/>
      <c r="E67" s="254"/>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row>
    <row r="68" spans="1:29" ht="21" customHeight="1">
      <c r="A68" s="257"/>
      <c r="B68" s="257"/>
      <c r="C68" s="257"/>
      <c r="D68" s="257"/>
      <c r="E68" s="254"/>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row>
    <row r="69" spans="1:29" ht="21" customHeight="1">
      <c r="A69" s="257"/>
      <c r="B69" s="257"/>
      <c r="C69" s="257"/>
      <c r="D69" s="257"/>
      <c r="E69" s="254"/>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row>
    <row r="70" spans="1:29" ht="21" customHeight="1">
      <c r="A70" s="257"/>
      <c r="B70" s="257"/>
      <c r="C70" s="257"/>
      <c r="D70" s="257"/>
      <c r="E70" s="254"/>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row>
    <row r="71" spans="1:29" ht="21" customHeight="1">
      <c r="A71" s="257"/>
      <c r="B71" s="257"/>
      <c r="C71" s="257"/>
      <c r="D71" s="257"/>
      <c r="E71" s="254"/>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row>
    <row r="72" spans="1:29" ht="21" customHeight="1">
      <c r="A72" s="257"/>
      <c r="B72" s="257"/>
      <c r="C72" s="257"/>
      <c r="D72" s="257"/>
      <c r="E72" s="254"/>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row>
    <row r="73" spans="1:29" ht="21" customHeight="1">
      <c r="A73" s="257"/>
      <c r="B73" s="257"/>
      <c r="C73" s="257"/>
      <c r="D73" s="257"/>
      <c r="E73" s="254"/>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row>
    <row r="74" spans="1:29" ht="21" customHeight="1">
      <c r="A74" s="257"/>
      <c r="B74" s="257"/>
      <c r="C74" s="257"/>
      <c r="D74" s="257"/>
      <c r="E74" s="254"/>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row>
    <row r="75" spans="1:29" ht="21" customHeight="1">
      <c r="A75" s="257"/>
      <c r="B75" s="257"/>
      <c r="C75" s="257"/>
      <c r="D75" s="257"/>
      <c r="E75" s="254"/>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row>
    <row r="76" spans="1:29" ht="21" customHeight="1">
      <c r="A76" s="257"/>
      <c r="B76" s="257"/>
      <c r="C76" s="257"/>
      <c r="D76" s="257"/>
      <c r="E76" s="254"/>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row>
    <row r="77" spans="1:29" ht="21" customHeight="1">
      <c r="A77" s="257"/>
      <c r="B77" s="257"/>
      <c r="C77" s="257"/>
      <c r="D77" s="257"/>
      <c r="E77" s="254"/>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row>
    <row r="78" spans="1:29" ht="21" customHeight="1">
      <c r="A78" s="257"/>
      <c r="B78" s="257"/>
      <c r="C78" s="257"/>
      <c r="D78" s="257"/>
      <c r="E78" s="254"/>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row>
    <row r="79" spans="1:29" ht="21" customHeight="1">
      <c r="A79" s="257"/>
      <c r="B79" s="257"/>
      <c r="C79" s="257"/>
      <c r="D79" s="257"/>
      <c r="E79" s="254"/>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row>
    <row r="80" spans="1:29" ht="21" customHeight="1">
      <c r="A80" s="257"/>
      <c r="B80" s="257"/>
      <c r="C80" s="257"/>
      <c r="D80" s="257"/>
      <c r="E80" s="254"/>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row>
    <row r="81" spans="1:29" ht="21" customHeight="1">
      <c r="A81" s="257"/>
      <c r="B81" s="257"/>
      <c r="C81" s="257"/>
      <c r="D81" s="257"/>
      <c r="E81" s="254"/>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row>
    <row r="82" spans="1:29" ht="21" customHeight="1">
      <c r="A82" s="257"/>
      <c r="B82" s="257"/>
      <c r="C82" s="257"/>
      <c r="D82" s="257"/>
      <c r="E82" s="254"/>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row>
    <row r="83" spans="1:29" ht="21" customHeight="1">
      <c r="A83" s="257"/>
      <c r="B83" s="257"/>
      <c r="C83" s="257"/>
      <c r="D83" s="257"/>
      <c r="E83" s="254"/>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row>
    <row r="84" spans="1:29" ht="21" customHeight="1">
      <c r="A84" s="257"/>
      <c r="B84" s="257"/>
      <c r="C84" s="257"/>
      <c r="D84" s="257"/>
      <c r="E84" s="254"/>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row>
    <row r="85" spans="1:29" ht="21" customHeight="1">
      <c r="A85" s="257"/>
      <c r="B85" s="257"/>
      <c r="C85" s="257"/>
      <c r="D85" s="257"/>
      <c r="E85" s="254"/>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row>
    <row r="86" spans="1:29" ht="21" customHeight="1">
      <c r="A86" s="257"/>
      <c r="B86" s="257"/>
      <c r="C86" s="257"/>
      <c r="D86" s="257"/>
      <c r="E86" s="254"/>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row>
    <row r="87" spans="1:29" ht="21" customHeight="1">
      <c r="A87" s="257"/>
      <c r="B87" s="257"/>
      <c r="C87" s="257"/>
      <c r="D87" s="257"/>
      <c r="E87" s="254"/>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row>
    <row r="88" spans="1:29" ht="21" customHeight="1">
      <c r="A88" s="257"/>
      <c r="B88" s="257"/>
      <c r="C88" s="257"/>
      <c r="D88" s="257"/>
      <c r="E88" s="254"/>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row>
    <row r="89" spans="1:29" ht="21" customHeight="1">
      <c r="A89" s="257"/>
      <c r="B89" s="257"/>
      <c r="C89" s="257"/>
      <c r="D89" s="257"/>
      <c r="E89" s="254"/>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row>
    <row r="90" spans="1:29" ht="21" customHeight="1">
      <c r="A90" s="257"/>
      <c r="B90" s="257"/>
      <c r="C90" s="257"/>
      <c r="D90" s="257"/>
      <c r="E90" s="254"/>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row>
    <row r="91" spans="1:29" ht="21" customHeight="1">
      <c r="A91" s="257"/>
      <c r="B91" s="257"/>
      <c r="C91" s="257"/>
      <c r="D91" s="257"/>
      <c r="E91" s="254"/>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row>
    <row r="92" spans="1:29" ht="21" customHeight="1">
      <c r="A92" s="257"/>
      <c r="B92" s="257"/>
      <c r="C92" s="257"/>
      <c r="D92" s="257"/>
      <c r="E92" s="254"/>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row>
    <row r="93" spans="1:29" ht="21" customHeight="1">
      <c r="A93" s="257"/>
      <c r="B93" s="257"/>
      <c r="C93" s="257"/>
      <c r="D93" s="257"/>
      <c r="E93" s="254"/>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row>
    <row r="94" spans="1:29" ht="21" customHeight="1">
      <c r="A94" s="257"/>
      <c r="B94" s="257"/>
      <c r="C94" s="257"/>
      <c r="D94" s="257"/>
      <c r="E94" s="254"/>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row>
    <row r="95" spans="1:29" ht="21" customHeight="1">
      <c r="A95" s="257"/>
      <c r="B95" s="257"/>
      <c r="C95" s="257"/>
      <c r="D95" s="257"/>
      <c r="E95" s="254"/>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row>
    <row r="96" spans="1:29" ht="21" customHeight="1">
      <c r="A96" s="257"/>
      <c r="B96" s="257"/>
      <c r="C96" s="257"/>
      <c r="D96" s="257"/>
      <c r="E96" s="254"/>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row>
    <row r="97" spans="1:29" ht="21" customHeight="1">
      <c r="A97" s="257"/>
      <c r="B97" s="257"/>
      <c r="C97" s="257"/>
      <c r="D97" s="257"/>
      <c r="E97" s="254"/>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row>
    <row r="98" spans="1:29" ht="21" customHeight="1">
      <c r="A98" s="257"/>
      <c r="B98" s="257"/>
      <c r="C98" s="257"/>
      <c r="D98" s="257"/>
      <c r="E98" s="254"/>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row>
    <row r="99" spans="1:29" ht="21" customHeight="1">
      <c r="A99" s="257"/>
      <c r="B99" s="257"/>
      <c r="C99" s="257"/>
      <c r="D99" s="257"/>
      <c r="E99" s="254"/>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row>
    <row r="100" spans="1:29" ht="21" customHeight="1">
      <c r="A100" s="257"/>
      <c r="B100" s="257"/>
      <c r="C100" s="257"/>
      <c r="D100" s="257"/>
      <c r="E100" s="254"/>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row>
    <row r="101" spans="1:29" ht="21" customHeight="1">
      <c r="A101" s="257"/>
      <c r="B101" s="257"/>
      <c r="C101" s="257"/>
      <c r="D101" s="257"/>
      <c r="E101" s="254"/>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row>
    <row r="102" spans="1:29" ht="21" customHeight="1">
      <c r="A102" s="257"/>
      <c r="B102" s="257"/>
      <c r="C102" s="257"/>
      <c r="D102" s="257"/>
      <c r="E102" s="254"/>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row>
    <row r="103" spans="1:29" ht="21" customHeight="1">
      <c r="A103" s="257"/>
      <c r="B103" s="257"/>
      <c r="C103" s="257"/>
      <c r="D103" s="257"/>
      <c r="E103" s="254"/>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row>
    <row r="104" spans="1:29" ht="21" customHeight="1">
      <c r="A104" s="257"/>
      <c r="B104" s="257"/>
      <c r="C104" s="257"/>
      <c r="D104" s="257"/>
      <c r="E104" s="254"/>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row>
    <row r="105" spans="1:29" ht="21" customHeight="1">
      <c r="A105" s="257"/>
      <c r="B105" s="257"/>
      <c r="C105" s="257"/>
      <c r="D105" s="257"/>
      <c r="E105" s="254"/>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row>
    <row r="106" spans="1:29" ht="21" customHeight="1">
      <c r="A106" s="257"/>
      <c r="B106" s="257"/>
      <c r="C106" s="257"/>
      <c r="D106" s="257"/>
      <c r="E106" s="254"/>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row>
    <row r="107" spans="1:29" ht="21" customHeight="1">
      <c r="A107" s="257"/>
      <c r="B107" s="257"/>
      <c r="C107" s="257"/>
      <c r="D107" s="257"/>
      <c r="E107" s="254"/>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row>
    <row r="108" spans="1:29" ht="21" customHeight="1">
      <c r="A108" s="257"/>
      <c r="B108" s="257"/>
      <c r="C108" s="257"/>
      <c r="D108" s="257"/>
      <c r="E108" s="254"/>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row>
    <row r="109" spans="1:29" ht="21" customHeight="1">
      <c r="A109" s="257"/>
      <c r="B109" s="257"/>
      <c r="C109" s="257"/>
      <c r="D109" s="257"/>
      <c r="E109" s="254"/>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row>
    <row r="110" spans="1:29" ht="21" customHeight="1">
      <c r="A110" s="257"/>
      <c r="B110" s="257"/>
      <c r="C110" s="257"/>
      <c r="D110" s="257"/>
      <c r="E110" s="254"/>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row>
    <row r="111" spans="1:29" ht="21" customHeight="1">
      <c r="A111" s="257"/>
      <c r="B111" s="257"/>
      <c r="C111" s="257"/>
      <c r="D111" s="257"/>
      <c r="E111" s="254"/>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row>
    <row r="112" spans="1:29" ht="21" customHeight="1">
      <c r="A112" s="257"/>
      <c r="B112" s="257"/>
      <c r="C112" s="257"/>
      <c r="D112" s="257"/>
      <c r="E112" s="254"/>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row>
    <row r="113" spans="1:29" ht="21" customHeight="1">
      <c r="A113" s="257"/>
      <c r="B113" s="257"/>
      <c r="C113" s="257"/>
      <c r="D113" s="257"/>
      <c r="E113" s="254"/>
      <c r="F113" s="257"/>
      <c r="G113" s="257"/>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row>
    <row r="114" spans="1:29" ht="21" customHeight="1">
      <c r="A114" s="257"/>
      <c r="B114" s="257"/>
      <c r="C114" s="257"/>
      <c r="D114" s="257"/>
      <c r="E114" s="254"/>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row>
    <row r="115" spans="1:29" ht="21" customHeight="1">
      <c r="A115" s="257"/>
      <c r="B115" s="257"/>
      <c r="C115" s="257"/>
      <c r="D115" s="257"/>
      <c r="E115" s="254"/>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row>
    <row r="116" spans="1:29" ht="21" customHeight="1">
      <c r="A116" s="257"/>
      <c r="B116" s="257"/>
      <c r="C116" s="257"/>
      <c r="D116" s="257"/>
      <c r="E116" s="254"/>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row>
    <row r="117" spans="1:29" ht="21" customHeight="1">
      <c r="A117" s="257"/>
      <c r="B117" s="257"/>
      <c r="C117" s="257"/>
      <c r="D117" s="257"/>
      <c r="E117" s="254"/>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row>
    <row r="118" spans="1:29" ht="21" customHeight="1">
      <c r="A118" s="257"/>
      <c r="B118" s="257"/>
      <c r="C118" s="257"/>
      <c r="D118" s="257"/>
      <c r="E118" s="254"/>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row>
    <row r="119" spans="1:29" ht="21" customHeight="1">
      <c r="A119" s="257"/>
      <c r="B119" s="257"/>
      <c r="C119" s="257"/>
      <c r="D119" s="257"/>
      <c r="E119" s="254"/>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row>
    <row r="120" spans="1:29" ht="21" customHeight="1">
      <c r="A120" s="257"/>
      <c r="B120" s="257"/>
      <c r="C120" s="257"/>
      <c r="D120" s="257"/>
      <c r="E120" s="254"/>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row>
    <row r="121" spans="1:29" ht="21" customHeight="1">
      <c r="A121" s="257"/>
      <c r="B121" s="257"/>
      <c r="C121" s="257"/>
      <c r="D121" s="257"/>
      <c r="E121" s="254"/>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row>
    <row r="122" spans="1:29" ht="21" customHeight="1">
      <c r="A122" s="257"/>
      <c r="B122" s="257"/>
      <c r="C122" s="257"/>
      <c r="D122" s="257"/>
      <c r="E122" s="254"/>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row>
    <row r="123" spans="1:29" ht="21" customHeight="1">
      <c r="A123" s="257"/>
      <c r="B123" s="257"/>
      <c r="C123" s="257"/>
      <c r="D123" s="257"/>
      <c r="E123" s="254"/>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row>
    <row r="124" spans="1:29" ht="21" customHeight="1">
      <c r="A124" s="257"/>
      <c r="B124" s="257"/>
      <c r="C124" s="257"/>
      <c r="D124" s="257"/>
      <c r="E124" s="254"/>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row>
    <row r="125" spans="1:29" ht="21" customHeight="1">
      <c r="A125" s="257"/>
      <c r="B125" s="257"/>
      <c r="C125" s="257"/>
      <c r="D125" s="257"/>
      <c r="E125" s="254"/>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row>
    <row r="126" spans="1:29" ht="21" customHeight="1">
      <c r="A126" s="257"/>
      <c r="B126" s="257"/>
      <c r="C126" s="257"/>
      <c r="D126" s="257"/>
      <c r="E126" s="254"/>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row>
    <row r="127" spans="1:29" ht="21" customHeight="1">
      <c r="A127" s="257"/>
      <c r="B127" s="257"/>
      <c r="C127" s="257"/>
      <c r="D127" s="257"/>
      <c r="E127" s="254"/>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row>
    <row r="128" spans="1:29" ht="21" customHeight="1">
      <c r="A128" s="257"/>
      <c r="B128" s="257"/>
      <c r="C128" s="257"/>
      <c r="D128" s="257"/>
      <c r="E128" s="254"/>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row>
    <row r="129" spans="1:29" ht="21" customHeight="1">
      <c r="A129" s="257"/>
      <c r="B129" s="257"/>
      <c r="C129" s="257"/>
      <c r="D129" s="257"/>
      <c r="E129" s="254"/>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row>
    <row r="130" spans="1:29" ht="21" customHeight="1">
      <c r="A130" s="257"/>
      <c r="B130" s="257"/>
      <c r="C130" s="257"/>
      <c r="D130" s="257"/>
      <c r="E130" s="254"/>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row>
    <row r="131" spans="1:29" ht="21" customHeight="1">
      <c r="A131" s="257"/>
      <c r="B131" s="257"/>
      <c r="C131" s="257"/>
      <c r="D131" s="257"/>
      <c r="E131" s="254"/>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row>
    <row r="132" spans="1:29" ht="21" customHeight="1">
      <c r="A132" s="257"/>
      <c r="B132" s="257"/>
      <c r="C132" s="257"/>
      <c r="D132" s="257"/>
      <c r="E132" s="254"/>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row>
    <row r="133" spans="1:29" ht="21" customHeight="1">
      <c r="A133" s="257"/>
      <c r="B133" s="257"/>
      <c r="C133" s="257"/>
      <c r="D133" s="257"/>
      <c r="E133" s="254"/>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row>
    <row r="134" spans="1:29" ht="21" customHeight="1">
      <c r="A134" s="257"/>
      <c r="B134" s="257"/>
      <c r="C134" s="257"/>
      <c r="D134" s="257"/>
      <c r="E134" s="254"/>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row>
    <row r="135" spans="1:29" ht="21" customHeight="1">
      <c r="A135" s="257"/>
      <c r="B135" s="257"/>
      <c r="C135" s="257"/>
      <c r="D135" s="257"/>
      <c r="E135" s="254"/>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row>
    <row r="136" spans="1:29" ht="21" customHeight="1">
      <c r="A136" s="257"/>
      <c r="B136" s="257"/>
      <c r="C136" s="257"/>
      <c r="D136" s="257"/>
      <c r="E136" s="254"/>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row>
    <row r="137" spans="1:29" ht="21" customHeight="1">
      <c r="A137" s="257"/>
      <c r="B137" s="257"/>
      <c r="C137" s="257"/>
      <c r="D137" s="257"/>
      <c r="E137" s="254"/>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row>
    <row r="138" spans="1:29" ht="21" customHeight="1">
      <c r="A138" s="257"/>
      <c r="B138" s="257"/>
      <c r="C138" s="257"/>
      <c r="D138" s="257"/>
      <c r="E138" s="254"/>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row>
    <row r="139" spans="1:29" ht="21" customHeight="1">
      <c r="A139" s="257"/>
      <c r="B139" s="257"/>
      <c r="C139" s="257"/>
      <c r="D139" s="257"/>
      <c r="E139" s="254"/>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row>
    <row r="140" spans="1:29" ht="21" customHeight="1">
      <c r="A140" s="257"/>
      <c r="B140" s="257"/>
      <c r="C140" s="257"/>
      <c r="D140" s="257"/>
      <c r="E140" s="254"/>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row>
    <row r="141" spans="1:29" ht="21" customHeight="1">
      <c r="A141" s="257"/>
      <c r="B141" s="257"/>
      <c r="C141" s="257"/>
      <c r="D141" s="257"/>
      <c r="E141" s="254"/>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row>
    <row r="142" spans="1:29" ht="21" customHeight="1">
      <c r="A142" s="257"/>
      <c r="B142" s="257"/>
      <c r="C142" s="257"/>
      <c r="D142" s="257"/>
      <c r="E142" s="254"/>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row>
    <row r="143" spans="1:29" ht="21" customHeight="1">
      <c r="A143" s="257"/>
      <c r="B143" s="257"/>
      <c r="C143" s="257"/>
      <c r="D143" s="257"/>
      <c r="E143" s="254"/>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row>
    <row r="144" spans="1:29" ht="21" customHeight="1">
      <c r="A144" s="257"/>
      <c r="B144" s="257"/>
      <c r="C144" s="257"/>
      <c r="D144" s="257"/>
      <c r="E144" s="254"/>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row>
    <row r="145" spans="1:29" ht="21" customHeight="1">
      <c r="A145" s="257"/>
      <c r="B145" s="257"/>
      <c r="C145" s="257"/>
      <c r="D145" s="257"/>
      <c r="E145" s="254"/>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row>
    <row r="146" spans="1:29" ht="21" customHeight="1">
      <c r="A146" s="257"/>
      <c r="B146" s="257"/>
      <c r="C146" s="257"/>
      <c r="D146" s="257"/>
      <c r="E146" s="254"/>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row>
    <row r="147" spans="1:29" ht="21" customHeight="1">
      <c r="A147" s="257"/>
      <c r="B147" s="257"/>
      <c r="C147" s="257"/>
      <c r="D147" s="257"/>
      <c r="E147" s="254"/>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row>
    <row r="148" spans="1:29" ht="21" customHeight="1">
      <c r="A148" s="257"/>
      <c r="B148" s="257"/>
      <c r="C148" s="257"/>
      <c r="D148" s="257"/>
      <c r="E148" s="254"/>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row>
    <row r="149" spans="1:29" ht="21" customHeight="1">
      <c r="A149" s="257"/>
      <c r="B149" s="257"/>
      <c r="C149" s="257"/>
      <c r="D149" s="257"/>
      <c r="E149" s="254"/>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row>
    <row r="150" spans="1:29" ht="21" customHeight="1">
      <c r="A150" s="257"/>
      <c r="B150" s="257"/>
      <c r="C150" s="257"/>
      <c r="D150" s="257"/>
      <c r="E150" s="254"/>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row>
    <row r="151" spans="1:29" ht="21" customHeight="1">
      <c r="A151" s="257"/>
      <c r="B151" s="257"/>
      <c r="C151" s="257"/>
      <c r="D151" s="257"/>
      <c r="E151" s="254"/>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row>
    <row r="152" spans="1:29" ht="21" customHeight="1">
      <c r="A152" s="257"/>
      <c r="B152" s="257"/>
      <c r="C152" s="257"/>
      <c r="D152" s="257"/>
      <c r="E152" s="254"/>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row>
    <row r="153" spans="1:29" ht="21" customHeight="1">
      <c r="A153" s="257"/>
      <c r="B153" s="257"/>
      <c r="C153" s="257"/>
      <c r="D153" s="257"/>
      <c r="E153" s="254"/>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row>
    <row r="154" spans="1:29" ht="21" customHeight="1">
      <c r="A154" s="257"/>
      <c r="B154" s="257"/>
      <c r="C154" s="257"/>
      <c r="D154" s="257"/>
      <c r="E154" s="254"/>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row>
    <row r="155" spans="1:29" ht="21" customHeight="1">
      <c r="A155" s="257"/>
      <c r="B155" s="257"/>
      <c r="C155" s="257"/>
      <c r="D155" s="257"/>
      <c r="E155" s="254"/>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row>
    <row r="156" spans="1:29" ht="21" customHeight="1">
      <c r="A156" s="257"/>
      <c r="B156" s="257"/>
      <c r="C156" s="257"/>
      <c r="D156" s="257"/>
      <c r="E156" s="254"/>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row>
    <row r="157" spans="1:29" ht="21" customHeight="1">
      <c r="A157" s="257"/>
      <c r="B157" s="257"/>
      <c r="C157" s="257"/>
      <c r="D157" s="257"/>
      <c r="E157" s="254"/>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row>
    <row r="158" spans="1:29" ht="21" customHeight="1">
      <c r="A158" s="257"/>
      <c r="B158" s="257"/>
      <c r="C158" s="257"/>
      <c r="D158" s="257"/>
      <c r="E158" s="254"/>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row>
    <row r="159" spans="1:29" ht="21" customHeight="1">
      <c r="A159" s="257"/>
      <c r="B159" s="257"/>
      <c r="C159" s="257"/>
      <c r="D159" s="257"/>
      <c r="E159" s="254"/>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row>
    <row r="160" spans="1:29" ht="21" customHeight="1">
      <c r="A160" s="257"/>
      <c r="B160" s="257"/>
      <c r="C160" s="257"/>
      <c r="D160" s="257"/>
      <c r="E160" s="254"/>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row>
    <row r="161" spans="1:29" ht="21" customHeight="1">
      <c r="A161" s="257"/>
      <c r="B161" s="257"/>
      <c r="C161" s="257"/>
      <c r="D161" s="257"/>
      <c r="E161" s="254"/>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row>
    <row r="162" spans="1:29" ht="21" customHeight="1">
      <c r="A162" s="257"/>
      <c r="B162" s="257"/>
      <c r="C162" s="257"/>
      <c r="D162" s="257"/>
      <c r="E162" s="254"/>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row>
    <row r="163" spans="1:29" ht="21" customHeight="1">
      <c r="A163" s="257"/>
      <c r="B163" s="257"/>
      <c r="C163" s="257"/>
      <c r="D163" s="257"/>
      <c r="E163" s="254"/>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row>
    <row r="164" spans="1:29" ht="21" customHeight="1">
      <c r="A164" s="257"/>
      <c r="B164" s="257"/>
      <c r="C164" s="257"/>
      <c r="D164" s="257"/>
      <c r="E164" s="254"/>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row>
    <row r="165" spans="1:29" ht="21" customHeight="1">
      <c r="A165" s="257"/>
      <c r="B165" s="257"/>
      <c r="C165" s="257"/>
      <c r="D165" s="257"/>
      <c r="E165" s="254"/>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row>
    <row r="166" spans="1:29" ht="21" customHeight="1">
      <c r="A166" s="257"/>
      <c r="B166" s="257"/>
      <c r="C166" s="257"/>
      <c r="D166" s="257"/>
      <c r="E166" s="254"/>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row>
    <row r="167" spans="1:29" ht="21" customHeight="1">
      <c r="A167" s="257"/>
      <c r="B167" s="257"/>
      <c r="C167" s="257"/>
      <c r="D167" s="257"/>
      <c r="E167" s="254"/>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row>
    <row r="168" spans="1:29" ht="21" customHeight="1">
      <c r="A168" s="257"/>
      <c r="B168" s="257"/>
      <c r="C168" s="257"/>
      <c r="D168" s="257"/>
      <c r="E168" s="254"/>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row>
    <row r="169" spans="1:29" ht="21" customHeight="1">
      <c r="A169" s="257"/>
      <c r="B169" s="257"/>
      <c r="C169" s="257"/>
      <c r="D169" s="257"/>
      <c r="E169" s="254"/>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row>
    <row r="170" spans="1:29" ht="21" customHeight="1">
      <c r="A170" s="257"/>
      <c r="B170" s="257"/>
      <c r="C170" s="257"/>
      <c r="D170" s="257"/>
      <c r="E170" s="254"/>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row>
    <row r="171" spans="1:29" ht="21" customHeight="1">
      <c r="A171" s="257"/>
      <c r="B171" s="257"/>
      <c r="C171" s="257"/>
      <c r="D171" s="257"/>
      <c r="E171" s="254"/>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row>
    <row r="172" spans="1:29" ht="21" customHeight="1">
      <c r="A172" s="257"/>
      <c r="B172" s="257"/>
      <c r="C172" s="257"/>
      <c r="D172" s="257"/>
      <c r="E172" s="254"/>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row>
    <row r="173" spans="1:29" ht="21" customHeight="1">
      <c r="A173" s="257"/>
      <c r="B173" s="257"/>
      <c r="C173" s="257"/>
      <c r="D173" s="257"/>
      <c r="E173" s="254"/>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row>
    <row r="174" spans="1:29" ht="21" customHeight="1">
      <c r="A174" s="257"/>
      <c r="B174" s="257"/>
      <c r="C174" s="257"/>
      <c r="D174" s="257"/>
      <c r="E174" s="254"/>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row>
    <row r="175" spans="1:29" ht="21" customHeight="1">
      <c r="A175" s="257"/>
      <c r="B175" s="257"/>
      <c r="C175" s="257"/>
      <c r="D175" s="257"/>
      <c r="E175" s="254"/>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row>
    <row r="176" spans="1:29" ht="21" customHeight="1">
      <c r="A176" s="257"/>
      <c r="B176" s="257"/>
      <c r="C176" s="257"/>
      <c r="D176" s="257"/>
      <c r="E176" s="254"/>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row>
    <row r="177" spans="1:29" ht="21" customHeight="1">
      <c r="A177" s="257"/>
      <c r="B177" s="257"/>
      <c r="C177" s="257"/>
      <c r="D177" s="257"/>
      <c r="E177" s="254"/>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row>
    <row r="178" spans="1:29" ht="21" customHeight="1">
      <c r="A178" s="257"/>
      <c r="B178" s="257"/>
      <c r="C178" s="257"/>
      <c r="D178" s="257"/>
      <c r="E178" s="254"/>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row>
    <row r="179" spans="1:29" ht="21" customHeight="1">
      <c r="A179" s="257"/>
      <c r="B179" s="257"/>
      <c r="C179" s="257"/>
      <c r="D179" s="257"/>
      <c r="E179" s="254"/>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row>
    <row r="180" spans="1:29" ht="21" customHeight="1">
      <c r="A180" s="257"/>
      <c r="B180" s="257"/>
      <c r="C180" s="257"/>
      <c r="D180" s="257"/>
      <c r="E180" s="254"/>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row>
    <row r="181" spans="1:29" ht="21" customHeight="1">
      <c r="A181" s="257"/>
      <c r="B181" s="257"/>
      <c r="C181" s="257"/>
      <c r="D181" s="257"/>
      <c r="E181" s="254"/>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row>
    <row r="182" spans="1:29" ht="21" customHeight="1">
      <c r="A182" s="257"/>
      <c r="B182" s="257"/>
      <c r="C182" s="257"/>
      <c r="D182" s="257"/>
      <c r="E182" s="254"/>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row>
    <row r="183" spans="1:29" ht="21" customHeight="1">
      <c r="A183" s="257"/>
      <c r="B183" s="257"/>
      <c r="C183" s="257"/>
      <c r="D183" s="257"/>
      <c r="E183" s="254"/>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row>
    <row r="184" spans="1:29" ht="21" customHeight="1">
      <c r="A184" s="257"/>
      <c r="B184" s="257"/>
      <c r="C184" s="257"/>
      <c r="D184" s="257"/>
      <c r="E184" s="254"/>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row>
    <row r="185" spans="1:29" ht="21" customHeight="1">
      <c r="A185" s="257"/>
      <c r="B185" s="257"/>
      <c r="C185" s="257"/>
      <c r="D185" s="257"/>
      <c r="E185" s="254"/>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row>
    <row r="186" spans="1:29" ht="21" customHeight="1">
      <c r="A186" s="257"/>
      <c r="B186" s="257"/>
      <c r="C186" s="257"/>
      <c r="D186" s="257"/>
      <c r="E186" s="254"/>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row>
    <row r="187" spans="1:29" ht="21" customHeight="1">
      <c r="A187" s="257"/>
      <c r="B187" s="257"/>
      <c r="C187" s="257"/>
      <c r="D187" s="257"/>
      <c r="E187" s="254"/>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row>
    <row r="188" spans="1:29" ht="21" customHeight="1">
      <c r="A188" s="257"/>
      <c r="B188" s="257"/>
      <c r="C188" s="257"/>
      <c r="D188" s="257"/>
      <c r="E188" s="254"/>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row>
    <row r="189" spans="1:29" ht="21" customHeight="1">
      <c r="A189" s="257"/>
      <c r="B189" s="257"/>
      <c r="C189" s="257"/>
      <c r="D189" s="257"/>
      <c r="E189" s="254"/>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row>
    <row r="190" spans="1:29" ht="21" customHeight="1">
      <c r="A190" s="257"/>
      <c r="B190" s="257"/>
      <c r="C190" s="257"/>
      <c r="D190" s="257"/>
      <c r="E190" s="254"/>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row>
    <row r="191" spans="1:29" ht="21" customHeight="1">
      <c r="A191" s="257"/>
      <c r="B191" s="257"/>
      <c r="C191" s="257"/>
      <c r="D191" s="257"/>
      <c r="E191" s="254"/>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row>
    <row r="192" spans="1:29" ht="21" customHeight="1">
      <c r="A192" s="257"/>
      <c r="B192" s="257"/>
      <c r="C192" s="257"/>
      <c r="D192" s="257"/>
      <c r="E192" s="254"/>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row>
    <row r="193" spans="1:29" ht="21" customHeight="1">
      <c r="A193" s="257"/>
      <c r="B193" s="257"/>
      <c r="C193" s="257"/>
      <c r="D193" s="257"/>
      <c r="E193" s="254"/>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row>
    <row r="194" spans="1:29" ht="21" customHeight="1">
      <c r="A194" s="257"/>
      <c r="B194" s="257"/>
      <c r="C194" s="257"/>
      <c r="D194" s="257"/>
      <c r="E194" s="254"/>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row>
    <row r="195" spans="1:29" ht="21" customHeight="1">
      <c r="A195" s="257"/>
      <c r="B195" s="257"/>
      <c r="C195" s="257"/>
      <c r="D195" s="257"/>
      <c r="E195" s="254"/>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row>
    <row r="196" spans="1:29" ht="21" customHeight="1">
      <c r="A196" s="257"/>
      <c r="B196" s="257"/>
      <c r="C196" s="257"/>
      <c r="D196" s="257"/>
      <c r="E196" s="254"/>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row>
    <row r="197" spans="1:29" ht="21" customHeight="1">
      <c r="A197" s="257"/>
      <c r="B197" s="257"/>
      <c r="C197" s="257"/>
      <c r="D197" s="257"/>
      <c r="E197" s="254"/>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row>
    <row r="198" spans="1:29" ht="21" customHeight="1">
      <c r="A198" s="257"/>
      <c r="B198" s="257"/>
      <c r="C198" s="257"/>
      <c r="D198" s="257"/>
      <c r="E198" s="254"/>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row>
    <row r="199" spans="1:29" ht="21" customHeight="1">
      <c r="A199" s="257"/>
      <c r="B199" s="257"/>
      <c r="C199" s="257"/>
      <c r="D199" s="257"/>
      <c r="E199" s="254"/>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row>
    <row r="200" spans="1:29" ht="21" customHeight="1">
      <c r="A200" s="257"/>
      <c r="B200" s="257"/>
      <c r="C200" s="257"/>
      <c r="D200" s="257"/>
      <c r="E200" s="254"/>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row>
    <row r="201" spans="1:29" ht="21" customHeight="1">
      <c r="A201" s="257"/>
      <c r="B201" s="257"/>
      <c r="C201" s="257"/>
      <c r="D201" s="257"/>
      <c r="E201" s="254"/>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row>
    <row r="202" spans="1:29" ht="21" customHeight="1">
      <c r="A202" s="257"/>
      <c r="B202" s="257"/>
      <c r="C202" s="257"/>
      <c r="D202" s="257"/>
      <c r="E202" s="254"/>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row>
    <row r="203" spans="1:29" ht="21" customHeight="1">
      <c r="A203" s="257"/>
      <c r="B203" s="257"/>
      <c r="C203" s="257"/>
      <c r="D203" s="257"/>
      <c r="E203" s="254"/>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row>
    <row r="204" spans="1:29" ht="21" customHeight="1">
      <c r="A204" s="257"/>
      <c r="B204" s="257"/>
      <c r="C204" s="257"/>
      <c r="D204" s="257"/>
      <c r="E204" s="254"/>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row>
    <row r="205" spans="1:29" ht="21" customHeight="1">
      <c r="A205" s="257"/>
      <c r="B205" s="257"/>
      <c r="C205" s="257"/>
      <c r="D205" s="257"/>
      <c r="E205" s="254"/>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row>
    <row r="206" spans="1:29" ht="21" customHeight="1">
      <c r="A206" s="257"/>
      <c r="B206" s="257"/>
      <c r="C206" s="257"/>
      <c r="D206" s="257"/>
      <c r="E206" s="254"/>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row>
    <row r="207" spans="1:29" ht="21" customHeight="1">
      <c r="A207" s="257"/>
      <c r="B207" s="257"/>
      <c r="C207" s="257"/>
      <c r="D207" s="257"/>
      <c r="E207" s="254"/>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row>
    <row r="208" spans="1:29" ht="21" customHeight="1">
      <c r="A208" s="257"/>
      <c r="B208" s="257"/>
      <c r="C208" s="257"/>
      <c r="D208" s="257"/>
      <c r="E208" s="254"/>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row>
    <row r="209" spans="1:29" ht="21" customHeight="1">
      <c r="A209" s="257"/>
      <c r="B209" s="257"/>
      <c r="C209" s="257"/>
      <c r="D209" s="257"/>
      <c r="E209" s="254"/>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row>
    <row r="210" spans="1:29" ht="21" customHeight="1">
      <c r="A210" s="257"/>
      <c r="B210" s="257"/>
      <c r="C210" s="257"/>
      <c r="D210" s="257"/>
      <c r="E210" s="254"/>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row>
    <row r="211" spans="1:29" ht="21" customHeight="1">
      <c r="A211" s="257"/>
      <c r="B211" s="257"/>
      <c r="C211" s="257"/>
      <c r="D211" s="257"/>
      <c r="E211" s="254"/>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row>
    <row r="212" spans="1:29" ht="21" customHeight="1">
      <c r="A212" s="257"/>
      <c r="B212" s="257"/>
      <c r="C212" s="257"/>
      <c r="D212" s="257"/>
      <c r="E212" s="254"/>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row>
    <row r="213" spans="1:29" ht="21" customHeight="1">
      <c r="A213" s="257"/>
      <c r="B213" s="257"/>
      <c r="C213" s="257"/>
      <c r="D213" s="257"/>
      <c r="E213" s="254"/>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row>
    <row r="214" spans="1:29" ht="21" customHeight="1">
      <c r="A214" s="257"/>
      <c r="B214" s="257"/>
      <c r="C214" s="257"/>
      <c r="D214" s="257"/>
      <c r="E214" s="254"/>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row>
    <row r="215" spans="1:29" ht="21" customHeight="1">
      <c r="A215" s="257"/>
      <c r="B215" s="257"/>
      <c r="C215" s="257"/>
      <c r="D215" s="257"/>
      <c r="E215" s="254"/>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row>
    <row r="216" spans="1:29" ht="21" customHeight="1">
      <c r="A216" s="257"/>
      <c r="B216" s="257"/>
      <c r="C216" s="257"/>
      <c r="D216" s="257"/>
      <c r="E216" s="254"/>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row>
    <row r="217" spans="1:29" ht="21" customHeight="1">
      <c r="A217" s="257"/>
      <c r="B217" s="257"/>
      <c r="C217" s="257"/>
      <c r="D217" s="257"/>
      <c r="E217" s="254"/>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row>
    <row r="218" spans="1:29" ht="21" customHeight="1">
      <c r="A218" s="257"/>
      <c r="B218" s="257"/>
      <c r="C218" s="257"/>
      <c r="D218" s="257"/>
      <c r="E218" s="254"/>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row>
    <row r="219" spans="1:29" ht="21" customHeight="1">
      <c r="A219" s="257"/>
      <c r="B219" s="257"/>
      <c r="C219" s="257"/>
      <c r="D219" s="257"/>
      <c r="E219" s="254"/>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row>
    <row r="220" spans="1:29" ht="21" customHeight="1">
      <c r="A220" s="257"/>
      <c r="B220" s="257"/>
      <c r="C220" s="257"/>
      <c r="D220" s="257"/>
      <c r="E220" s="254"/>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row>
    <row r="221" spans="1:29" ht="21" customHeight="1">
      <c r="A221" s="257"/>
      <c r="B221" s="257"/>
      <c r="C221" s="257"/>
      <c r="D221" s="257"/>
      <c r="E221" s="254"/>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row>
    <row r="222" spans="1:29" ht="21" customHeight="1">
      <c r="A222" s="257"/>
      <c r="B222" s="257"/>
      <c r="C222" s="257"/>
      <c r="D222" s="257"/>
      <c r="E222" s="254"/>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row>
    <row r="223" spans="1:29" ht="21" customHeight="1">
      <c r="A223" s="257"/>
      <c r="B223" s="257"/>
      <c r="C223" s="257"/>
      <c r="D223" s="257"/>
      <c r="E223" s="254"/>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row>
    <row r="224" spans="1:29" ht="21" customHeight="1">
      <c r="A224" s="257"/>
      <c r="B224" s="257"/>
      <c r="C224" s="257"/>
      <c r="D224" s="257"/>
      <c r="E224" s="254"/>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row>
    <row r="225" spans="1:29" ht="21" customHeight="1">
      <c r="A225" s="257"/>
      <c r="B225" s="257"/>
      <c r="C225" s="257"/>
      <c r="D225" s="257"/>
      <c r="E225" s="254"/>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row>
    <row r="226" spans="1:29" ht="21" customHeight="1">
      <c r="A226" s="257"/>
      <c r="B226" s="257"/>
      <c r="C226" s="257"/>
      <c r="D226" s="257"/>
      <c r="E226" s="254"/>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57"/>
      <c r="AB226" s="257"/>
      <c r="AC226" s="257"/>
    </row>
    <row r="227" spans="1:29" ht="21" customHeight="1">
      <c r="A227" s="257"/>
      <c r="B227" s="257"/>
      <c r="C227" s="257"/>
      <c r="D227" s="257"/>
      <c r="E227" s="254"/>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row>
    <row r="228" spans="1:29" ht="21" customHeight="1">
      <c r="A228" s="257"/>
      <c r="B228" s="257"/>
      <c r="C228" s="257"/>
      <c r="D228" s="257"/>
      <c r="E228" s="254"/>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row>
    <row r="229" spans="1:29" ht="21" customHeight="1">
      <c r="A229" s="257"/>
      <c r="B229" s="257"/>
      <c r="C229" s="257"/>
      <c r="D229" s="257"/>
      <c r="E229" s="254"/>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row>
    <row r="230" spans="1:29" ht="21" customHeight="1">
      <c r="A230" s="257"/>
      <c r="B230" s="257"/>
      <c r="C230" s="257"/>
      <c r="D230" s="257"/>
      <c r="E230" s="254"/>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row>
    <row r="231" spans="1:29" ht="21" customHeight="1">
      <c r="A231" s="257"/>
      <c r="B231" s="257"/>
      <c r="C231" s="257"/>
      <c r="D231" s="257"/>
      <c r="E231" s="254"/>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row>
    <row r="232" spans="1:29" ht="21" customHeight="1">
      <c r="A232" s="257"/>
      <c r="B232" s="257"/>
      <c r="C232" s="257"/>
      <c r="D232" s="257"/>
      <c r="E232" s="254"/>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row>
    <row r="233" spans="1:29" ht="21" customHeight="1">
      <c r="A233" s="257"/>
      <c r="B233" s="257"/>
      <c r="C233" s="257"/>
      <c r="D233" s="257"/>
      <c r="E233" s="254"/>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row>
    <row r="234" spans="1:29" ht="21" customHeight="1">
      <c r="A234" s="257"/>
      <c r="B234" s="257"/>
      <c r="C234" s="257"/>
      <c r="D234" s="257"/>
      <c r="E234" s="254"/>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row>
    <row r="235" spans="1:29" ht="21" customHeight="1">
      <c r="A235" s="257"/>
      <c r="B235" s="257"/>
      <c r="C235" s="257"/>
      <c r="D235" s="257"/>
      <c r="E235" s="254"/>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row>
    <row r="236" spans="1:29" ht="21" customHeight="1">
      <c r="A236" s="257"/>
      <c r="B236" s="257"/>
      <c r="C236" s="257"/>
      <c r="D236" s="257"/>
      <c r="E236" s="254"/>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row>
    <row r="237" spans="1:29" ht="21" customHeight="1">
      <c r="A237" s="257"/>
      <c r="B237" s="257"/>
      <c r="C237" s="257"/>
      <c r="D237" s="257"/>
      <c r="E237" s="254"/>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row>
    <row r="238" spans="1:29" ht="21" customHeight="1">
      <c r="A238" s="257"/>
      <c r="B238" s="257"/>
      <c r="C238" s="257"/>
      <c r="D238" s="257"/>
      <c r="E238" s="254"/>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row>
    <row r="239" spans="1:29" ht="21" customHeight="1">
      <c r="A239" s="257"/>
      <c r="B239" s="257"/>
      <c r="C239" s="257"/>
      <c r="D239" s="257"/>
      <c r="E239" s="254"/>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row>
    <row r="240" spans="1:29" ht="21" customHeight="1">
      <c r="A240" s="257"/>
      <c r="B240" s="257"/>
      <c r="C240" s="257"/>
      <c r="D240" s="257"/>
      <c r="E240" s="254"/>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row>
    <row r="241" spans="1:29" ht="21" customHeight="1">
      <c r="A241" s="257"/>
      <c r="B241" s="257"/>
      <c r="C241" s="257"/>
      <c r="D241" s="257"/>
      <c r="E241" s="254"/>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row>
    <row r="242" spans="1:29" ht="21" customHeight="1">
      <c r="A242" s="257"/>
      <c r="B242" s="257"/>
      <c r="C242" s="257"/>
      <c r="D242" s="257"/>
      <c r="E242" s="254"/>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row>
    <row r="243" spans="1:29" ht="15.75" customHeight="1"/>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29:D29"/>
    <mergeCell ref="B35:E35"/>
    <mergeCell ref="B40:C40"/>
    <mergeCell ref="B2:F2"/>
    <mergeCell ref="B7:F7"/>
    <mergeCell ref="B12:D12"/>
    <mergeCell ref="B16:L16"/>
    <mergeCell ref="B19:G19"/>
    <mergeCell ref="B24:D24"/>
  </mergeCell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C87B-63D0-4A86-8E76-0E4273F2BB7C}">
  <sheetPr>
    <tabColor rgb="FF92D050"/>
    <outlinePr summaryBelow="0" summaryRight="0"/>
  </sheetPr>
  <dimension ref="A1:AD1000"/>
  <sheetViews>
    <sheetView topLeftCell="A30" workbookViewId="0">
      <selection activeCell="B25" sqref="B25:H25"/>
    </sheetView>
  </sheetViews>
  <sheetFormatPr defaultColWidth="12.6328125" defaultRowHeight="15" customHeight="1"/>
  <cols>
    <col min="1" max="1" width="12.6328125" style="1" customWidth="1"/>
    <col min="2" max="2" width="15.36328125" style="1" customWidth="1"/>
    <col min="3" max="3" width="20.36328125" style="1" customWidth="1"/>
    <col min="4" max="6" width="12.6328125" style="1" customWidth="1"/>
    <col min="7" max="16384" width="12.6328125" style="1"/>
  </cols>
  <sheetData>
    <row r="1" spans="1:30" ht="22.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row>
    <row r="2" spans="1:30" ht="22.5" customHeight="1">
      <c r="A2" s="388" t="s">
        <v>165</v>
      </c>
      <c r="B2" s="774" t="s">
        <v>370</v>
      </c>
      <c r="C2" s="675"/>
      <c r="D2" s="675"/>
      <c r="E2" s="675"/>
      <c r="F2" s="675"/>
      <c r="G2" s="349"/>
      <c r="H2" s="5"/>
      <c r="I2" s="5"/>
      <c r="J2" s="5"/>
      <c r="K2" s="5"/>
      <c r="L2" s="5"/>
      <c r="M2" s="5"/>
      <c r="N2" s="5"/>
      <c r="O2" s="5"/>
      <c r="P2" s="5"/>
      <c r="Q2" s="5"/>
      <c r="R2" s="5"/>
      <c r="S2" s="5"/>
      <c r="T2" s="5"/>
      <c r="U2" s="5"/>
      <c r="V2" s="5"/>
      <c r="W2" s="5"/>
      <c r="X2" s="5"/>
      <c r="Y2" s="5"/>
      <c r="Z2" s="5"/>
      <c r="AA2" s="5"/>
      <c r="AB2" s="5"/>
      <c r="AC2" s="5"/>
      <c r="AD2" s="5"/>
    </row>
    <row r="3" spans="1:30" ht="22.5" customHeight="1">
      <c r="A3" s="15"/>
      <c r="B3" s="236" t="s">
        <v>53</v>
      </c>
      <c r="C3" s="236" t="s">
        <v>167</v>
      </c>
      <c r="D3" s="432">
        <v>39295</v>
      </c>
      <c r="E3" s="432">
        <v>39692</v>
      </c>
      <c r="F3" s="433">
        <v>40087</v>
      </c>
      <c r="G3" s="433">
        <v>40483</v>
      </c>
      <c r="H3" s="433">
        <v>40878</v>
      </c>
      <c r="I3" s="434" t="s">
        <v>140</v>
      </c>
      <c r="J3" s="434" t="s">
        <v>141</v>
      </c>
      <c r="K3" s="434" t="s">
        <v>142</v>
      </c>
      <c r="L3" s="434" t="s">
        <v>143</v>
      </c>
      <c r="M3" s="434" t="s">
        <v>144</v>
      </c>
      <c r="N3" s="434" t="s">
        <v>145</v>
      </c>
      <c r="O3" s="15"/>
      <c r="P3" s="15"/>
      <c r="Q3" s="15"/>
      <c r="R3" s="15"/>
      <c r="S3" s="15"/>
      <c r="T3" s="15"/>
      <c r="U3" s="15"/>
      <c r="V3" s="5"/>
      <c r="W3" s="5"/>
      <c r="X3" s="5"/>
      <c r="Y3" s="5"/>
      <c r="Z3" s="5"/>
      <c r="AA3" s="5"/>
      <c r="AB3" s="5"/>
      <c r="AC3" s="5"/>
      <c r="AD3" s="5"/>
    </row>
    <row r="4" spans="1:30" ht="22.5" customHeight="1">
      <c r="A4" s="15"/>
      <c r="B4" s="326" t="s">
        <v>384</v>
      </c>
      <c r="C4" s="326" t="s">
        <v>168</v>
      </c>
      <c r="D4" s="368">
        <v>517.23</v>
      </c>
      <c r="E4" s="435">
        <v>514.5</v>
      </c>
      <c r="F4" s="368">
        <v>559.49</v>
      </c>
      <c r="G4" s="435">
        <v>627.4</v>
      </c>
      <c r="H4" s="435">
        <v>647.9</v>
      </c>
      <c r="I4" s="435">
        <v>662.5</v>
      </c>
      <c r="J4" s="435">
        <v>662.6</v>
      </c>
      <c r="K4" s="435">
        <v>715.6</v>
      </c>
      <c r="L4" s="435">
        <v>769.2</v>
      </c>
      <c r="M4" s="435">
        <v>848.1</v>
      </c>
      <c r="N4" s="435">
        <v>933.3</v>
      </c>
      <c r="O4" s="15"/>
      <c r="P4" s="15"/>
      <c r="Q4" s="15"/>
      <c r="R4" s="15"/>
      <c r="S4" s="15"/>
      <c r="T4" s="15"/>
      <c r="U4" s="15"/>
      <c r="V4" s="5"/>
      <c r="W4" s="5"/>
      <c r="X4" s="5"/>
      <c r="Y4" s="5"/>
      <c r="Z4" s="5"/>
      <c r="AA4" s="5"/>
      <c r="AB4" s="5"/>
      <c r="AC4" s="5"/>
      <c r="AD4" s="5"/>
    </row>
    <row r="5" spans="1:30" ht="22.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row>
    <row r="6" spans="1:30" ht="22.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1:30" ht="22.5" customHeight="1">
      <c r="A7" s="388" t="s">
        <v>222</v>
      </c>
      <c r="B7" s="775" t="s">
        <v>385</v>
      </c>
      <c r="C7" s="675"/>
      <c r="D7" s="675"/>
      <c r="E7" s="675"/>
      <c r="F7" s="675"/>
      <c r="G7" s="5"/>
      <c r="H7" s="5"/>
      <c r="I7" s="5"/>
      <c r="J7" s="5"/>
      <c r="K7" s="5"/>
      <c r="L7" s="5"/>
      <c r="M7" s="5"/>
      <c r="N7" s="5"/>
      <c r="O7" s="5"/>
      <c r="P7" s="5"/>
      <c r="Q7" s="5"/>
      <c r="R7" s="5"/>
      <c r="S7" s="5"/>
      <c r="T7" s="5"/>
      <c r="U7" s="5"/>
      <c r="V7" s="5"/>
      <c r="W7" s="5"/>
      <c r="X7" s="5"/>
      <c r="Y7" s="5"/>
      <c r="Z7" s="5"/>
      <c r="AA7" s="5"/>
      <c r="AB7" s="5"/>
      <c r="AC7" s="5"/>
      <c r="AD7" s="5"/>
    </row>
    <row r="8" spans="1:30" ht="22.5" customHeight="1">
      <c r="A8" s="4"/>
      <c r="B8" s="349"/>
      <c r="C8" s="349"/>
      <c r="D8" s="349"/>
      <c r="E8" s="349"/>
      <c r="F8" s="349"/>
      <c r="G8" s="5"/>
      <c r="H8" s="5"/>
      <c r="I8" s="5"/>
      <c r="J8" s="5"/>
      <c r="K8" s="5"/>
      <c r="L8" s="5"/>
      <c r="M8" s="5"/>
      <c r="N8" s="5"/>
      <c r="O8" s="5"/>
      <c r="P8" s="5"/>
      <c r="Q8" s="5"/>
      <c r="R8" s="5"/>
      <c r="S8" s="5"/>
      <c r="T8" s="5"/>
      <c r="U8" s="5"/>
      <c r="V8" s="5"/>
      <c r="W8" s="5"/>
      <c r="X8" s="5"/>
      <c r="Y8" s="5"/>
      <c r="Z8" s="5"/>
      <c r="AA8" s="5"/>
      <c r="AB8" s="5"/>
      <c r="AC8" s="5"/>
      <c r="AD8" s="5"/>
    </row>
    <row r="9" spans="1:30" ht="22.5" customHeight="1">
      <c r="A9" s="4"/>
      <c r="B9" s="776" t="s">
        <v>386</v>
      </c>
      <c r="C9" s="685"/>
      <c r="D9" s="685"/>
      <c r="E9" s="436"/>
      <c r="F9" s="436"/>
      <c r="G9" s="211"/>
      <c r="H9" s="211"/>
      <c r="I9" s="211"/>
      <c r="J9" s="211"/>
      <c r="K9" s="211"/>
      <c r="L9" s="211"/>
      <c r="M9" s="211"/>
      <c r="N9" s="5"/>
      <c r="O9" s="5"/>
      <c r="P9" s="5"/>
      <c r="Q9" s="5"/>
      <c r="R9" s="5"/>
      <c r="S9" s="5"/>
      <c r="T9" s="5"/>
      <c r="U9" s="5"/>
      <c r="V9" s="5"/>
      <c r="W9" s="5"/>
      <c r="X9" s="5"/>
      <c r="Y9" s="5"/>
      <c r="Z9" s="5"/>
      <c r="AA9" s="5"/>
      <c r="AB9" s="5"/>
      <c r="AC9" s="5"/>
      <c r="AD9" s="5"/>
    </row>
    <row r="10" spans="1:30" ht="22.5" customHeight="1">
      <c r="A10" s="5"/>
      <c r="B10" s="236" t="s">
        <v>9</v>
      </c>
      <c r="C10" s="363" t="s">
        <v>54</v>
      </c>
      <c r="D10" s="363" t="s">
        <v>167</v>
      </c>
      <c r="E10" s="437">
        <v>37712</v>
      </c>
      <c r="F10" s="437">
        <v>38108</v>
      </c>
      <c r="G10" s="437">
        <v>38504</v>
      </c>
      <c r="H10" s="437">
        <v>38899</v>
      </c>
      <c r="I10" s="437">
        <v>39295</v>
      </c>
      <c r="J10" s="363" t="s">
        <v>146</v>
      </c>
      <c r="K10" s="363" t="s">
        <v>147</v>
      </c>
      <c r="L10" s="363" t="s">
        <v>148</v>
      </c>
      <c r="M10" s="236" t="s">
        <v>149</v>
      </c>
      <c r="N10" s="236" t="s">
        <v>150</v>
      </c>
      <c r="O10" s="236" t="s">
        <v>151</v>
      </c>
      <c r="P10" s="5"/>
      <c r="Q10" s="5"/>
      <c r="R10" s="5"/>
      <c r="S10" s="5"/>
      <c r="T10" s="5"/>
      <c r="U10" s="4"/>
      <c r="V10" s="4"/>
      <c r="W10" s="4"/>
      <c r="X10" s="4"/>
      <c r="Y10" s="4"/>
      <c r="Z10" s="4"/>
      <c r="AA10" s="4"/>
      <c r="AB10" s="4"/>
      <c r="AC10" s="4"/>
      <c r="AD10" s="4"/>
    </row>
    <row r="11" spans="1:30" ht="22.5" customHeight="1">
      <c r="A11" s="5"/>
      <c r="B11" s="230" t="s">
        <v>18</v>
      </c>
      <c r="C11" s="354" t="s">
        <v>31</v>
      </c>
      <c r="D11" s="354" t="s">
        <v>168</v>
      </c>
      <c r="E11" s="354">
        <v>411</v>
      </c>
      <c r="F11" s="354">
        <f>E11+((G11-E11)/2)</f>
        <v>433.5</v>
      </c>
      <c r="G11" s="354">
        <v>456</v>
      </c>
      <c r="H11" s="354">
        <f>G11+((I11-G11)/2)</f>
        <v>486.5</v>
      </c>
      <c r="I11" s="354">
        <v>517</v>
      </c>
      <c r="J11" s="354">
        <v>989</v>
      </c>
      <c r="K11" s="354">
        <v>1033</v>
      </c>
      <c r="L11" s="354">
        <v>1071.7</v>
      </c>
      <c r="M11" s="230">
        <v>1111.4000000000001</v>
      </c>
      <c r="N11" s="326">
        <v>1133.3</v>
      </c>
      <c r="O11" s="326">
        <v>1135.2</v>
      </c>
      <c r="P11" s="5"/>
      <c r="Q11" s="5"/>
      <c r="R11" s="5"/>
      <c r="S11" s="5"/>
      <c r="T11" s="5"/>
      <c r="U11" s="4"/>
      <c r="V11" s="4"/>
      <c r="W11" s="4"/>
      <c r="X11" s="4"/>
      <c r="Y11" s="4"/>
      <c r="Z11" s="4"/>
      <c r="AA11" s="4"/>
      <c r="AB11" s="4"/>
      <c r="AC11" s="4"/>
      <c r="AD11" s="4"/>
    </row>
    <row r="12" spans="1:30" ht="22.5" customHeight="1">
      <c r="A12" s="5"/>
      <c r="B12" s="686" t="s">
        <v>387</v>
      </c>
      <c r="C12" s="675"/>
      <c r="D12" s="675"/>
      <c r="E12" s="675"/>
      <c r="F12" s="675"/>
      <c r="G12" s="675"/>
      <c r="H12" s="675"/>
      <c r="I12" s="675"/>
      <c r="J12" s="675"/>
      <c r="K12" s="675"/>
      <c r="L12" s="675"/>
      <c r="M12" s="5"/>
      <c r="N12" s="5"/>
      <c r="O12" s="5"/>
      <c r="P12" s="5"/>
      <c r="Q12" s="5"/>
      <c r="R12" s="5"/>
      <c r="S12" s="5"/>
      <c r="T12" s="5"/>
      <c r="U12" s="5"/>
      <c r="V12" s="5"/>
      <c r="W12" s="5"/>
      <c r="X12" s="5"/>
      <c r="Y12" s="5"/>
      <c r="Z12" s="5"/>
      <c r="AA12" s="5"/>
      <c r="AB12" s="5"/>
      <c r="AC12" s="5"/>
      <c r="AD12" s="5"/>
    </row>
    <row r="13" spans="1:30" ht="22.5" customHeight="1">
      <c r="A13" s="5"/>
      <c r="B13" s="675"/>
      <c r="C13" s="675"/>
      <c r="D13" s="675"/>
      <c r="E13" s="675"/>
      <c r="F13" s="675"/>
      <c r="G13" s="675"/>
      <c r="H13" s="675"/>
      <c r="I13" s="675"/>
      <c r="J13" s="675"/>
      <c r="K13" s="675"/>
      <c r="L13" s="675"/>
      <c r="M13" s="5"/>
      <c r="N13" s="5"/>
      <c r="O13" s="5"/>
      <c r="P13" s="5"/>
      <c r="Q13" s="5"/>
      <c r="R13" s="5"/>
      <c r="S13" s="5"/>
      <c r="T13" s="5"/>
      <c r="U13" s="5"/>
      <c r="V13" s="5"/>
      <c r="W13" s="5"/>
      <c r="X13" s="5"/>
      <c r="Y13" s="5"/>
      <c r="Z13" s="5"/>
      <c r="AA13" s="5"/>
      <c r="AB13" s="5"/>
      <c r="AC13" s="5"/>
      <c r="AD13" s="5"/>
    </row>
    <row r="14" spans="1:30" ht="22.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row>
    <row r="15" spans="1:30" ht="22.5" customHeight="1">
      <c r="A15" s="5"/>
      <c r="B15" s="776" t="s">
        <v>342</v>
      </c>
      <c r="C15" s="685"/>
      <c r="D15" s="685"/>
      <c r="E15" s="685"/>
      <c r="F15" s="211"/>
      <c r="G15" s="211"/>
      <c r="H15" s="211"/>
      <c r="I15" s="211"/>
      <c r="J15" s="211"/>
      <c r="K15" s="5"/>
      <c r="L15" s="5"/>
      <c r="M15" s="5"/>
      <c r="N15" s="5"/>
      <c r="O15" s="5"/>
      <c r="P15" s="5"/>
      <c r="Q15" s="5"/>
      <c r="R15" s="5"/>
      <c r="S15" s="5"/>
      <c r="T15" s="5"/>
      <c r="U15" s="5"/>
      <c r="V15" s="5"/>
      <c r="W15" s="5"/>
      <c r="X15" s="5"/>
      <c r="Y15" s="5"/>
      <c r="Z15" s="5"/>
      <c r="AA15" s="5"/>
      <c r="AB15" s="5"/>
      <c r="AC15" s="5"/>
      <c r="AD15" s="4"/>
    </row>
    <row r="16" spans="1:30" ht="22.5" customHeight="1">
      <c r="A16" s="5"/>
      <c r="B16" s="236" t="s">
        <v>54</v>
      </c>
      <c r="C16" s="363" t="s">
        <v>167</v>
      </c>
      <c r="D16" s="437">
        <v>38108</v>
      </c>
      <c r="E16" s="437">
        <v>38504</v>
      </c>
      <c r="F16" s="437">
        <v>38899</v>
      </c>
      <c r="G16" s="363" t="s">
        <v>146</v>
      </c>
      <c r="H16" s="363" t="s">
        <v>147</v>
      </c>
      <c r="I16" s="363" t="s">
        <v>148</v>
      </c>
      <c r="J16" s="363" t="s">
        <v>149</v>
      </c>
      <c r="K16" s="248" t="s">
        <v>150</v>
      </c>
      <c r="L16" s="236" t="s">
        <v>151</v>
      </c>
      <c r="M16" s="5"/>
      <c r="N16" s="5"/>
      <c r="O16" s="5"/>
      <c r="P16" s="5"/>
      <c r="Q16" s="5"/>
      <c r="R16" s="5"/>
      <c r="S16" s="5"/>
      <c r="T16" s="5"/>
      <c r="U16" s="5"/>
      <c r="V16" s="4"/>
      <c r="W16" s="4"/>
      <c r="X16" s="4"/>
      <c r="Y16" s="4"/>
      <c r="Z16" s="4"/>
      <c r="AA16" s="4"/>
      <c r="AB16" s="4"/>
      <c r="AC16" s="4"/>
      <c r="AD16" s="4"/>
    </row>
    <row r="17" spans="1:30" ht="22.5" customHeight="1">
      <c r="A17" s="5"/>
      <c r="B17" s="230" t="s">
        <v>384</v>
      </c>
      <c r="C17" s="354" t="s">
        <v>168</v>
      </c>
      <c r="D17" s="354">
        <v>9748</v>
      </c>
      <c r="E17" s="354">
        <v>9820</v>
      </c>
      <c r="F17" s="354">
        <v>10427</v>
      </c>
      <c r="G17" s="354">
        <v>21728</v>
      </c>
      <c r="H17" s="354">
        <v>23076</v>
      </c>
      <c r="I17" s="354">
        <v>25128.1</v>
      </c>
      <c r="J17" s="354">
        <v>25502</v>
      </c>
      <c r="K17" s="326">
        <v>25381.599999999999</v>
      </c>
      <c r="L17" s="326">
        <v>26207.4</v>
      </c>
      <c r="M17" s="5"/>
      <c r="N17" s="5"/>
      <c r="O17" s="5"/>
      <c r="P17" s="5"/>
      <c r="Q17" s="5"/>
      <c r="R17" s="5"/>
      <c r="S17" s="5"/>
      <c r="T17" s="5"/>
      <c r="U17" s="5"/>
      <c r="V17" s="4"/>
      <c r="W17" s="4"/>
      <c r="X17" s="4"/>
      <c r="Y17" s="4"/>
      <c r="Z17" s="4"/>
      <c r="AA17" s="4"/>
      <c r="AB17" s="4"/>
      <c r="AC17" s="4"/>
      <c r="AD17" s="4"/>
    </row>
    <row r="18" spans="1:30" ht="22.5" customHeight="1">
      <c r="A18" s="5"/>
      <c r="B18" s="230" t="s">
        <v>271</v>
      </c>
      <c r="C18" s="354" t="s">
        <v>168</v>
      </c>
      <c r="D18" s="354">
        <v>278</v>
      </c>
      <c r="E18" s="354">
        <v>480</v>
      </c>
      <c r="F18" s="354">
        <v>330</v>
      </c>
      <c r="G18" s="363" t="s">
        <v>241</v>
      </c>
      <c r="H18" s="363" t="s">
        <v>241</v>
      </c>
      <c r="I18" s="363" t="s">
        <v>241</v>
      </c>
      <c r="J18" s="363" t="s">
        <v>241</v>
      </c>
      <c r="K18" s="326" t="s">
        <v>241</v>
      </c>
      <c r="L18" s="326" t="s">
        <v>241</v>
      </c>
      <c r="M18" s="5"/>
      <c r="N18" s="5"/>
      <c r="O18" s="5"/>
      <c r="P18" s="5"/>
      <c r="Q18" s="5"/>
      <c r="R18" s="5"/>
      <c r="S18" s="5"/>
      <c r="T18" s="5"/>
      <c r="U18" s="5"/>
      <c r="V18" s="4"/>
      <c r="W18" s="4"/>
      <c r="X18" s="4"/>
      <c r="Y18" s="4"/>
      <c r="Z18" s="4"/>
      <c r="AA18" s="4"/>
      <c r="AB18" s="4"/>
      <c r="AC18" s="4"/>
      <c r="AD18" s="4"/>
    </row>
    <row r="19" spans="1:30" ht="22.5" customHeight="1">
      <c r="A19" s="5"/>
      <c r="B19" s="230" t="s">
        <v>388</v>
      </c>
      <c r="C19" s="354" t="s">
        <v>168</v>
      </c>
      <c r="D19" s="354">
        <v>10245</v>
      </c>
      <c r="E19" s="354">
        <v>10456</v>
      </c>
      <c r="F19" s="354">
        <v>10854</v>
      </c>
      <c r="G19" s="354">
        <v>24906.799999999999</v>
      </c>
      <c r="H19" s="354">
        <v>26329.8</v>
      </c>
      <c r="I19" s="354">
        <v>27558.400000000001</v>
      </c>
      <c r="J19" s="354">
        <v>28330</v>
      </c>
      <c r="K19" s="230">
        <v>28503.5</v>
      </c>
      <c r="L19" s="326">
        <v>29663.599999999999</v>
      </c>
      <c r="M19" s="5"/>
      <c r="N19" s="5"/>
      <c r="O19" s="5"/>
      <c r="P19" s="5"/>
      <c r="Q19" s="5"/>
      <c r="R19" s="5"/>
      <c r="S19" s="5"/>
      <c r="T19" s="5"/>
      <c r="U19" s="5"/>
      <c r="V19" s="4"/>
      <c r="W19" s="4"/>
      <c r="X19" s="4"/>
      <c r="Y19" s="4"/>
      <c r="Z19" s="4"/>
      <c r="AA19" s="4"/>
      <c r="AB19" s="4"/>
      <c r="AC19" s="4"/>
      <c r="AD19" s="4"/>
    </row>
    <row r="20" spans="1:30" ht="22.5" customHeight="1">
      <c r="A20" s="5"/>
      <c r="B20" s="438"/>
      <c r="C20" s="438"/>
      <c r="D20" s="438"/>
      <c r="E20" s="438"/>
      <c r="F20" s="438"/>
      <c r="G20" s="438"/>
      <c r="H20" s="438"/>
      <c r="I20" s="438"/>
      <c r="J20" s="438"/>
      <c r="K20" s="438"/>
      <c r="L20" s="438"/>
      <c r="M20" s="439"/>
      <c r="N20" s="439"/>
      <c r="O20" s="439"/>
      <c r="P20" s="439"/>
      <c r="Q20" s="439"/>
      <c r="R20" s="439"/>
      <c r="S20" s="439"/>
      <c r="T20" s="439"/>
      <c r="U20" s="439"/>
      <c r="V20" s="439"/>
      <c r="W20" s="5"/>
      <c r="X20" s="5"/>
      <c r="Y20" s="5"/>
      <c r="Z20" s="5"/>
      <c r="AA20" s="5"/>
      <c r="AB20" s="5"/>
      <c r="AC20" s="5"/>
      <c r="AD20" s="4"/>
    </row>
    <row r="21" spans="1:30" ht="22.5" customHeight="1">
      <c r="A21" s="5"/>
      <c r="B21" s="686" t="s">
        <v>389</v>
      </c>
      <c r="C21" s="675"/>
      <c r="D21" s="675"/>
      <c r="E21" s="675"/>
      <c r="F21" s="675"/>
      <c r="G21" s="675"/>
      <c r="H21" s="675"/>
      <c r="I21" s="675"/>
      <c r="J21" s="675"/>
      <c r="K21" s="675"/>
      <c r="L21" s="675"/>
      <c r="M21" s="439"/>
      <c r="N21" s="439"/>
      <c r="O21" s="439"/>
      <c r="P21" s="439"/>
      <c r="Q21" s="439"/>
      <c r="R21" s="439"/>
      <c r="S21" s="439"/>
      <c r="T21" s="439"/>
      <c r="U21" s="439"/>
      <c r="V21" s="439"/>
      <c r="W21" s="5"/>
      <c r="X21" s="5"/>
      <c r="Y21" s="5"/>
      <c r="Z21" s="5"/>
      <c r="AA21" s="5"/>
      <c r="AB21" s="5"/>
      <c r="AC21" s="5"/>
      <c r="AD21" s="4"/>
    </row>
    <row r="22" spans="1:30" ht="22.5" customHeight="1">
      <c r="A22" s="5"/>
      <c r="B22" s="675"/>
      <c r="C22" s="675"/>
      <c r="D22" s="675"/>
      <c r="E22" s="675"/>
      <c r="F22" s="675"/>
      <c r="G22" s="675"/>
      <c r="H22" s="675"/>
      <c r="I22" s="675"/>
      <c r="J22" s="675"/>
      <c r="K22" s="675"/>
      <c r="L22" s="675"/>
      <c r="M22" s="439"/>
      <c r="N22" s="439"/>
      <c r="O22" s="439"/>
      <c r="P22" s="439"/>
      <c r="Q22" s="439"/>
      <c r="R22" s="439"/>
      <c r="S22" s="439"/>
      <c r="T22" s="439"/>
      <c r="U22" s="439"/>
      <c r="V22" s="439"/>
      <c r="W22" s="5"/>
      <c r="X22" s="5"/>
      <c r="Y22" s="5"/>
      <c r="Z22" s="5"/>
      <c r="AA22" s="5"/>
      <c r="AB22" s="5"/>
      <c r="AC22" s="5"/>
      <c r="AD22" s="4"/>
    </row>
    <row r="23" spans="1:30" ht="22.5" customHeight="1">
      <c r="A23" s="5"/>
      <c r="B23" s="675"/>
      <c r="C23" s="675"/>
      <c r="D23" s="675"/>
      <c r="E23" s="675"/>
      <c r="F23" s="675"/>
      <c r="G23" s="675"/>
      <c r="H23" s="675"/>
      <c r="I23" s="675"/>
      <c r="J23" s="675"/>
      <c r="K23" s="675"/>
      <c r="L23" s="675"/>
      <c r="M23" s="439"/>
      <c r="N23" s="439"/>
      <c r="O23" s="439"/>
      <c r="P23" s="439"/>
      <c r="Q23" s="439"/>
      <c r="R23" s="439"/>
      <c r="S23" s="439"/>
      <c r="T23" s="439"/>
      <c r="U23" s="439"/>
      <c r="V23" s="439"/>
      <c r="W23" s="5"/>
      <c r="X23" s="5"/>
      <c r="Y23" s="5"/>
      <c r="Z23" s="5"/>
      <c r="AA23" s="5"/>
      <c r="AB23" s="5"/>
      <c r="AC23" s="5"/>
      <c r="AD23" s="4"/>
    </row>
    <row r="24" spans="1:30" ht="22.5" customHeight="1">
      <c r="A24" s="5"/>
      <c r="B24" s="5"/>
      <c r="C24" s="440"/>
      <c r="D24" s="440"/>
      <c r="E24" s="440"/>
      <c r="F24" s="440"/>
      <c r="G24" s="440"/>
      <c r="H24" s="440"/>
      <c r="I24" s="440"/>
      <c r="J24" s="439"/>
      <c r="K24" s="439"/>
      <c r="L24" s="439"/>
      <c r="M24" s="439"/>
      <c r="N24" s="439"/>
      <c r="O24" s="439"/>
      <c r="P24" s="439"/>
      <c r="Q24" s="439"/>
      <c r="R24" s="439"/>
      <c r="S24" s="439"/>
      <c r="T24" s="439"/>
      <c r="U24" s="439"/>
      <c r="V24" s="439"/>
      <c r="W24" s="439"/>
      <c r="X24" s="5"/>
      <c r="Y24" s="5"/>
      <c r="Z24" s="5"/>
      <c r="AA24" s="5"/>
      <c r="AB24" s="5"/>
      <c r="AC24" s="5"/>
      <c r="AD24" s="5"/>
    </row>
    <row r="25" spans="1:30" ht="22.5" customHeight="1">
      <c r="A25" s="5"/>
      <c r="B25" s="770" t="s">
        <v>390</v>
      </c>
      <c r="C25" s="675"/>
      <c r="D25" s="675"/>
      <c r="E25" s="675"/>
      <c r="F25" s="675"/>
      <c r="G25" s="675"/>
      <c r="H25" s="675"/>
      <c r="I25" s="439"/>
      <c r="J25" s="439"/>
      <c r="K25" s="439"/>
      <c r="L25" s="439"/>
      <c r="M25" s="439"/>
      <c r="N25" s="439"/>
      <c r="O25" s="439"/>
      <c r="P25" s="439"/>
      <c r="Q25" s="439"/>
      <c r="R25" s="439"/>
      <c r="S25" s="439"/>
      <c r="T25" s="439"/>
      <c r="U25" s="439"/>
      <c r="V25" s="439"/>
      <c r="W25" s="5"/>
      <c r="X25" s="5"/>
      <c r="Y25" s="5"/>
      <c r="Z25" s="5"/>
      <c r="AA25" s="5"/>
      <c r="AB25" s="5"/>
      <c r="AC25" s="5"/>
      <c r="AD25" s="4"/>
    </row>
    <row r="26" spans="1:30" ht="22.5" customHeight="1">
      <c r="A26" s="5"/>
      <c r="B26" s="441" t="s">
        <v>53</v>
      </c>
      <c r="C26" s="442" t="s">
        <v>138</v>
      </c>
      <c r="D26" s="432">
        <v>38108</v>
      </c>
      <c r="E26" s="432">
        <v>38504</v>
      </c>
      <c r="F26" s="432">
        <v>38899</v>
      </c>
      <c r="G26" s="434" t="s">
        <v>146</v>
      </c>
      <c r="H26" s="434" t="s">
        <v>147</v>
      </c>
      <c r="I26" s="434" t="s">
        <v>148</v>
      </c>
      <c r="J26" s="434" t="s">
        <v>149</v>
      </c>
      <c r="K26" s="434" t="s">
        <v>150</v>
      </c>
      <c r="L26" s="236" t="s">
        <v>151</v>
      </c>
      <c r="M26" s="5"/>
      <c r="N26" s="5"/>
      <c r="O26" s="5"/>
      <c r="P26" s="5"/>
      <c r="Q26" s="5"/>
      <c r="R26" s="5"/>
      <c r="S26" s="4"/>
      <c r="T26" s="4"/>
      <c r="U26" s="4"/>
      <c r="V26" s="4"/>
      <c r="W26" s="4"/>
      <c r="X26" s="4"/>
      <c r="Y26" s="4"/>
      <c r="Z26" s="4"/>
      <c r="AA26" s="4"/>
      <c r="AB26" s="4"/>
      <c r="AC26" s="4"/>
      <c r="AD26" s="4"/>
    </row>
    <row r="27" spans="1:30" ht="22.5" customHeight="1">
      <c r="A27" s="5"/>
      <c r="B27" s="391" t="s">
        <v>391</v>
      </c>
      <c r="C27" s="443" t="s">
        <v>265</v>
      </c>
      <c r="D27" s="368">
        <f t="shared" ref="D27:L27" si="0">D17/D19*100</f>
        <v>95.14885309907271</v>
      </c>
      <c r="E27" s="368">
        <f t="shared" si="0"/>
        <v>93.917368018362666</v>
      </c>
      <c r="F27" s="368">
        <f t="shared" si="0"/>
        <v>96.065966463976409</v>
      </c>
      <c r="G27" s="368">
        <f t="shared" si="0"/>
        <v>87.237220357492745</v>
      </c>
      <c r="H27" s="368">
        <f t="shared" si="0"/>
        <v>87.642139325023365</v>
      </c>
      <c r="I27" s="368">
        <f t="shared" si="0"/>
        <v>91.181273223409192</v>
      </c>
      <c r="J27" s="368">
        <f t="shared" si="0"/>
        <v>90.017649135192386</v>
      </c>
      <c r="K27" s="368">
        <f t="shared" si="0"/>
        <v>89.047309979476196</v>
      </c>
      <c r="L27" s="368">
        <f t="shared" si="0"/>
        <v>88.348683234671455</v>
      </c>
      <c r="M27" s="5"/>
      <c r="N27" s="5"/>
      <c r="O27" s="5"/>
      <c r="P27" s="5"/>
      <c r="Q27" s="5"/>
      <c r="R27" s="5"/>
      <c r="S27" s="4"/>
      <c r="T27" s="4"/>
      <c r="U27" s="4"/>
      <c r="V27" s="4"/>
      <c r="W27" s="4"/>
      <c r="X27" s="4"/>
      <c r="Y27" s="4"/>
      <c r="Z27" s="4"/>
      <c r="AA27" s="4"/>
      <c r="AB27" s="4"/>
      <c r="AC27" s="4"/>
      <c r="AD27" s="4"/>
    </row>
    <row r="28" spans="1:30" ht="22.5" customHeight="1">
      <c r="A28" s="5"/>
      <c r="B28" s="391" t="s">
        <v>392</v>
      </c>
      <c r="C28" s="443" t="s">
        <v>265</v>
      </c>
      <c r="D28" s="368">
        <f t="shared" ref="D28:F28" si="1">D18/D19*100</f>
        <v>2.7135187896534898</v>
      </c>
      <c r="E28" s="368">
        <f t="shared" si="1"/>
        <v>4.5906656465187456</v>
      </c>
      <c r="F28" s="368">
        <f t="shared" si="1"/>
        <v>3.0403537866224433</v>
      </c>
      <c r="G28" s="368"/>
      <c r="H28" s="368"/>
      <c r="I28" s="368"/>
      <c r="J28" s="368"/>
      <c r="K28" s="368"/>
      <c r="L28" s="368"/>
      <c r="M28" s="5"/>
      <c r="N28" s="5"/>
      <c r="O28" s="5"/>
      <c r="P28" s="5"/>
      <c r="Q28" s="5"/>
      <c r="R28" s="5"/>
      <c r="S28" s="4"/>
      <c r="T28" s="4"/>
      <c r="U28" s="4"/>
      <c r="V28" s="4"/>
      <c r="W28" s="4"/>
      <c r="X28" s="4"/>
      <c r="Y28" s="4"/>
      <c r="Z28" s="4"/>
      <c r="AA28" s="4"/>
      <c r="AB28" s="4"/>
      <c r="AC28" s="4"/>
      <c r="AD28" s="4"/>
    </row>
    <row r="29" spans="1:30"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22.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22.5" customHeight="1">
      <c r="A31" s="5"/>
      <c r="B31" s="771" t="s">
        <v>393</v>
      </c>
      <c r="C31" s="675"/>
      <c r="D31" s="675"/>
      <c r="E31" s="675"/>
      <c r="F31" s="675"/>
      <c r="G31" s="675"/>
      <c r="H31" s="675"/>
      <c r="I31" s="675"/>
      <c r="J31" s="675"/>
      <c r="K31" s="5"/>
      <c r="L31" s="5"/>
      <c r="M31" s="5"/>
      <c r="N31" s="5"/>
      <c r="O31" s="5"/>
      <c r="P31" s="5"/>
      <c r="Q31" s="5"/>
      <c r="R31" s="5"/>
      <c r="S31" s="5"/>
      <c r="T31" s="5"/>
      <c r="U31" s="5"/>
      <c r="V31" s="5"/>
      <c r="W31" s="5"/>
      <c r="X31" s="5"/>
      <c r="Y31" s="5"/>
      <c r="Z31" s="5"/>
      <c r="AA31" s="5"/>
      <c r="AB31" s="5"/>
      <c r="AC31" s="5"/>
      <c r="AD31" s="4"/>
    </row>
    <row r="32" spans="1:30" ht="22.5" customHeight="1">
      <c r="A32" s="15"/>
      <c r="B32" s="236" t="s">
        <v>53</v>
      </c>
      <c r="C32" s="236" t="s">
        <v>167</v>
      </c>
      <c r="D32" s="389">
        <v>38108</v>
      </c>
      <c r="E32" s="389">
        <v>38504</v>
      </c>
      <c r="F32" s="389">
        <v>38899</v>
      </c>
      <c r="G32" s="236" t="s">
        <v>146</v>
      </c>
      <c r="H32" s="236" t="s">
        <v>147</v>
      </c>
      <c r="I32" s="236" t="s">
        <v>148</v>
      </c>
      <c r="J32" s="236" t="s">
        <v>149</v>
      </c>
      <c r="K32" s="236" t="s">
        <v>150</v>
      </c>
      <c r="L32" s="236" t="s">
        <v>151</v>
      </c>
      <c r="M32" s="15"/>
      <c r="N32" s="15"/>
      <c r="O32" s="15"/>
      <c r="P32" s="15"/>
      <c r="Q32" s="15"/>
      <c r="R32" s="15"/>
      <c r="S32" s="444"/>
      <c r="T32" s="4"/>
      <c r="U32" s="4"/>
      <c r="V32" s="4"/>
      <c r="W32" s="4"/>
      <c r="X32" s="4"/>
      <c r="Y32" s="4"/>
      <c r="Z32" s="4"/>
      <c r="AA32" s="4"/>
      <c r="AB32" s="4"/>
      <c r="AC32" s="4"/>
      <c r="AD32" s="4"/>
    </row>
    <row r="33" spans="1:30" ht="22.5" customHeight="1">
      <c r="A33" s="15"/>
      <c r="B33" s="24" t="s">
        <v>384</v>
      </c>
      <c r="C33" s="24" t="s">
        <v>168</v>
      </c>
      <c r="D33" s="227">
        <f t="shared" ref="D33:F33" si="2">F11*D27%</f>
        <v>412.47027818448015</v>
      </c>
      <c r="E33" s="227">
        <f t="shared" si="2"/>
        <v>428.26319816373376</v>
      </c>
      <c r="F33" s="227">
        <f t="shared" si="2"/>
        <v>467.3609268472452</v>
      </c>
      <c r="G33" s="227">
        <f t="shared" ref="G33:L33" si="3">J11*G27%</f>
        <v>862.77610933560334</v>
      </c>
      <c r="H33" s="227">
        <f t="shared" si="3"/>
        <v>905.34329922749134</v>
      </c>
      <c r="I33" s="227">
        <f t="shared" si="3"/>
        <v>977.18970513527631</v>
      </c>
      <c r="J33" s="227">
        <f t="shared" si="3"/>
        <v>1000.4561524885283</v>
      </c>
      <c r="K33" s="227">
        <f t="shared" si="3"/>
        <v>1009.1731639974037</v>
      </c>
      <c r="L33" s="227">
        <f t="shared" si="3"/>
        <v>1002.9342520799904</v>
      </c>
      <c r="M33" s="15"/>
      <c r="N33" s="15"/>
      <c r="O33" s="15"/>
      <c r="P33" s="15"/>
      <c r="Q33" s="15"/>
      <c r="R33" s="15"/>
      <c r="S33" s="444"/>
      <c r="T33" s="4"/>
      <c r="U33" s="4"/>
      <c r="V33" s="4"/>
      <c r="W33" s="4"/>
      <c r="X33" s="4"/>
      <c r="Y33" s="4"/>
      <c r="Z33" s="4"/>
      <c r="AA33" s="4"/>
      <c r="AB33" s="4"/>
      <c r="AC33" s="4"/>
      <c r="AD33" s="4"/>
    </row>
    <row r="34" spans="1:30" ht="22.5" customHeight="1">
      <c r="A34" s="15"/>
      <c r="B34" s="445" t="s">
        <v>271</v>
      </c>
      <c r="C34" s="24" t="s">
        <v>168</v>
      </c>
      <c r="D34" s="227">
        <f t="shared" ref="D34:F34" si="4">F11*D28%</f>
        <v>11.763103953147878</v>
      </c>
      <c r="E34" s="227">
        <f t="shared" si="4"/>
        <v>20.933435348125478</v>
      </c>
      <c r="F34" s="227">
        <f t="shared" si="4"/>
        <v>14.791321171918186</v>
      </c>
      <c r="G34" s="24"/>
      <c r="H34" s="24"/>
      <c r="I34" s="24"/>
      <c r="J34" s="24"/>
      <c r="K34" s="24"/>
      <c r="L34" s="24"/>
      <c r="M34" s="15"/>
      <c r="N34" s="15"/>
      <c r="O34" s="15"/>
      <c r="P34" s="15"/>
      <c r="Q34" s="15"/>
      <c r="R34" s="15"/>
      <c r="S34" s="444"/>
      <c r="T34" s="4"/>
      <c r="U34" s="4"/>
      <c r="V34" s="4"/>
      <c r="W34" s="4"/>
      <c r="X34" s="4"/>
      <c r="Y34" s="4"/>
      <c r="Z34" s="4"/>
      <c r="AA34" s="4"/>
      <c r="AB34" s="4"/>
      <c r="AC34" s="4"/>
      <c r="AD34" s="4"/>
    </row>
    <row r="35" spans="1:30" ht="22.5" customHeight="1">
      <c r="A35" s="15"/>
      <c r="B35" s="230" t="s">
        <v>59</v>
      </c>
      <c r="C35" s="230"/>
      <c r="D35" s="232">
        <f t="shared" ref="D35:L35" si="5">SUM(D33:D34)</f>
        <v>424.23338213762804</v>
      </c>
      <c r="E35" s="232">
        <f t="shared" si="5"/>
        <v>449.19663351185926</v>
      </c>
      <c r="F35" s="232">
        <f t="shared" si="5"/>
        <v>482.15224801916338</v>
      </c>
      <c r="G35" s="232">
        <f t="shared" si="5"/>
        <v>862.77610933560334</v>
      </c>
      <c r="H35" s="232">
        <f t="shared" si="5"/>
        <v>905.34329922749134</v>
      </c>
      <c r="I35" s="232">
        <f t="shared" si="5"/>
        <v>977.18970513527631</v>
      </c>
      <c r="J35" s="232">
        <f t="shared" si="5"/>
        <v>1000.4561524885283</v>
      </c>
      <c r="K35" s="232">
        <f t="shared" si="5"/>
        <v>1009.1731639974037</v>
      </c>
      <c r="L35" s="232">
        <f t="shared" si="5"/>
        <v>1002.9342520799904</v>
      </c>
      <c r="M35" s="15"/>
      <c r="N35" s="15"/>
      <c r="O35" s="15"/>
      <c r="P35" s="15"/>
      <c r="Q35" s="15"/>
      <c r="R35" s="15"/>
      <c r="S35" s="444"/>
      <c r="T35" s="4"/>
      <c r="U35" s="4"/>
      <c r="V35" s="4"/>
      <c r="W35" s="4"/>
      <c r="X35" s="4"/>
      <c r="Y35" s="4"/>
      <c r="Z35" s="4"/>
      <c r="AA35" s="4"/>
      <c r="AB35" s="4"/>
      <c r="AC35" s="4"/>
      <c r="AD35" s="4"/>
    </row>
    <row r="36" spans="1:30" ht="22.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22.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22.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22.5" customHeight="1">
      <c r="A39" s="388" t="s">
        <v>307</v>
      </c>
      <c r="B39" s="772" t="s">
        <v>394</v>
      </c>
      <c r="C39" s="675"/>
      <c r="D39" s="675"/>
      <c r="E39" s="675"/>
      <c r="F39" s="5"/>
      <c r="G39" s="5"/>
      <c r="H39" s="5"/>
      <c r="I39" s="5"/>
      <c r="J39" s="5"/>
      <c r="K39" s="5"/>
      <c r="L39" s="5"/>
      <c r="M39" s="5"/>
      <c r="N39" s="5"/>
      <c r="O39" s="5"/>
      <c r="P39" s="5"/>
      <c r="Q39" s="5"/>
      <c r="R39" s="5"/>
      <c r="S39" s="5"/>
      <c r="T39" s="5"/>
      <c r="U39" s="5"/>
      <c r="V39" s="5"/>
      <c r="W39" s="5"/>
      <c r="X39" s="5"/>
      <c r="Y39" s="5"/>
      <c r="Z39" s="5"/>
      <c r="AA39" s="5"/>
      <c r="AB39" s="5"/>
      <c r="AC39" s="5"/>
      <c r="AD39" s="5"/>
    </row>
    <row r="40" spans="1:30" ht="22.5" customHeight="1">
      <c r="A40" s="5"/>
      <c r="B40" s="236" t="s">
        <v>53</v>
      </c>
      <c r="C40" s="236" t="s">
        <v>167</v>
      </c>
      <c r="D40" s="389">
        <v>38108</v>
      </c>
      <c r="E40" s="389">
        <v>38504</v>
      </c>
      <c r="F40" s="389">
        <v>38899</v>
      </c>
      <c r="G40" s="389">
        <v>39295</v>
      </c>
      <c r="H40" s="389">
        <v>39692</v>
      </c>
      <c r="I40" s="390">
        <v>40087</v>
      </c>
      <c r="J40" s="390">
        <v>40483</v>
      </c>
      <c r="K40" s="390">
        <v>40878</v>
      </c>
      <c r="L40" s="236" t="s">
        <v>140</v>
      </c>
      <c r="M40" s="236" t="s">
        <v>141</v>
      </c>
      <c r="N40" s="236" t="s">
        <v>142</v>
      </c>
      <c r="O40" s="236" t="s">
        <v>143</v>
      </c>
      <c r="P40" s="236" t="s">
        <v>144</v>
      </c>
      <c r="Q40" s="236" t="s">
        <v>145</v>
      </c>
      <c r="R40" s="236" t="s">
        <v>146</v>
      </c>
      <c r="S40" s="236" t="s">
        <v>147</v>
      </c>
      <c r="T40" s="236" t="s">
        <v>148</v>
      </c>
      <c r="U40" s="236" t="s">
        <v>149</v>
      </c>
      <c r="V40" s="236" t="s">
        <v>150</v>
      </c>
      <c r="W40" s="236" t="s">
        <v>151</v>
      </c>
      <c r="X40" s="5"/>
      <c r="Y40" s="5"/>
      <c r="Z40" s="5"/>
      <c r="AA40" s="5"/>
      <c r="AB40" s="5"/>
      <c r="AC40" s="5"/>
      <c r="AD40" s="5"/>
    </row>
    <row r="41" spans="1:30" ht="22.5" customHeight="1">
      <c r="A41" s="5"/>
      <c r="B41" s="230" t="s">
        <v>30</v>
      </c>
      <c r="C41" s="230" t="s">
        <v>152</v>
      </c>
      <c r="D41" s="232">
        <f t="shared" ref="D41:F41" si="6">D35</f>
        <v>424.23338213762804</v>
      </c>
      <c r="E41" s="232">
        <f t="shared" si="6"/>
        <v>449.19663351185926</v>
      </c>
      <c r="F41" s="232">
        <f t="shared" si="6"/>
        <v>482.15224801916338</v>
      </c>
      <c r="G41" s="232">
        <f t="shared" ref="G41:Q41" si="7">D4</f>
        <v>517.23</v>
      </c>
      <c r="H41" s="291">
        <f t="shared" si="7"/>
        <v>514.5</v>
      </c>
      <c r="I41" s="232">
        <f t="shared" si="7"/>
        <v>559.49</v>
      </c>
      <c r="J41" s="291">
        <f t="shared" si="7"/>
        <v>627.4</v>
      </c>
      <c r="K41" s="291">
        <f t="shared" si="7"/>
        <v>647.9</v>
      </c>
      <c r="L41" s="291">
        <f t="shared" si="7"/>
        <v>662.5</v>
      </c>
      <c r="M41" s="291">
        <f t="shared" si="7"/>
        <v>662.6</v>
      </c>
      <c r="N41" s="291">
        <f t="shared" si="7"/>
        <v>715.6</v>
      </c>
      <c r="O41" s="291">
        <f t="shared" si="7"/>
        <v>769.2</v>
      </c>
      <c r="P41" s="291">
        <f t="shared" si="7"/>
        <v>848.1</v>
      </c>
      <c r="Q41" s="291">
        <f t="shared" si="7"/>
        <v>933.3</v>
      </c>
      <c r="R41" s="232">
        <f t="shared" ref="R41:W41" si="8">G35</f>
        <v>862.77610933560334</v>
      </c>
      <c r="S41" s="232">
        <f t="shared" si="8"/>
        <v>905.34329922749134</v>
      </c>
      <c r="T41" s="232">
        <f t="shared" si="8"/>
        <v>977.18970513527631</v>
      </c>
      <c r="U41" s="232">
        <f t="shared" si="8"/>
        <v>1000.4561524885283</v>
      </c>
      <c r="V41" s="232">
        <f t="shared" si="8"/>
        <v>1009.1731639974037</v>
      </c>
      <c r="W41" s="232">
        <f t="shared" si="8"/>
        <v>1002.9342520799904</v>
      </c>
      <c r="X41" s="5"/>
      <c r="Y41" s="5"/>
      <c r="Z41" s="5"/>
      <c r="AA41" s="5"/>
      <c r="AB41" s="5"/>
      <c r="AC41" s="5"/>
      <c r="AD41" s="5"/>
    </row>
    <row r="42" spans="1:30" ht="22.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22.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22.5" customHeight="1">
      <c r="A44" s="5"/>
      <c r="B44" s="773" t="s">
        <v>333</v>
      </c>
      <c r="C44" s="67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22.5" customHeight="1">
      <c r="A45" s="5"/>
      <c r="B45" s="236" t="s">
        <v>53</v>
      </c>
      <c r="C45" s="236" t="s">
        <v>167</v>
      </c>
      <c r="D45" s="236">
        <v>2005</v>
      </c>
      <c r="E45" s="236">
        <v>2006</v>
      </c>
      <c r="F45" s="236">
        <v>2007</v>
      </c>
      <c r="G45" s="236">
        <v>2008</v>
      </c>
      <c r="H45" s="236">
        <v>2009</v>
      </c>
      <c r="I45" s="236">
        <v>2010</v>
      </c>
      <c r="J45" s="236">
        <v>2011</v>
      </c>
      <c r="K45" s="236">
        <v>2012</v>
      </c>
      <c r="L45" s="236">
        <v>2013</v>
      </c>
      <c r="M45" s="236">
        <v>2014</v>
      </c>
      <c r="N45" s="236">
        <v>2015</v>
      </c>
      <c r="O45" s="236">
        <v>2016</v>
      </c>
      <c r="P45" s="236">
        <v>2017</v>
      </c>
      <c r="Q45" s="236">
        <v>2018</v>
      </c>
      <c r="R45" s="236">
        <v>2019</v>
      </c>
      <c r="S45" s="236">
        <v>2020</v>
      </c>
      <c r="T45" s="236">
        <v>2021</v>
      </c>
      <c r="U45" s="236">
        <v>2022</v>
      </c>
      <c r="V45" s="236">
        <v>2023</v>
      </c>
      <c r="W45" s="5"/>
      <c r="X45" s="388"/>
      <c r="Y45" s="5"/>
      <c r="Z45" s="5"/>
      <c r="AA45" s="5"/>
      <c r="AB45" s="5"/>
      <c r="AC45" s="5"/>
      <c r="AD45" s="5"/>
    </row>
    <row r="46" spans="1:30" ht="22.5" customHeight="1">
      <c r="A46" s="5"/>
      <c r="B46" s="230" t="s">
        <v>30</v>
      </c>
      <c r="C46" s="230" t="s">
        <v>152</v>
      </c>
      <c r="D46" s="232">
        <f t="shared" ref="D46:V46" si="9">(1/4*D41)+(3/4*E41)</f>
        <v>442.95582066830144</v>
      </c>
      <c r="E46" s="232">
        <f t="shared" si="9"/>
        <v>473.91334439233736</v>
      </c>
      <c r="F46" s="232">
        <f t="shared" si="9"/>
        <v>508.46056200479086</v>
      </c>
      <c r="G46" s="232">
        <f t="shared" si="9"/>
        <v>515.1825</v>
      </c>
      <c r="H46" s="232">
        <f t="shared" si="9"/>
        <v>548.24250000000006</v>
      </c>
      <c r="I46" s="232">
        <f t="shared" si="9"/>
        <v>610.4224999999999</v>
      </c>
      <c r="J46" s="232">
        <f t="shared" si="9"/>
        <v>642.77499999999998</v>
      </c>
      <c r="K46" s="232">
        <f t="shared" si="9"/>
        <v>658.85</v>
      </c>
      <c r="L46" s="232">
        <f t="shared" si="9"/>
        <v>662.57500000000005</v>
      </c>
      <c r="M46" s="232">
        <f t="shared" si="9"/>
        <v>702.35</v>
      </c>
      <c r="N46" s="232">
        <f t="shared" si="9"/>
        <v>755.80000000000007</v>
      </c>
      <c r="O46" s="232">
        <f t="shared" si="9"/>
        <v>828.375</v>
      </c>
      <c r="P46" s="232">
        <f t="shared" si="9"/>
        <v>911.99999999999989</v>
      </c>
      <c r="Q46" s="232">
        <f t="shared" si="9"/>
        <v>880.40708200170252</v>
      </c>
      <c r="R46" s="232">
        <f t="shared" si="9"/>
        <v>894.70150175451943</v>
      </c>
      <c r="S46" s="232">
        <f t="shared" si="9"/>
        <v>959.22810365833016</v>
      </c>
      <c r="T46" s="232">
        <f t="shared" si="9"/>
        <v>994.63954065021528</v>
      </c>
      <c r="U46" s="232">
        <f t="shared" si="9"/>
        <v>1006.9939111201849</v>
      </c>
      <c r="V46" s="232">
        <f t="shared" si="9"/>
        <v>1004.4939800593437</v>
      </c>
      <c r="W46" s="5"/>
      <c r="X46" s="446"/>
      <c r="Y46" s="5"/>
      <c r="Z46" s="5"/>
      <c r="AA46" s="5"/>
      <c r="AB46" s="5"/>
      <c r="AC46" s="5"/>
      <c r="AD46" s="5"/>
    </row>
    <row r="47" spans="1:30" ht="22.5" customHeight="1">
      <c r="A47" s="5"/>
      <c r="B47" s="44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2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22.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22.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22.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22.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22.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22.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22.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22.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22.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22.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22.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22.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22.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22.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22.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22.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22.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22.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22.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22.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22.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22.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22.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22.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22.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22.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2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2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22.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22.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22.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22.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22.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22.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22.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22.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22.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22.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22.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22.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22.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22.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22.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22.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22.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22.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22.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2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2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2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2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2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2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2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2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2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2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2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2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2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2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2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2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2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2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2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2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2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2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2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2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2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2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2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2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2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2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2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2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2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2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2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2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2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2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2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2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2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2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2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2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2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2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2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2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2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2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2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2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2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2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2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2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2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2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2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2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2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2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2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2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2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2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2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2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2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2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2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2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2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2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2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2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2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2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2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2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2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2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2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2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2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2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2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2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2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2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2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2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2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2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2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2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2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2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2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2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2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2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2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2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2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2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2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2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2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2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2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2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2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2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2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2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2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2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2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2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2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2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2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2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row>
    <row r="224" spans="1:30" ht="2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row>
    <row r="225" spans="1:30" ht="2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row>
    <row r="226" spans="1:30" ht="2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row>
    <row r="227" spans="1:30" ht="2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row>
    <row r="228" spans="1:30" ht="2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row>
    <row r="229" spans="1:30" ht="2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row>
    <row r="230" spans="1:30" ht="2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row>
    <row r="231" spans="1:30" ht="2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row>
    <row r="232" spans="1:30" ht="2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row>
    <row r="233" spans="1:30" ht="2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row>
    <row r="234" spans="1:30" ht="2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row>
    <row r="235" spans="1:30" ht="2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row>
    <row r="236" spans="1:30" ht="2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row>
    <row r="237" spans="1:30" ht="2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row>
    <row r="238" spans="1:30" ht="2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row>
    <row r="239" spans="1:30" ht="2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row>
    <row r="240" spans="1:30" ht="2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row>
    <row r="241" spans="1:30" ht="2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row>
    <row r="242" spans="1:30" ht="2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row>
    <row r="243" spans="1:30" ht="2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1:30" ht="2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row>
    <row r="245" spans="1:30" ht="2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row>
    <row r="246" spans="1:30" ht="2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row>
    <row r="247" spans="1:30"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row r="906" spans="1:30"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row>
    <row r="907" spans="1:30"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row>
    <row r="908" spans="1:30"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row>
    <row r="909" spans="1:30"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row>
    <row r="910" spans="1:3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row>
    <row r="911" spans="1:30"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row>
    <row r="912" spans="1:30"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row>
    <row r="913" spans="1:30"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row>
    <row r="914" spans="1:30"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row>
    <row r="915" spans="1:30"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row>
    <row r="916" spans="1:30"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row>
    <row r="917" spans="1:30"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row>
    <row r="918" spans="1:30"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row>
    <row r="919" spans="1:30"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row>
    <row r="920" spans="1:3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row>
    <row r="921" spans="1:30"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row>
    <row r="922" spans="1:30"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row>
    <row r="923" spans="1:30"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row>
    <row r="924" spans="1:30"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row>
    <row r="925" spans="1:30"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row>
    <row r="926" spans="1:30"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row>
    <row r="927" spans="1:30"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row>
    <row r="928" spans="1:30"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row>
    <row r="929" spans="1:30"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row>
    <row r="930" spans="1: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row>
    <row r="931" spans="1:30"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row>
    <row r="932" spans="1:30"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row>
    <row r="933" spans="1:30"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row>
    <row r="934" spans="1:30"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row>
    <row r="935" spans="1:30"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row>
    <row r="936" spans="1:30"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row>
    <row r="937" spans="1:30"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row>
    <row r="938" spans="1:30"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row>
    <row r="939" spans="1:30"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row>
    <row r="940" spans="1:3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row>
    <row r="941" spans="1:30"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row>
    <row r="942" spans="1:30"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row>
    <row r="943" spans="1:30"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row>
    <row r="944" spans="1:30"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row>
    <row r="945" spans="1:30"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row>
    <row r="946" spans="1:30"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row>
    <row r="947" spans="1:30"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row>
    <row r="948" spans="1:30"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row>
    <row r="949" spans="1:30"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row>
    <row r="950" spans="1:3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row>
    <row r="951" spans="1:30"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row>
    <row r="952" spans="1:30"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row>
    <row r="953" spans="1:30"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row>
    <row r="954" spans="1:30"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row>
    <row r="955" spans="1:30"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row>
    <row r="956" spans="1:30"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row>
    <row r="957" spans="1:30"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row>
    <row r="958" spans="1:30"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row>
    <row r="959" spans="1:30"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row>
    <row r="960" spans="1:3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row>
    <row r="961" spans="1:30"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row>
    <row r="962" spans="1:30"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row>
    <row r="963" spans="1:30"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row>
    <row r="964" spans="1:30"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row>
    <row r="965" spans="1:30"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row>
    <row r="966" spans="1:30"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row>
    <row r="967" spans="1:30"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row>
    <row r="968" spans="1:30"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row>
    <row r="969" spans="1:30"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row>
    <row r="970" spans="1:3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row>
    <row r="971" spans="1:30"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row>
    <row r="972" spans="1:30"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row>
    <row r="973" spans="1:30"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row>
    <row r="974" spans="1:30"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row>
    <row r="975" spans="1:30"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row>
    <row r="976" spans="1:30"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row>
    <row r="977" spans="1:30"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row>
    <row r="978" spans="1:30"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row>
    <row r="979" spans="1:30"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row>
    <row r="980" spans="1:3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row>
    <row r="981" spans="1:30"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row>
    <row r="982" spans="1:30"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row>
    <row r="983" spans="1:30"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row>
    <row r="984" spans="1:30"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row>
    <row r="985" spans="1:30"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row>
    <row r="986" spans="1:30"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row>
    <row r="987" spans="1:30"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row>
    <row r="988" spans="1:30"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row>
    <row r="989" spans="1:30"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row>
    <row r="990" spans="1:3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row>
    <row r="991" spans="1:30"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row>
    <row r="992" spans="1:30"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row>
    <row r="993" spans="1:30"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row>
    <row r="994" spans="1:30"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row>
    <row r="995" spans="1:30"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row>
    <row r="996" spans="1:30"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row>
    <row r="997" spans="1:30"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row>
    <row r="998" spans="1:30"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row>
    <row r="999" spans="1:30"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row>
    <row r="1000" spans="1:3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row>
  </sheetData>
  <mergeCells count="10">
    <mergeCell ref="B25:H25"/>
    <mergeCell ref="B31:J31"/>
    <mergeCell ref="B39:E39"/>
    <mergeCell ref="B44:C44"/>
    <mergeCell ref="B2:F2"/>
    <mergeCell ref="B7:F7"/>
    <mergeCell ref="B9:D9"/>
    <mergeCell ref="B12:L13"/>
    <mergeCell ref="B15:E15"/>
    <mergeCell ref="B21:L23"/>
  </mergeCell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6852-9AEC-46D5-8B8A-53975965224D}">
  <sheetPr>
    <tabColor rgb="FF7030A0"/>
    <outlinePr summaryBelow="0" summaryRight="0"/>
  </sheetPr>
  <dimension ref="A1:AD1002"/>
  <sheetViews>
    <sheetView workbookViewId="0">
      <selection activeCell="D16" sqref="D16"/>
    </sheetView>
  </sheetViews>
  <sheetFormatPr defaultColWidth="12.6328125" defaultRowHeight="15" customHeight="1"/>
  <cols>
    <col min="1" max="1" width="12.6328125" style="1" customWidth="1"/>
    <col min="2" max="2" width="22.36328125" style="1" customWidth="1"/>
    <col min="3" max="3" width="14" style="1" customWidth="1"/>
    <col min="4" max="6" width="15.08984375" style="1" customWidth="1"/>
    <col min="7" max="8" width="12.81640625" style="1" customWidth="1"/>
    <col min="9" max="16384" width="12.6328125" style="1"/>
  </cols>
  <sheetData>
    <row r="1" spans="1:30" ht="22.5" customHeight="1">
      <c r="A1" s="5"/>
      <c r="B1" s="388"/>
      <c r="C1" s="388"/>
      <c r="D1" s="349"/>
      <c r="E1" s="349"/>
      <c r="F1" s="349"/>
      <c r="G1" s="349"/>
      <c r="H1" s="349"/>
      <c r="I1" s="349"/>
      <c r="J1" s="349"/>
      <c r="K1" s="349"/>
      <c r="L1" s="349"/>
      <c r="M1" s="349"/>
      <c r="N1" s="349"/>
      <c r="O1" s="349"/>
      <c r="P1" s="349"/>
      <c r="Q1" s="349"/>
      <c r="R1" s="349"/>
      <c r="S1" s="349"/>
      <c r="T1" s="349"/>
      <c r="U1" s="349"/>
      <c r="V1" s="5"/>
      <c r="W1" s="5"/>
      <c r="X1" s="5"/>
      <c r="Y1" s="5"/>
      <c r="Z1" s="5"/>
      <c r="AA1" s="5"/>
      <c r="AB1" s="5"/>
      <c r="AC1" s="5"/>
      <c r="AD1" s="5"/>
    </row>
    <row r="2" spans="1:30" ht="22.5" customHeight="1">
      <c r="A2" s="5"/>
      <c r="B2" s="388" t="s">
        <v>451</v>
      </c>
      <c r="C2" s="388"/>
      <c r="D2" s="349"/>
      <c r="E2" s="349"/>
      <c r="F2" s="349"/>
      <c r="G2" s="349"/>
      <c r="H2" s="349"/>
      <c r="I2" s="349"/>
      <c r="J2" s="349"/>
      <c r="K2" s="349"/>
      <c r="L2" s="349"/>
      <c r="M2" s="349"/>
      <c r="N2" s="349"/>
      <c r="O2" s="349"/>
      <c r="P2" s="349"/>
      <c r="Q2" s="349"/>
      <c r="R2" s="349"/>
      <c r="S2" s="349"/>
      <c r="T2" s="349"/>
      <c r="U2" s="349"/>
      <c r="V2" s="5"/>
      <c r="W2" s="5"/>
      <c r="X2" s="5"/>
      <c r="Y2" s="5"/>
      <c r="Z2" s="5"/>
      <c r="AA2" s="5"/>
      <c r="AB2" s="5"/>
      <c r="AC2" s="5"/>
      <c r="AD2" s="5"/>
    </row>
    <row r="3" spans="1:30" ht="22.5" customHeight="1">
      <c r="A3" s="5"/>
      <c r="B3" s="388"/>
      <c r="C3" s="388"/>
      <c r="D3" s="349"/>
      <c r="E3" s="349"/>
      <c r="F3" s="349"/>
      <c r="G3" s="349"/>
      <c r="H3" s="349"/>
      <c r="I3" s="349"/>
      <c r="J3" s="349"/>
      <c r="K3" s="349"/>
      <c r="L3" s="349"/>
      <c r="M3" s="349"/>
      <c r="N3" s="349"/>
      <c r="O3" s="349"/>
      <c r="P3" s="349"/>
      <c r="Q3" s="349"/>
      <c r="R3" s="349"/>
      <c r="S3" s="349"/>
      <c r="T3" s="349"/>
      <c r="U3" s="349"/>
      <c r="V3" s="5"/>
      <c r="W3" s="5"/>
      <c r="X3" s="5"/>
      <c r="Y3" s="5"/>
      <c r="Z3" s="5"/>
      <c r="AA3" s="5"/>
      <c r="AB3" s="5"/>
      <c r="AC3" s="5"/>
      <c r="AD3" s="5"/>
    </row>
    <row r="4" spans="1:30" ht="22.5" customHeight="1">
      <c r="A4" s="5"/>
      <c r="B4" s="730" t="s">
        <v>53</v>
      </c>
      <c r="C4" s="730" t="s">
        <v>399</v>
      </c>
      <c r="D4" s="457" t="s">
        <v>400</v>
      </c>
      <c r="E4" s="458"/>
      <c r="F4" s="458"/>
      <c r="G4" s="458"/>
      <c r="H4" s="458"/>
      <c r="I4" s="458"/>
      <c r="J4" s="458"/>
      <c r="K4" s="458"/>
      <c r="L4" s="458"/>
      <c r="M4" s="458"/>
      <c r="N4" s="458"/>
      <c r="O4" s="458"/>
      <c r="P4" s="458"/>
      <c r="Q4" s="458"/>
      <c r="R4" s="458"/>
      <c r="S4" s="458"/>
      <c r="T4" s="458"/>
      <c r="U4" s="458"/>
      <c r="V4" s="459"/>
      <c r="W4" s="5"/>
      <c r="X4" s="5"/>
      <c r="Y4" s="5"/>
      <c r="Z4" s="5"/>
      <c r="AA4" s="5"/>
      <c r="AB4" s="5"/>
      <c r="AC4" s="5"/>
      <c r="AD4" s="5"/>
    </row>
    <row r="5" spans="1:30" ht="22.5" customHeight="1">
      <c r="A5" s="5"/>
      <c r="B5" s="695"/>
      <c r="C5" s="695"/>
      <c r="D5" s="236">
        <v>2005</v>
      </c>
      <c r="E5" s="236">
        <v>2006</v>
      </c>
      <c r="F5" s="248">
        <v>2007</v>
      </c>
      <c r="G5" s="248">
        <v>2008</v>
      </c>
      <c r="H5" s="248">
        <v>2009</v>
      </c>
      <c r="I5" s="248">
        <v>2010</v>
      </c>
      <c r="J5" s="248">
        <v>2011</v>
      </c>
      <c r="K5" s="248">
        <v>2012</v>
      </c>
      <c r="L5" s="248">
        <v>2013</v>
      </c>
      <c r="M5" s="248">
        <v>2014</v>
      </c>
      <c r="N5" s="248">
        <v>2015</v>
      </c>
      <c r="O5" s="248">
        <v>2016</v>
      </c>
      <c r="P5" s="248">
        <v>2017</v>
      </c>
      <c r="Q5" s="248">
        <v>2018</v>
      </c>
      <c r="R5" s="248">
        <v>2019</v>
      </c>
      <c r="S5" s="248">
        <v>2020</v>
      </c>
      <c r="T5" s="248">
        <v>2021</v>
      </c>
      <c r="U5" s="248">
        <v>2022</v>
      </c>
      <c r="V5" s="248">
        <v>2023</v>
      </c>
      <c r="W5" s="5"/>
      <c r="X5" s="5"/>
      <c r="Y5" s="5"/>
      <c r="Z5" s="5"/>
      <c r="AA5" s="5"/>
      <c r="AB5" s="5"/>
      <c r="AC5" s="5"/>
      <c r="AD5" s="5"/>
    </row>
    <row r="6" spans="1:30" ht="22.5" customHeight="1">
      <c r="A6" s="5"/>
      <c r="B6" s="777" t="s">
        <v>39</v>
      </c>
      <c r="C6" s="460" t="s">
        <v>32</v>
      </c>
      <c r="D6" s="461">
        <f>'Fisheries (Energy)-Kerosene con'!D14</f>
        <v>114.82027784459378</v>
      </c>
      <c r="E6" s="461">
        <f>'Fisheries (Energy)-Kerosene con'!E14</f>
        <v>102.91429173257733</v>
      </c>
      <c r="F6" s="461">
        <f>'Fisheries (Energy)-Kerosene con'!F14</f>
        <v>92.242865473232428</v>
      </c>
      <c r="G6" s="461">
        <f>'Fisheries (Energy)-Kerosene con'!G14</f>
        <v>88.352499999999992</v>
      </c>
      <c r="H6" s="461">
        <f>'Fisheries (Energy)-Kerosene con'!H14</f>
        <v>89.802500000000009</v>
      </c>
      <c r="I6" s="461">
        <f>'Fisheries (Energy)-Kerosene con'!I14</f>
        <v>77.957499999999996</v>
      </c>
      <c r="J6" s="461">
        <f>'Fisheries (Energy)-Kerosene con'!J14</f>
        <v>65.174999999999997</v>
      </c>
      <c r="K6" s="461">
        <f>'Fisheries (Energy)-Kerosene con'!K14</f>
        <v>45.275000000000006</v>
      </c>
      <c r="L6" s="461">
        <f>'Fisheries (Energy)-Kerosene con'!L14</f>
        <v>38.4</v>
      </c>
      <c r="M6" s="461">
        <f>'Fisheries (Energy)-Kerosene con'!M14</f>
        <v>37.924999999999997</v>
      </c>
      <c r="N6" s="461">
        <f>'Fisheries (Energy)-Kerosene con'!N14</f>
        <v>38.875</v>
      </c>
      <c r="O6" s="461">
        <f>'Fisheries (Energy)-Kerosene con'!O14</f>
        <v>34.024999999999999</v>
      </c>
      <c r="P6" s="461">
        <f>'Fisheries (Energy)-Kerosene con'!P14</f>
        <v>30.574999999999999</v>
      </c>
      <c r="Q6" s="461">
        <f>'Fisheries (Energy)-Kerosene con'!Q14</f>
        <v>27.666921796836746</v>
      </c>
      <c r="R6" s="461">
        <f>'Fisheries (Energy)-Kerosene con'!R14</f>
        <v>24.798073254933549</v>
      </c>
      <c r="S6" s="461">
        <f>'Fisheries (Energy)-Kerosene con'!S14</f>
        <v>22.22670240197661</v>
      </c>
      <c r="T6" s="461">
        <f>'Fisheries (Energy)-Kerosene con'!T14</f>
        <v>19.921963072987815</v>
      </c>
      <c r="U6" s="462">
        <f>'Fisheries (Energy)-Kerosene con'!U14</f>
        <v>17.856207614773989</v>
      </c>
      <c r="V6" s="224">
        <f>'Fisheries (Energy)-Kerosene con'!V14</f>
        <v>16.004655224676796</v>
      </c>
      <c r="W6" s="5"/>
      <c r="X6" s="5"/>
      <c r="Y6" s="5"/>
      <c r="Z6" s="5"/>
      <c r="AA6" s="5"/>
      <c r="AB6" s="5"/>
      <c r="AC6" s="5"/>
      <c r="AD6" s="5"/>
    </row>
    <row r="7" spans="1:30" ht="22.5" customHeight="1">
      <c r="A7" s="5"/>
      <c r="B7" s="714"/>
      <c r="C7" s="463" t="s">
        <v>74</v>
      </c>
      <c r="D7" s="464">
        <f>' Fisheries (Energy)_Petrol &amp; Di'!D41</f>
        <v>0.35348919490564068</v>
      </c>
      <c r="E7" s="464">
        <f>' Fisheries (Energy)_Petrol &amp; Di'!E41</f>
        <v>0.40609741045217873</v>
      </c>
      <c r="F7" s="464">
        <f>' Fisheries (Energy)_Petrol &amp; Di'!F41</f>
        <v>0.46653507137604949</v>
      </c>
      <c r="G7" s="464">
        <f>' Fisheries (Energy)_Petrol &amp; Di'!G41</f>
        <v>0.53596739900779589</v>
      </c>
      <c r="H7" s="464">
        <f>' Fisheries (Energy)_Petrol &amp; Di'!H41</f>
        <v>0.96119773210489012</v>
      </c>
      <c r="I7" s="464">
        <f>' Fisheries (Energy)_Petrol &amp; Di'!I41</f>
        <v>0.59355067328136069</v>
      </c>
      <c r="J7" s="464">
        <f>' Fisheries (Energy)_Petrol &amp; Di'!J41</f>
        <v>0.72643515237420264</v>
      </c>
      <c r="K7" s="464">
        <f>' Fisheries (Energy)_Petrol &amp; Di'!K41</f>
        <v>1.2934089298369948</v>
      </c>
      <c r="L7" s="464">
        <f>' Fisheries (Energy)_Petrol &amp; Di'!L41</f>
        <v>0.61569808646350099</v>
      </c>
      <c r="M7" s="464">
        <f>' Fisheries (Energy)_Petrol &amp; Di'!M41</f>
        <v>4.5225017717930545</v>
      </c>
      <c r="N7" s="464">
        <f>' Fisheries (Energy)_Petrol &amp; Di'!N41</f>
        <v>0.75744153082919907</v>
      </c>
      <c r="O7" s="464">
        <f>' Fisheries (Energy)_Petrol &amp; Di'!O41</f>
        <v>0.75744153082919907</v>
      </c>
      <c r="P7" s="464">
        <f>' Fisheries (Energy)_Petrol &amp; Di'!P41</f>
        <v>1.0409284195605952</v>
      </c>
      <c r="Q7" s="464">
        <f>' Fisheries (Energy)_Petrol &amp; Di'!Q41</f>
        <v>1.3111268603827073</v>
      </c>
      <c r="R7" s="464">
        <f>' Fisheries (Energy)_Petrol &amp; Di'!R41</f>
        <v>2.8525868178596738</v>
      </c>
      <c r="S7" s="464">
        <f>' Fisheries (Energy)_Petrol &amp; Di'!S41</f>
        <v>2.3431963146704464</v>
      </c>
      <c r="T7" s="464">
        <f>' Fisheries (Energy)_Petrol &amp; Di'!T41</f>
        <v>3.8403614457831323</v>
      </c>
      <c r="U7" s="464">
        <f>' Fisheries (Energy)_Petrol &amp; Di'!U41</f>
        <v>3.738483345145287</v>
      </c>
      <c r="V7" s="227">
        <f>' Fisheries (Energy)_Petrol &amp; Di'!V41</f>
        <v>4.2948650973259888</v>
      </c>
      <c r="W7" s="5"/>
      <c r="X7" s="5"/>
      <c r="Y7" s="5"/>
      <c r="Z7" s="5"/>
      <c r="AA7" s="5"/>
      <c r="AB7" s="5"/>
      <c r="AC7" s="5"/>
      <c r="AD7" s="5"/>
    </row>
    <row r="8" spans="1:30" ht="22.5" customHeight="1">
      <c r="A8" s="5"/>
      <c r="B8" s="695"/>
      <c r="C8" s="465" t="s">
        <v>35</v>
      </c>
      <c r="D8" s="466">
        <f>' Fisheries (Energy)_Petrol &amp; Di'!D42</f>
        <v>4.9511982608057927</v>
      </c>
      <c r="E8" s="466">
        <f>' Fisheries (Energy)_Petrol &amp; Di'!E42</f>
        <v>5.8318451686103794</v>
      </c>
      <c r="F8" s="466">
        <f>' Fisheries (Energy)_Petrol &amp; Di'!F42</f>
        <v>6.869128699586577</v>
      </c>
      <c r="G8" s="466">
        <f>' Fisheries (Energy)_Petrol &amp; Di'!G42</f>
        <v>8.0909090909090917</v>
      </c>
      <c r="H8" s="466">
        <f>' Fisheries (Energy)_Petrol &amp; Di'!H42</f>
        <v>18.363636363636363</v>
      </c>
      <c r="I8" s="466">
        <f>' Fisheries (Energy)_Petrol &amp; Di'!I42</f>
        <v>31.090909090909093</v>
      </c>
      <c r="J8" s="466">
        <f>' Fisheries (Energy)_Petrol &amp; Di'!J42</f>
        <v>62.909090909090914</v>
      </c>
      <c r="K8" s="466">
        <f>' Fisheries (Energy)_Petrol &amp; Di'!K42</f>
        <v>59.63636363636364</v>
      </c>
      <c r="L8" s="466">
        <f>' Fisheries (Energy)_Petrol &amp; Di'!L42</f>
        <v>31.590909090909093</v>
      </c>
      <c r="M8" s="466">
        <f>' Fisheries (Energy)_Petrol &amp; Di'!M42</f>
        <v>50.909090909090914</v>
      </c>
      <c r="N8" s="466">
        <f>' Fisheries (Energy)_Petrol &amp; Di'!N42</f>
        <v>62.227272727272727</v>
      </c>
      <c r="O8" s="466">
        <f>' Fisheries (Energy)_Petrol &amp; Di'!O42</f>
        <v>61.681818181818187</v>
      </c>
      <c r="P8" s="466">
        <f>' Fisheries (Energy)_Petrol &amp; Di'!P42</f>
        <v>116.04545454545455</v>
      </c>
      <c r="Q8" s="466">
        <f>' Fisheries (Energy)_Petrol &amp; Di'!Q42</f>
        <v>77.227272727272734</v>
      </c>
      <c r="R8" s="466">
        <f>' Fisheries (Energy)_Petrol &amp; Di'!R42</f>
        <v>77.136363636363626</v>
      </c>
      <c r="S8" s="466">
        <f>' Fisheries (Energy)_Petrol &amp; Di'!S42</f>
        <v>51.545454545454547</v>
      </c>
      <c r="T8" s="466">
        <f>' Fisheries (Energy)_Petrol &amp; Di'!T42</f>
        <v>88.77272727272728</v>
      </c>
      <c r="U8" s="466">
        <f>' Fisheries (Energy)_Petrol &amp; Di'!U42</f>
        <v>80.045454545454547</v>
      </c>
      <c r="V8" s="232">
        <f>' Fisheries (Energy)_Petrol &amp; Di'!V42</f>
        <v>94.282772123158409</v>
      </c>
      <c r="W8" s="5"/>
      <c r="X8" s="5"/>
      <c r="Y8" s="5"/>
      <c r="Z8" s="5"/>
      <c r="AA8" s="5"/>
      <c r="AB8" s="5"/>
      <c r="AC8" s="5"/>
      <c r="AD8" s="5"/>
    </row>
    <row r="9" spans="1:30" ht="22.5" customHeight="1">
      <c r="A9" s="5"/>
      <c r="B9" s="15"/>
      <c r="C9" s="15"/>
      <c r="D9" s="5"/>
      <c r="E9" s="5"/>
      <c r="F9" s="5"/>
      <c r="G9" s="5"/>
      <c r="H9" s="5"/>
      <c r="I9" s="5"/>
      <c r="J9" s="5"/>
      <c r="K9" s="5"/>
      <c r="L9" s="5"/>
      <c r="M9" s="5"/>
      <c r="N9" s="5"/>
      <c r="O9" s="5"/>
      <c r="P9" s="5"/>
      <c r="Q9" s="5"/>
      <c r="R9" s="5"/>
      <c r="S9" s="5"/>
      <c r="T9" s="5"/>
      <c r="U9" s="5"/>
      <c r="V9" s="5"/>
      <c r="W9" s="5"/>
      <c r="X9" s="5"/>
      <c r="Y9" s="5"/>
      <c r="Z9" s="5"/>
      <c r="AA9" s="5"/>
      <c r="AB9" s="5"/>
      <c r="AC9" s="5"/>
      <c r="AD9" s="5"/>
    </row>
    <row r="10" spans="1:30" ht="22.5" customHeight="1">
      <c r="A10" s="5"/>
      <c r="B10" s="1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row>
    <row r="11" spans="1:30" ht="22.5" customHeight="1">
      <c r="A11" s="5"/>
      <c r="B11" s="211" t="s">
        <v>121</v>
      </c>
      <c r="C11" s="211"/>
      <c r="D11" s="211"/>
      <c r="E11" s="211"/>
      <c r="F11" s="5"/>
      <c r="G11" s="5"/>
      <c r="H11" s="5"/>
      <c r="I11" s="5"/>
      <c r="J11" s="5"/>
      <c r="K11" s="5"/>
      <c r="L11" s="5"/>
      <c r="M11" s="5"/>
      <c r="N11" s="5"/>
      <c r="O11" s="5"/>
      <c r="P11" s="5"/>
      <c r="Q11" s="5"/>
      <c r="R11" s="5"/>
      <c r="S11" s="5"/>
      <c r="T11" s="5"/>
      <c r="U11" s="5"/>
      <c r="V11" s="5"/>
      <c r="W11" s="5"/>
      <c r="X11" s="5"/>
      <c r="Y11" s="5"/>
      <c r="Z11" s="5"/>
      <c r="AA11" s="5"/>
      <c r="AB11" s="5"/>
      <c r="AC11" s="5"/>
    </row>
    <row r="12" spans="1:30" ht="22.5" customHeight="1">
      <c r="A12" s="5"/>
      <c r="B12" s="448" t="s">
        <v>8</v>
      </c>
      <c r="C12" s="449" t="s">
        <v>122</v>
      </c>
      <c r="D12" s="449" t="s">
        <v>123</v>
      </c>
      <c r="E12" s="449" t="s">
        <v>124</v>
      </c>
      <c r="F12" s="5"/>
      <c r="G12" s="5"/>
      <c r="H12" s="5"/>
      <c r="I12" s="5"/>
      <c r="J12" s="5"/>
      <c r="K12" s="5"/>
      <c r="L12" s="5"/>
      <c r="M12" s="5"/>
      <c r="N12" s="5"/>
      <c r="O12" s="5"/>
      <c r="P12" s="5"/>
      <c r="Q12" s="5"/>
      <c r="R12" s="5"/>
      <c r="S12" s="5"/>
      <c r="T12" s="5"/>
      <c r="U12" s="5"/>
      <c r="V12" s="5"/>
      <c r="W12" s="5"/>
      <c r="X12" s="5"/>
      <c r="Y12" s="5"/>
      <c r="Z12" s="5"/>
      <c r="AA12" s="5"/>
      <c r="AB12" s="5"/>
      <c r="AC12" s="5"/>
    </row>
    <row r="13" spans="1:30" ht="22.5" customHeight="1">
      <c r="A13" s="5"/>
      <c r="B13" s="427" t="s">
        <v>125</v>
      </c>
      <c r="C13" s="243">
        <v>21</v>
      </c>
      <c r="D13" s="243">
        <v>27.9</v>
      </c>
      <c r="E13" s="243">
        <v>5.38</v>
      </c>
      <c r="F13" s="5"/>
      <c r="G13" s="5"/>
      <c r="H13" s="5"/>
      <c r="I13" s="5"/>
      <c r="J13" s="5"/>
      <c r="K13" s="5"/>
      <c r="L13" s="5"/>
      <c r="M13" s="5"/>
      <c r="N13" s="5"/>
      <c r="O13" s="5"/>
      <c r="P13" s="5"/>
      <c r="Q13" s="5"/>
      <c r="R13" s="5"/>
      <c r="S13" s="5"/>
      <c r="T13" s="5"/>
      <c r="U13" s="5"/>
      <c r="V13" s="5"/>
      <c r="W13" s="5"/>
      <c r="X13" s="5"/>
      <c r="Y13" s="5"/>
      <c r="Z13" s="5"/>
      <c r="AA13" s="5"/>
      <c r="AB13" s="5"/>
      <c r="AC13" s="5"/>
    </row>
    <row r="14" spans="1:30" ht="22.5" customHeight="1">
      <c r="A14" s="5"/>
      <c r="B14" s="427" t="s">
        <v>126</v>
      </c>
      <c r="C14" s="243">
        <v>310</v>
      </c>
      <c r="D14" s="243">
        <v>273</v>
      </c>
      <c r="E14" s="243">
        <v>233</v>
      </c>
      <c r="F14" s="386"/>
      <c r="G14" s="386"/>
      <c r="H14" s="386"/>
      <c r="I14" s="386"/>
      <c r="J14" s="386"/>
      <c r="K14" s="387"/>
      <c r="L14" s="387"/>
      <c r="M14" s="387"/>
      <c r="N14" s="388"/>
      <c r="O14" s="388"/>
      <c r="P14" s="388"/>
      <c r="Q14" s="388"/>
      <c r="R14" s="388"/>
      <c r="S14" s="388"/>
      <c r="T14" s="388"/>
      <c r="U14" s="388"/>
      <c r="V14" s="388"/>
      <c r="W14" s="388"/>
      <c r="X14" s="5"/>
      <c r="Y14" s="5"/>
      <c r="Z14" s="5"/>
      <c r="AA14" s="5"/>
      <c r="AB14" s="5"/>
      <c r="AC14" s="5"/>
    </row>
    <row r="15" spans="1:30" ht="36" customHeight="1">
      <c r="A15" s="5"/>
      <c r="B15" s="686" t="s">
        <v>155</v>
      </c>
      <c r="C15" s="675"/>
      <c r="D15" s="675"/>
      <c r="E15" s="675"/>
      <c r="F15" s="15"/>
      <c r="G15" s="15"/>
      <c r="H15" s="15"/>
      <c r="I15" s="15"/>
      <c r="J15" s="15"/>
      <c r="K15" s="15"/>
      <c r="L15" s="15"/>
      <c r="M15" s="15"/>
      <c r="N15" s="15"/>
      <c r="O15" s="15"/>
      <c r="P15" s="15"/>
      <c r="Q15" s="15"/>
      <c r="R15" s="15"/>
      <c r="S15" s="15"/>
      <c r="T15" s="15"/>
      <c r="U15" s="15"/>
      <c r="V15" s="15"/>
      <c r="W15" s="15"/>
      <c r="X15" s="5"/>
      <c r="Y15" s="5"/>
      <c r="Z15" s="5"/>
      <c r="AA15" s="5"/>
      <c r="AB15" s="5"/>
      <c r="AC15" s="5"/>
    </row>
    <row r="16" spans="1:30" ht="22.5" customHeight="1">
      <c r="A16" s="5"/>
      <c r="B16" s="1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1:30" ht="22.5" customHeight="1">
      <c r="A17" s="15"/>
      <c r="B17" s="388"/>
      <c r="C17" s="388"/>
      <c r="D17" s="388"/>
      <c r="E17" s="388"/>
      <c r="F17" s="388"/>
      <c r="G17" s="388"/>
      <c r="H17" s="388"/>
      <c r="I17" s="388"/>
      <c r="J17" s="388"/>
      <c r="K17" s="388"/>
      <c r="L17" s="388"/>
      <c r="M17" s="388"/>
      <c r="N17" s="388"/>
      <c r="O17" s="388"/>
      <c r="P17" s="388"/>
      <c r="Q17" s="388"/>
      <c r="R17" s="388"/>
      <c r="S17" s="388"/>
      <c r="T17" s="388"/>
      <c r="U17" s="388"/>
      <c r="V17" s="388"/>
      <c r="W17" s="388"/>
      <c r="X17" s="15"/>
      <c r="Y17" s="15"/>
      <c r="Z17" s="15"/>
      <c r="AA17" s="15"/>
      <c r="AB17" s="15"/>
      <c r="AC17" s="15"/>
      <c r="AD17" s="15"/>
    </row>
    <row r="18" spans="1:30" ht="22.5" customHeight="1">
      <c r="A18" s="467"/>
      <c r="B18" s="15"/>
      <c r="C18" s="15"/>
      <c r="D18" s="468"/>
      <c r="E18" s="468"/>
      <c r="F18" s="468"/>
      <c r="G18" s="468"/>
      <c r="H18" s="468"/>
      <c r="I18" s="468"/>
      <c r="J18" s="468"/>
      <c r="K18" s="468"/>
      <c r="L18" s="468"/>
      <c r="M18" s="468"/>
      <c r="N18" s="468"/>
      <c r="O18" s="468"/>
      <c r="P18" s="468"/>
      <c r="Q18" s="468"/>
      <c r="R18" s="468"/>
      <c r="S18" s="468"/>
      <c r="T18" s="468"/>
      <c r="U18" s="468"/>
      <c r="V18" s="468"/>
      <c r="W18" s="468"/>
      <c r="X18" s="467"/>
      <c r="Y18" s="467"/>
      <c r="Z18" s="467"/>
      <c r="AA18" s="467"/>
      <c r="AB18" s="467"/>
      <c r="AC18" s="467"/>
      <c r="AD18" s="467"/>
    </row>
    <row r="19" spans="1:30" ht="22.5" customHeight="1">
      <c r="A19" s="5"/>
      <c r="B19" s="349" t="s">
        <v>446</v>
      </c>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1:30" ht="22.5" customHeight="1">
      <c r="A20" s="5"/>
      <c r="B20" s="248" t="s">
        <v>46</v>
      </c>
      <c r="C20" s="450" t="s">
        <v>52</v>
      </c>
      <c r="D20" s="450" t="s">
        <v>8</v>
      </c>
      <c r="E20" s="450">
        <v>2005</v>
      </c>
      <c r="F20" s="450">
        <v>2006</v>
      </c>
      <c r="G20" s="450">
        <v>2007</v>
      </c>
      <c r="H20" s="450">
        <v>2008</v>
      </c>
      <c r="I20" s="450">
        <v>2009</v>
      </c>
      <c r="J20" s="450">
        <v>2010</v>
      </c>
      <c r="K20" s="450">
        <v>2011</v>
      </c>
      <c r="L20" s="450">
        <v>2012</v>
      </c>
      <c r="M20" s="450">
        <v>2013</v>
      </c>
      <c r="N20" s="450">
        <v>2014</v>
      </c>
      <c r="O20" s="450">
        <v>2015</v>
      </c>
      <c r="P20" s="450">
        <v>2016</v>
      </c>
      <c r="Q20" s="450">
        <v>2017</v>
      </c>
      <c r="R20" s="450">
        <v>2018</v>
      </c>
      <c r="S20" s="450">
        <v>2019</v>
      </c>
      <c r="T20" s="450">
        <v>2020</v>
      </c>
      <c r="U20" s="450">
        <v>2021</v>
      </c>
      <c r="V20" s="450">
        <v>2022</v>
      </c>
      <c r="W20" s="450">
        <v>2023</v>
      </c>
      <c r="X20" s="5"/>
      <c r="Y20" s="5"/>
      <c r="Z20" s="5"/>
      <c r="AA20" s="5"/>
      <c r="AB20" s="5"/>
      <c r="AC20" s="5"/>
      <c r="AD20" s="5"/>
    </row>
    <row r="21" spans="1:30" ht="22.5" customHeight="1">
      <c r="A21" s="5"/>
      <c r="B21" s="223" t="s">
        <v>39</v>
      </c>
      <c r="C21" s="223" t="s">
        <v>32</v>
      </c>
      <c r="D21" s="223" t="s">
        <v>17</v>
      </c>
      <c r="E21" s="224">
        <f>'Fisheries (Energy)-Estimates'!D6*'Emission Factor Other Sector'!$D$30*'Emission Factor Other Sector'!$E$30</f>
        <v>361594.3153937516</v>
      </c>
      <c r="F21" s="224">
        <f>'Fisheries (Energy)-Estimates'!E6*'Emission Factor Other Sector'!$D$30*'Emission Factor Other Sector'!$E$30</f>
        <v>324099.74581006716</v>
      </c>
      <c r="G21" s="224">
        <f>'Fisheries (Energy)-Estimates'!F6*'Emission Factor Other Sector'!$D$30*'Emission Factor Other Sector'!$E$30</f>
        <v>290493.07680561306</v>
      </c>
      <c r="H21" s="224">
        <f>'Fisheries (Energy)-Estimates'!G6*'Emission Factor Other Sector'!$D$30*'Emission Factor Other Sector'!$E$30</f>
        <v>278241.46004999999</v>
      </c>
      <c r="I21" s="224">
        <f>'Fisheries (Energy)-Estimates'!H6*'Emission Factor Other Sector'!$D$30*'Emission Factor Other Sector'!$E$30</f>
        <v>282807.82905000006</v>
      </c>
      <c r="J21" s="224">
        <f>'Fisheries (Energy)-Estimates'!I6*'Emission Factor Other Sector'!$D$30*'Emission Factor Other Sector'!$E$30</f>
        <v>245505.31815000001</v>
      </c>
      <c r="K21" s="224">
        <f>'Fisheries (Energy)-Estimates'!J6*'Emission Factor Other Sector'!$D$30*'Emission Factor Other Sector'!$E$30</f>
        <v>205250.4135</v>
      </c>
      <c r="L21" s="224">
        <f>'Fisheries (Energy)-Estimates'!K6*'Emission Factor Other Sector'!$D$30*'Emission Factor Other Sector'!$E$30</f>
        <v>142580.93550000002</v>
      </c>
      <c r="M21" s="224">
        <f>'Fisheries (Energy)-Estimates'!L6*'Emission Factor Other Sector'!$D$30*'Emission Factor Other Sector'!$E$30</f>
        <v>120930.048</v>
      </c>
      <c r="N21" s="224">
        <f>'Fisheries (Energy)-Estimates'!M6*'Emission Factor Other Sector'!$D$30*'Emission Factor Other Sector'!$E$30</f>
        <v>119434.1685</v>
      </c>
      <c r="O21" s="224">
        <f>'Fisheries (Energy)-Estimates'!N6*'Emission Factor Other Sector'!$D$30*'Emission Factor Other Sector'!$E$30</f>
        <v>122425.92750000001</v>
      </c>
      <c r="P21" s="224">
        <f>'Fisheries (Energy)-Estimates'!O6*'Emission Factor Other Sector'!$D$30*'Emission Factor Other Sector'!$E$30</f>
        <v>107152.2105</v>
      </c>
      <c r="Q21" s="224">
        <f>'Fisheries (Energy)-Estimates'!P6*'Emission Factor Other Sector'!$D$30*'Emission Factor Other Sector'!$E$30</f>
        <v>96287.401500000007</v>
      </c>
      <c r="R21" s="224">
        <f>'Fisheries (Energy)-Estimates'!Q6*'Emission Factor Other Sector'!$D$30*'Emission Factor Other Sector'!$E$30</f>
        <v>87129.223461034213</v>
      </c>
      <c r="S21" s="224">
        <f>'Fisheries (Energy)-Estimates'!R6*'Emission Factor Other Sector'!$D$30*'Emission Factor Other Sector'!$E$30</f>
        <v>78094.588255901821</v>
      </c>
      <c r="T21" s="224">
        <f>'Fisheries (Energy)-Estimates'!S6*'Emission Factor Other Sector'!$D$30*'Emission Factor Other Sector'!$E$30</f>
        <v>69996.775738352779</v>
      </c>
      <c r="U21" s="224">
        <f>'Fisheries (Energy)-Estimates'!T6*'Emission Factor Other Sector'!$D$30*'Emission Factor Other Sector'!$E$30</f>
        <v>62738.644548714692</v>
      </c>
      <c r="V21" s="224">
        <f>'Fisheries (Energy)-Estimates'!U6*'Emission Factor Other Sector'!$D$30*'Emission Factor Other Sector'!$E$30</f>
        <v>56233.126144598551</v>
      </c>
      <c r="W21" s="224">
        <f>'Fisheries (Energy)-Estimates'!V6*'Emission Factor Other Sector'!$D$30*'Emission Factor Other Sector'!$E$30</f>
        <v>50402.180326656657</v>
      </c>
      <c r="X21" s="5"/>
      <c r="Y21" s="5"/>
      <c r="Z21" s="5"/>
      <c r="AA21" s="5"/>
      <c r="AB21" s="5"/>
      <c r="AC21" s="5"/>
      <c r="AD21" s="5"/>
    </row>
    <row r="22" spans="1:30" ht="22.5" customHeight="1">
      <c r="A22" s="5"/>
      <c r="B22" s="226" t="s">
        <v>39</v>
      </c>
      <c r="C22" s="226" t="s">
        <v>32</v>
      </c>
      <c r="D22" s="226" t="s">
        <v>25</v>
      </c>
      <c r="E22" s="227">
        <f>'Fisheries (Energy)-Estimates'!D6*'Emission Factor Other Sector'!$D$30*('Emission Factor Other Sector'!$F$30/1000)</f>
        <v>50.291281695932071</v>
      </c>
      <c r="F22" s="227">
        <f>'Fisheries (Energy)-Estimates'!E6*'Emission Factor Other Sector'!$D$30*('Emission Factor Other Sector'!$F$30/1000)</f>
        <v>45.076459778868866</v>
      </c>
      <c r="G22" s="227">
        <f>'Fisheries (Energy)-Estimates'!F6*'Emission Factor Other Sector'!$D$30*('Emission Factor Other Sector'!$F$30/1000)</f>
        <v>40.402375077275799</v>
      </c>
      <c r="H22" s="227">
        <f>'Fisheries (Energy)-Estimates'!G6*'Emission Factor Other Sector'!$D$30*('Emission Factor Other Sector'!$F$30/1000)</f>
        <v>38.698394999999998</v>
      </c>
      <c r="I22" s="227">
        <f>'Fisheries (Energy)-Estimates'!H6*'Emission Factor Other Sector'!$D$30*('Emission Factor Other Sector'!$F$30/1000)</f>
        <v>39.333495000000006</v>
      </c>
      <c r="J22" s="227">
        <f>'Fisheries (Energy)-Estimates'!I6*'Emission Factor Other Sector'!$D$30*('Emission Factor Other Sector'!$F$30/1000)</f>
        <v>34.145384999999997</v>
      </c>
      <c r="K22" s="227">
        <f>'Fisheries (Energy)-Estimates'!J6*'Emission Factor Other Sector'!$D$30*('Emission Factor Other Sector'!$F$30/1000)</f>
        <v>28.546649999999996</v>
      </c>
      <c r="L22" s="227">
        <f>'Fisheries (Energy)-Estimates'!K6*'Emission Factor Other Sector'!$D$30*('Emission Factor Other Sector'!$F$30/1000)</f>
        <v>19.830450000000003</v>
      </c>
      <c r="M22" s="227">
        <f>'Fisheries (Energy)-Estimates'!L6*'Emission Factor Other Sector'!$D$30*('Emission Factor Other Sector'!$F$30/1000)</f>
        <v>16.819199999999999</v>
      </c>
      <c r="N22" s="227">
        <f>'Fisheries (Energy)-Estimates'!M6*'Emission Factor Other Sector'!$D$30*('Emission Factor Other Sector'!$F$30/1000)</f>
        <v>16.611149999999999</v>
      </c>
      <c r="O22" s="227">
        <f>'Fisheries (Energy)-Estimates'!N6*'Emission Factor Other Sector'!$D$30*('Emission Factor Other Sector'!$F$30/1000)</f>
        <v>17.027249999999999</v>
      </c>
      <c r="P22" s="227">
        <f>'Fisheries (Energy)-Estimates'!O6*'Emission Factor Other Sector'!$D$30*('Emission Factor Other Sector'!$F$30/1000)</f>
        <v>14.902949999999999</v>
      </c>
      <c r="Q22" s="227">
        <f>'Fisheries (Energy)-Estimates'!P6*'Emission Factor Other Sector'!$D$30*('Emission Factor Other Sector'!$F$30/1000)</f>
        <v>13.39185</v>
      </c>
      <c r="R22" s="227">
        <f>'Fisheries (Energy)-Estimates'!Q6*'Emission Factor Other Sector'!$D$30*('Emission Factor Other Sector'!$F$30/1000)</f>
        <v>12.118111747014494</v>
      </c>
      <c r="S22" s="227">
        <f>'Fisheries (Energy)-Estimates'!R6*'Emission Factor Other Sector'!$D$30*('Emission Factor Other Sector'!$F$30/1000)</f>
        <v>10.861556085660894</v>
      </c>
      <c r="T22" s="227">
        <f>'Fisheries (Energy)-Estimates'!S6*'Emission Factor Other Sector'!$D$30*('Emission Factor Other Sector'!$F$30/1000)</f>
        <v>9.735295652065755</v>
      </c>
      <c r="U22" s="227">
        <f>'Fisheries (Energy)-Estimates'!T6*'Emission Factor Other Sector'!$D$30*('Emission Factor Other Sector'!$F$30/1000)</f>
        <v>8.7258198259686637</v>
      </c>
      <c r="V22" s="227">
        <f>'Fisheries (Energy)-Estimates'!U6*'Emission Factor Other Sector'!$D$30*('Emission Factor Other Sector'!$F$30/1000)</f>
        <v>7.8210189352710078</v>
      </c>
      <c r="W22" s="227">
        <f>'Fisheries (Energy)-Estimates'!V6*'Emission Factor Other Sector'!$D$30*('Emission Factor Other Sector'!$F$30/1000)</f>
        <v>7.0100389884084358</v>
      </c>
      <c r="X22" s="5"/>
      <c r="Y22" s="5"/>
      <c r="Z22" s="5"/>
      <c r="AA22" s="5"/>
      <c r="AB22" s="5"/>
      <c r="AC22" s="5"/>
      <c r="AD22" s="5"/>
    </row>
    <row r="23" spans="1:30" ht="22.5" customHeight="1">
      <c r="A23" s="5"/>
      <c r="B23" s="226" t="s">
        <v>39</v>
      </c>
      <c r="C23" s="226" t="s">
        <v>32</v>
      </c>
      <c r="D23" s="226" t="s">
        <v>26</v>
      </c>
      <c r="E23" s="227">
        <f>'Fisheries (Energy)-Estimates'!D6*'Emission Factor Other Sector'!$D$30*('Emission Factor Other Sector'!$G$30/1000)</f>
        <v>3.0174769017559235</v>
      </c>
      <c r="F23" s="227">
        <f>'Fisheries (Energy)-Estimates'!E6*'Emission Factor Other Sector'!$D$30*('Emission Factor Other Sector'!$G$30/1000)</f>
        <v>2.7045875867321318</v>
      </c>
      <c r="G23" s="227">
        <f>'Fisheries (Energy)-Estimates'!F6*'Emission Factor Other Sector'!$D$30*('Emission Factor Other Sector'!$G$30/1000)</f>
        <v>2.4241425046365479</v>
      </c>
      <c r="H23" s="227">
        <f>'Fisheries (Energy)-Estimates'!G6*'Emission Factor Other Sector'!$D$30*('Emission Factor Other Sector'!$G$30/1000)</f>
        <v>2.3219036999999996</v>
      </c>
      <c r="I23" s="227">
        <f>'Fisheries (Energy)-Estimates'!H6*'Emission Factor Other Sector'!$D$30*('Emission Factor Other Sector'!$G$30/1000)</f>
        <v>2.3600097</v>
      </c>
      <c r="J23" s="227">
        <f>'Fisheries (Energy)-Estimates'!I6*'Emission Factor Other Sector'!$D$30*('Emission Factor Other Sector'!$G$30/1000)</f>
        <v>2.0487230999999997</v>
      </c>
      <c r="K23" s="227">
        <f>'Fisheries (Energy)-Estimates'!J6*'Emission Factor Other Sector'!$D$30*('Emission Factor Other Sector'!$G$30/1000)</f>
        <v>1.7127989999999995</v>
      </c>
      <c r="L23" s="227">
        <f>'Fisheries (Energy)-Estimates'!K6*'Emission Factor Other Sector'!$D$30*('Emission Factor Other Sector'!$G$30/1000)</f>
        <v>1.189827</v>
      </c>
      <c r="M23" s="227">
        <f>'Fisheries (Energy)-Estimates'!L6*'Emission Factor Other Sector'!$D$30*('Emission Factor Other Sector'!$G$30/1000)</f>
        <v>1.0091519999999998</v>
      </c>
      <c r="N23" s="227">
        <f>'Fisheries (Energy)-Estimates'!M6*'Emission Factor Other Sector'!$D$30*('Emission Factor Other Sector'!$G$30/1000)</f>
        <v>0.99666899999999981</v>
      </c>
      <c r="O23" s="227">
        <f>'Fisheries (Energy)-Estimates'!N6*'Emission Factor Other Sector'!$D$30*('Emission Factor Other Sector'!$G$30/1000)</f>
        <v>1.0216349999999998</v>
      </c>
      <c r="P23" s="227">
        <f>'Fisheries (Energy)-Estimates'!O6*'Emission Factor Other Sector'!$D$30*('Emission Factor Other Sector'!$G$30/1000)</f>
        <v>0.89417699999999978</v>
      </c>
      <c r="Q23" s="227">
        <f>'Fisheries (Energy)-Estimates'!P6*'Emission Factor Other Sector'!$D$30*('Emission Factor Other Sector'!$G$30/1000)</f>
        <v>0.80351099999999986</v>
      </c>
      <c r="R23" s="227">
        <f>'Fisheries (Energy)-Estimates'!Q6*'Emission Factor Other Sector'!$D$30*('Emission Factor Other Sector'!$G$30/1000)</f>
        <v>0.72708670482086957</v>
      </c>
      <c r="S23" s="227">
        <f>'Fisheries (Energy)-Estimates'!R6*'Emission Factor Other Sector'!$D$30*('Emission Factor Other Sector'!$G$30/1000)</f>
        <v>0.65169336513965348</v>
      </c>
      <c r="T23" s="227">
        <f>'Fisheries (Energy)-Estimates'!S6*'Emission Factor Other Sector'!$D$30*('Emission Factor Other Sector'!$G$30/1000)</f>
        <v>0.58411773912394516</v>
      </c>
      <c r="U23" s="227">
        <f>'Fisheries (Energy)-Estimates'!T6*'Emission Factor Other Sector'!$D$30*('Emission Factor Other Sector'!$G$30/1000)</f>
        <v>0.52354918955811969</v>
      </c>
      <c r="V23" s="227">
        <f>'Fisheries (Energy)-Estimates'!U6*'Emission Factor Other Sector'!$D$30*('Emission Factor Other Sector'!$G$30/1000)</f>
        <v>0.46926113611626041</v>
      </c>
      <c r="W23" s="227">
        <f>'Fisheries (Energy)-Estimates'!V6*'Emission Factor Other Sector'!$D$30*('Emission Factor Other Sector'!$G$30/1000)</f>
        <v>0.42060233930450613</v>
      </c>
      <c r="X23" s="5"/>
      <c r="Y23" s="5"/>
      <c r="Z23" s="5"/>
      <c r="AA23" s="5"/>
      <c r="AB23" s="5"/>
      <c r="AC23" s="5"/>
      <c r="AD23" s="5"/>
    </row>
    <row r="24" spans="1:30" ht="22.5" customHeight="1">
      <c r="A24" s="5"/>
      <c r="B24" s="226" t="s">
        <v>39</v>
      </c>
      <c r="C24" s="226" t="s">
        <v>32</v>
      </c>
      <c r="D24" s="226" t="s">
        <v>27</v>
      </c>
      <c r="E24" s="356">
        <f>E21+E22*'Fisheries (Energy)-Estimates'!$C$13+E23*'Fisheries (Energy)-Estimates'!$C$14</f>
        <v>363585.85014891054</v>
      </c>
      <c r="F24" s="356">
        <f>F21+F22*'Fisheries (Energy)-Estimates'!$C$13+F23*'Fisheries (Energy)-Estimates'!$C$14</f>
        <v>325884.77361731039</v>
      </c>
      <c r="G24" s="356">
        <f>G21+G22*'Fisheries (Energy)-Estimates'!$C$13+G23*'Fisheries (Energy)-Estimates'!$C$14</f>
        <v>292093.01085867319</v>
      </c>
      <c r="H24" s="356">
        <f>H21+H22*'Fisheries (Energy)-Estimates'!$C$13+H23*'Fisheries (Energy)-Estimates'!$C$14</f>
        <v>279773.91649199999</v>
      </c>
      <c r="I24" s="356">
        <f>I21+I22*'Fisheries (Energy)-Estimates'!$C$13+I23*'Fisheries (Energy)-Estimates'!$C$14</f>
        <v>284365.43545200006</v>
      </c>
      <c r="J24" s="356">
        <f>J21+J22*'Fisheries (Energy)-Estimates'!$C$13+J23*'Fisheries (Energy)-Estimates'!$C$14</f>
        <v>246857.47539599999</v>
      </c>
      <c r="K24" s="356">
        <f>K21+K22*'Fisheries (Energy)-Estimates'!$C$13+K23*'Fisheries (Energy)-Estimates'!$C$14</f>
        <v>206380.86083999998</v>
      </c>
      <c r="L24" s="356">
        <f>L21+L22*'Fisheries (Energy)-Estimates'!$C$13+L23*'Fisheries (Energy)-Estimates'!$C$14</f>
        <v>143366.22132000004</v>
      </c>
      <c r="M24" s="356">
        <f>M21+M22*'Fisheries (Energy)-Estimates'!$C$13+M23*'Fisheries (Energy)-Estimates'!$C$14</f>
        <v>121596.08832</v>
      </c>
      <c r="N24" s="356">
        <f>N21+N22*'Fisheries (Energy)-Estimates'!$C$13+N23*'Fisheries (Energy)-Estimates'!$C$14</f>
        <v>120091.97004</v>
      </c>
      <c r="O24" s="356">
        <f>O21+O22*'Fisheries (Energy)-Estimates'!$C$13+O23*'Fisheries (Energy)-Estimates'!$C$14</f>
        <v>123100.2066</v>
      </c>
      <c r="P24" s="356">
        <f>P21+P22*'Fisheries (Energy)-Estimates'!$C$13+P23*'Fisheries (Energy)-Estimates'!$C$14</f>
        <v>107742.36732</v>
      </c>
      <c r="Q24" s="356">
        <f>Q21+Q22*'Fisheries (Energy)-Estimates'!$C$13+Q23*'Fisheries (Energy)-Estimates'!$C$14</f>
        <v>96817.718760000003</v>
      </c>
      <c r="R24" s="356">
        <f>R21+R22*'Fisheries (Energy)-Estimates'!$C$13+R23*'Fisheries (Energy)-Estimates'!$C$14</f>
        <v>87609.100686215985</v>
      </c>
      <c r="S24" s="356">
        <f>S21+S22*'Fisheries (Energy)-Estimates'!$C$13+S23*'Fisheries (Energy)-Estimates'!$C$14</f>
        <v>78524.70587689399</v>
      </c>
      <c r="T24" s="356">
        <f>T21+T22*'Fisheries (Energy)-Estimates'!$C$13+T23*'Fisheries (Energy)-Estimates'!$C$14</f>
        <v>70382.29344617459</v>
      </c>
      <c r="U24" s="356">
        <f>U21+U22*'Fisheries (Energy)-Estimates'!$C$13+U23*'Fisheries (Energy)-Estimates'!$C$14</f>
        <v>63084.187013823052</v>
      </c>
      <c r="V24" s="356">
        <f>V21+V22*'Fisheries (Energy)-Estimates'!$C$13+V23*'Fisheries (Energy)-Estimates'!$C$14</f>
        <v>56542.83849443528</v>
      </c>
      <c r="W24" s="356">
        <f>W21+W22*'Fisheries (Energy)-Estimates'!$C$13+W23*'Fisheries (Energy)-Estimates'!$C$14</f>
        <v>50679.777870597631</v>
      </c>
      <c r="X24" s="5"/>
      <c r="Y24" s="5"/>
      <c r="Z24" s="5"/>
      <c r="AA24" s="5"/>
      <c r="AB24" s="5"/>
      <c r="AC24" s="5"/>
      <c r="AD24" s="5"/>
    </row>
    <row r="25" spans="1:30" ht="22.5" customHeight="1">
      <c r="A25" s="5"/>
      <c r="B25" s="226" t="s">
        <v>39</v>
      </c>
      <c r="C25" s="226" t="s">
        <v>32</v>
      </c>
      <c r="D25" s="226" t="s">
        <v>28</v>
      </c>
      <c r="E25" s="227">
        <f>E21+E22*'Fisheries (Energy)-Estimates'!$D$13+E23*'Fisheries (Energy)-Estimates'!$D$14</f>
        <v>363821.21334724745</v>
      </c>
      <c r="F25" s="227">
        <f>F21+F22*'Fisheries (Energy)-Estimates'!$D$13+F23*'Fisheries (Energy)-Estimates'!$D$14</f>
        <v>326095.73144907551</v>
      </c>
      <c r="G25" s="227">
        <f>G21+G22*'Fisheries (Energy)-Estimates'!$D$13+G23*'Fisheries (Energy)-Estimates'!$D$14</f>
        <v>292282.09397403483</v>
      </c>
      <c r="H25" s="227">
        <f>H21+H22*'Fisheries (Energy)-Estimates'!$D$13+H23*'Fisheries (Energy)-Estimates'!$D$14</f>
        <v>279955.02498059999</v>
      </c>
      <c r="I25" s="227">
        <f>I21+I22*'Fisheries (Energy)-Estimates'!$D$13+I23*'Fisheries (Energy)-Estimates'!$D$14</f>
        <v>284549.51620860008</v>
      </c>
      <c r="J25" s="227">
        <f>J21+J22*'Fisheries (Energy)-Estimates'!$D$13+J23*'Fisheries (Energy)-Estimates'!$D$14</f>
        <v>247017.27579779999</v>
      </c>
      <c r="K25" s="227">
        <f>K21+K22*'Fisheries (Energy)-Estimates'!$D$13+K23*'Fisheries (Energy)-Estimates'!$D$14</f>
        <v>206514.45916199998</v>
      </c>
      <c r="L25" s="227">
        <f>L21+L22*'Fisheries (Energy)-Estimates'!$D$13+L23*'Fisheries (Energy)-Estimates'!$D$14</f>
        <v>143459.02782600003</v>
      </c>
      <c r="M25" s="227">
        <f>M21+M22*'Fisheries (Energy)-Estimates'!$D$13+M23*'Fisheries (Energy)-Estimates'!$D$14</f>
        <v>121674.802176</v>
      </c>
      <c r="N25" s="227">
        <f>N21+N22*'Fisheries (Energy)-Estimates'!$D$13+N23*'Fisheries (Energy)-Estimates'!$D$14</f>
        <v>120169.71022199999</v>
      </c>
      <c r="O25" s="227">
        <f>O21+O22*'Fisheries (Energy)-Estimates'!$D$13+O23*'Fisheries (Energy)-Estimates'!$D$14</f>
        <v>123179.89413</v>
      </c>
      <c r="P25" s="227">
        <f>P21+P22*'Fisheries (Energy)-Estimates'!$D$13+P23*'Fisheries (Energy)-Estimates'!$D$14</f>
        <v>107812.113126</v>
      </c>
      <c r="Q25" s="227">
        <f>Q21+Q22*'Fisheries (Energy)-Estimates'!$D$13+Q23*'Fisheries (Energy)-Estimates'!$D$14</f>
        <v>96880.392617999998</v>
      </c>
      <c r="R25" s="227">
        <f>R21+R22*'Fisheries (Energy)-Estimates'!$D$13+R23*'Fisheries (Energy)-Estimates'!$D$14</f>
        <v>87665.813449192021</v>
      </c>
      <c r="S25" s="227">
        <f>S21+S22*'Fisheries (Energy)-Estimates'!$D$13+S23*'Fisheries (Energy)-Estimates'!$D$14</f>
        <v>78575.537959374895</v>
      </c>
      <c r="T25" s="227">
        <f>T21+T22*'Fisheries (Energy)-Estimates'!$D$13+T23*'Fisheries (Energy)-Estimates'!$D$14</f>
        <v>70427.854629826252</v>
      </c>
      <c r="U25" s="227">
        <f>U21+U22*'Fisheries (Energy)-Estimates'!$D$13+U23*'Fisheries (Energy)-Estimates'!$D$14</f>
        <v>63125.023850608588</v>
      </c>
      <c r="V25" s="227">
        <f>V21+V22*'Fisheries (Energy)-Estimates'!$D$13+V23*'Fisheries (Energy)-Estimates'!$D$14</f>
        <v>56579.440863052354</v>
      </c>
      <c r="W25" s="227">
        <f>W21+W22*'Fisheries (Energy)-Estimates'!$D$13+W23*'Fisheries (Energy)-Estimates'!$D$14</f>
        <v>50712.584853063381</v>
      </c>
      <c r="X25" s="5"/>
      <c r="Y25" s="5"/>
      <c r="Z25" s="5"/>
      <c r="AA25" s="5"/>
      <c r="AB25" s="5"/>
      <c r="AC25" s="5"/>
      <c r="AD25" s="5"/>
    </row>
    <row r="26" spans="1:30" ht="22.5" customHeight="1">
      <c r="A26" s="5"/>
      <c r="B26" s="226" t="s">
        <v>39</v>
      </c>
      <c r="C26" s="226" t="s">
        <v>32</v>
      </c>
      <c r="D26" s="226" t="s">
        <v>29</v>
      </c>
      <c r="E26" s="227">
        <f>E21+E22*'Fisheries (Energy)-Estimates'!$E$13+E23*'Fisheries (Energy)-Estimates'!$E$14</f>
        <v>362567.95460738486</v>
      </c>
      <c r="F26" s="227">
        <f>F21+F22*'Fisheries (Energy)-Estimates'!$E$13+F23*'Fisheries (Energy)-Estimates'!$E$14</f>
        <v>324972.42607138609</v>
      </c>
      <c r="G26" s="227">
        <f>G21+G22*'Fisheries (Energy)-Estimates'!$E$13+G23*'Fisheries (Energy)-Estimates'!$E$14</f>
        <v>291275.26678710914</v>
      </c>
      <c r="H26" s="227">
        <f>H21+H22*'Fisheries (Energy)-Estimates'!$E$13+H23*'Fisheries (Energy)-Estimates'!$E$14</f>
        <v>278990.66097719996</v>
      </c>
      <c r="I26" s="227">
        <f>I21+I22*'Fisheries (Energy)-Estimates'!$E$13+I23*'Fisheries (Energy)-Estimates'!$E$14</f>
        <v>283569.32551320002</v>
      </c>
      <c r="J26" s="227">
        <f>J21+J22*'Fisheries (Energy)-Estimates'!$E$13+J23*'Fisheries (Energy)-Estimates'!$E$14</f>
        <v>246166.37280360001</v>
      </c>
      <c r="K26" s="227">
        <f>K21+K22*'Fisheries (Energy)-Estimates'!$E$13+K23*'Fisheries (Energy)-Estimates'!$E$14</f>
        <v>205803.07664399999</v>
      </c>
      <c r="L26" s="227">
        <f>L21+L22*'Fisheries (Energy)-Estimates'!$E$13+L23*'Fisheries (Energy)-Estimates'!$E$14</f>
        <v>142964.85301200001</v>
      </c>
      <c r="M26" s="227">
        <f>M21+M22*'Fisheries (Energy)-Estimates'!$E$13+M23*'Fisheries (Energy)-Estimates'!$E$14</f>
        <v>121255.66771199999</v>
      </c>
      <c r="N26" s="227">
        <f>N21+N22*'Fisheries (Energy)-Estimates'!$E$13+N23*'Fisheries (Energy)-Estimates'!$E$14</f>
        <v>119755.760364</v>
      </c>
      <c r="O26" s="227">
        <f>O21+O22*'Fisheries (Energy)-Estimates'!$E$13+O23*'Fisheries (Energy)-Estimates'!$E$14</f>
        <v>122755.57506</v>
      </c>
      <c r="P26" s="227">
        <f>P21+P22*'Fisheries (Energy)-Estimates'!$E$13+P23*'Fisheries (Energy)-Estimates'!$E$14</f>
        <v>107440.731612</v>
      </c>
      <c r="Q26" s="227">
        <f>Q21+Q22*'Fisheries (Energy)-Estimates'!$E$13+Q23*'Fisheries (Energy)-Estimates'!$E$14</f>
        <v>96546.667715999996</v>
      </c>
      <c r="R26" s="227">
        <f>R21+R22*'Fisheries (Energy)-Estimates'!$E$13+R23*'Fisheries (Energy)-Estimates'!$E$14</f>
        <v>87363.830104456414</v>
      </c>
      <c r="S26" s="227">
        <f>S21+S22*'Fisheries (Energy)-Estimates'!$E$13+S23*'Fisheries (Energy)-Estimates'!$E$14</f>
        <v>78304.867981720221</v>
      </c>
      <c r="T26" s="227">
        <f>T21+T22*'Fisheries (Energy)-Estimates'!$E$13+T23*'Fisheries (Energy)-Estimates'!$E$14</f>
        <v>70185.251062176772</v>
      </c>
      <c r="U26" s="227">
        <f>U21+U22*'Fisheries (Energy)-Estimates'!$E$13+U23*'Fisheries (Energy)-Estimates'!$E$14</f>
        <v>62907.576420545447</v>
      </c>
      <c r="V26" s="227">
        <f>V21+V22*'Fisheries (Energy)-Estimates'!$E$13+V23*'Fisheries (Energy)-Estimates'!$E$14</f>
        <v>56384.541071185398</v>
      </c>
      <c r="W26" s="227">
        <f>W21+W22*'Fisheries (Energy)-Estimates'!$E$13+W23*'Fisheries (Energy)-Estimates'!$E$14</f>
        <v>50537.894681472244</v>
      </c>
      <c r="X26" s="5"/>
      <c r="Y26" s="5"/>
      <c r="Z26" s="5"/>
      <c r="AA26" s="5"/>
      <c r="AB26" s="5"/>
      <c r="AC26" s="5"/>
      <c r="AD26" s="5"/>
    </row>
    <row r="27" spans="1:30" ht="22.5" customHeight="1">
      <c r="A27" s="5"/>
      <c r="B27" s="226"/>
      <c r="C27" s="226"/>
      <c r="D27" s="226"/>
      <c r="E27" s="227"/>
      <c r="F27" s="227"/>
      <c r="G27" s="227"/>
      <c r="H27" s="227"/>
      <c r="I27" s="227"/>
      <c r="J27" s="227"/>
      <c r="K27" s="227"/>
      <c r="L27" s="227"/>
      <c r="M27" s="227"/>
      <c r="N27" s="227"/>
      <c r="O27" s="227"/>
      <c r="P27" s="227"/>
      <c r="Q27" s="227"/>
      <c r="R27" s="227"/>
      <c r="S27" s="227"/>
      <c r="T27" s="227"/>
      <c r="U27" s="227"/>
      <c r="V27" s="227"/>
      <c r="W27" s="227"/>
      <c r="X27" s="5"/>
      <c r="Y27" s="5"/>
      <c r="Z27" s="5"/>
      <c r="AA27" s="5"/>
      <c r="AB27" s="5"/>
      <c r="AC27" s="5"/>
      <c r="AD27" s="5"/>
    </row>
    <row r="28" spans="1:30" ht="22.5" customHeight="1">
      <c r="A28" s="5"/>
      <c r="B28" s="223" t="s">
        <v>39</v>
      </c>
      <c r="C28" s="223" t="s">
        <v>74</v>
      </c>
      <c r="D28" s="223" t="s">
        <v>17</v>
      </c>
      <c r="E28" s="224">
        <f>'Fisheries (Energy)-Estimates'!D7*'Emission Factor Other Sector'!$D$31*'Emission Factor Other Sector'!$E$31</f>
        <v>1085.2082934683679</v>
      </c>
      <c r="F28" s="224">
        <f>'Fisheries (Energy)-Estimates'!E7*'Emission Factor Other Sector'!$D$31*'Emission Factor Other Sector'!$E$31</f>
        <v>1246.7149891140841</v>
      </c>
      <c r="G28" s="224">
        <f>'Fisheries (Energy)-Estimates'!F7*'Emission Factor Other Sector'!$D$31*'Emission Factor Other Sector'!$E$31</f>
        <v>1432.2580037737582</v>
      </c>
      <c r="H28" s="224">
        <f>'Fisheries (Energy)-Estimates'!G7*'Emission Factor Other Sector'!$D$31*'Emission Factor Other Sector'!$E$31</f>
        <v>1645.414555279943</v>
      </c>
      <c r="I28" s="224">
        <f>'Fisheries (Energy)-Estimates'!H7*'Emission Factor Other Sector'!$D$31*'Emission Factor Other Sector'!$E$31</f>
        <v>2950.8674255846913</v>
      </c>
      <c r="J28" s="224">
        <f>'Fisheries (Energy)-Estimates'!I7*'Emission Factor Other Sector'!$D$31*'Emission Factor Other Sector'!$E$31</f>
        <v>1822.1946314670442</v>
      </c>
      <c r="K28" s="224">
        <f>'Fisheries (Energy)-Estimates'!J7*'Emission Factor Other Sector'!$D$31*'Emission Factor Other Sector'!$E$31</f>
        <v>2230.148653437278</v>
      </c>
      <c r="L28" s="224">
        <f>'Fisheries (Energy)-Estimates'!K7*'Emission Factor Other Sector'!$D$31*'Emission Factor Other Sector'!$E$31</f>
        <v>3970.7524805102757</v>
      </c>
      <c r="M28" s="224">
        <f>'Fisheries (Energy)-Estimates'!L7*'Emission Factor Other Sector'!$D$31*'Emission Factor Other Sector'!$E$31</f>
        <v>1890.1869684620831</v>
      </c>
      <c r="N28" s="224">
        <f>'Fisheries (Energy)-Estimates'!M7*'Emission Factor Other Sector'!$D$31*'Emission Factor Other Sector'!$E$31</f>
        <v>13884.035214386959</v>
      </c>
      <c r="O28" s="224">
        <f>'Fisheries (Energy)-Estimates'!N7*'Emission Factor Other Sector'!$D$31*'Emission Factor Other Sector'!$E$31</f>
        <v>2325.3379252303325</v>
      </c>
      <c r="P28" s="224">
        <f>'Fisheries (Energy)-Estimates'!O7*'Emission Factor Other Sector'!$D$31*'Emission Factor Other Sector'!$E$31</f>
        <v>2325.3379252303325</v>
      </c>
      <c r="Q28" s="224">
        <f>'Fisheries (Energy)-Estimates'!P7*'Emission Factor Other Sector'!$D$31*'Emission Factor Other Sector'!$E$31</f>
        <v>3195.6398387668314</v>
      </c>
      <c r="R28" s="224">
        <f>'Fisheries (Energy)-Estimates'!Q7*'Emission Factor Other Sector'!$D$31*'Emission Factor Other Sector'!$E$31</f>
        <v>4025.1463501063076</v>
      </c>
      <c r="S28" s="224">
        <f>'Fisheries (Energy)-Estimates'!R7*'Emission Factor Other Sector'!$D$31*'Emission Factor Other Sector'!$E$31</f>
        <v>8757.4130049610194</v>
      </c>
      <c r="T28" s="224">
        <f>'Fisheries (Energy)-Estimates'!S7*'Emission Factor Other Sector'!$D$31*'Emission Factor Other Sector'!$E$31</f>
        <v>7193.5892540751229</v>
      </c>
      <c r="U28" s="224">
        <f>'Fisheries (Energy)-Estimates'!T7*'Emission Factor Other Sector'!$D$31*'Emission Factor Other Sector'!$E$31</f>
        <v>11789.871234939757</v>
      </c>
      <c r="V28" s="224">
        <f>'Fisheries (Energy)-Estimates'!U7*'Emission Factor Other Sector'!$D$31*'Emission Factor Other Sector'!$E$31</f>
        <v>11477.106484762578</v>
      </c>
      <c r="W28" s="224">
        <f>'Fisheries (Energy)-Estimates'!V7*'Emission Factor Other Sector'!$D$31*'Emission Factor Other Sector'!$E$31</f>
        <v>13185.192900139811</v>
      </c>
      <c r="X28" s="5"/>
      <c r="Y28" s="5"/>
      <c r="Z28" s="5"/>
      <c r="AA28" s="5"/>
      <c r="AB28" s="5"/>
      <c r="AC28" s="5"/>
      <c r="AD28" s="5"/>
    </row>
    <row r="29" spans="1:30" ht="22.5" customHeight="1">
      <c r="A29" s="5"/>
      <c r="B29" s="226" t="s">
        <v>39</v>
      </c>
      <c r="C29" s="226" t="s">
        <v>74</v>
      </c>
      <c r="D29" s="226" t="s">
        <v>25</v>
      </c>
      <c r="E29" s="227">
        <f>'Fisheries (Energy)-Estimates'!D7*'Emission Factor Other Sector'!$D$31*('Emission Factor Other Sector'!$F$31/1000)</f>
        <v>0.51676585403255615</v>
      </c>
      <c r="F29" s="227">
        <f>'Fisheries (Energy)-Estimates'!E7*'Emission Factor Other Sector'!$D$31*('Emission Factor Other Sector'!$F$31/1000)</f>
        <v>0.59367380434004013</v>
      </c>
      <c r="G29" s="227">
        <f>'Fisheries (Energy)-Estimates'!F7*'Emission Factor Other Sector'!$D$31*('Emission Factor Other Sector'!$F$31/1000)</f>
        <v>0.68202762084464674</v>
      </c>
      <c r="H29" s="227">
        <f>'Fisheries (Energy)-Estimates'!G7*'Emission Factor Other Sector'!$D$31*('Emission Factor Other Sector'!$F$31/1000)</f>
        <v>0.78353074060949679</v>
      </c>
      <c r="I29" s="227">
        <f>'Fisheries (Energy)-Estimates'!H7*'Emission Factor Other Sector'!$D$31*('Emission Factor Other Sector'!$F$31/1000)</f>
        <v>1.4051749645641387</v>
      </c>
      <c r="J29" s="227">
        <f>'Fisheries (Energy)-Estimates'!I7*'Emission Factor Other Sector'!$D$31*('Emission Factor Other Sector'!$F$31/1000)</f>
        <v>0.86771172927002116</v>
      </c>
      <c r="K29" s="227">
        <f>'Fisheries (Energy)-Estimates'!J7*'Emission Factor Other Sector'!$D$31*('Emission Factor Other Sector'!$F$31/1000)</f>
        <v>1.0619755492558469</v>
      </c>
      <c r="L29" s="227">
        <f>'Fisheries (Energy)-Estimates'!K7*'Emission Factor Other Sector'!$D$31*('Emission Factor Other Sector'!$F$31/1000)</f>
        <v>1.8908345145287029</v>
      </c>
      <c r="M29" s="227">
        <f>'Fisheries (Energy)-Estimates'!L7*'Emission Factor Other Sector'!$D$31*('Emission Factor Other Sector'!$F$31/1000)</f>
        <v>0.90008903260099205</v>
      </c>
      <c r="N29" s="227">
        <f>'Fisheries (Energy)-Estimates'!M7*'Emission Factor Other Sector'!$D$31*('Emission Factor Other Sector'!$F$31/1000)</f>
        <v>6.6114453401842663</v>
      </c>
      <c r="O29" s="227">
        <f>'Fisheries (Energy)-Estimates'!N7*'Emission Factor Other Sector'!$D$31*('Emission Factor Other Sector'!$F$31/1000)</f>
        <v>1.107303773919206</v>
      </c>
      <c r="P29" s="227">
        <f>'Fisheries (Energy)-Estimates'!O7*'Emission Factor Other Sector'!$D$31*('Emission Factor Other Sector'!$F$31/1000)</f>
        <v>1.107303773919206</v>
      </c>
      <c r="Q29" s="227">
        <f>'Fisheries (Energy)-Estimates'!P7*'Emission Factor Other Sector'!$D$31*('Emission Factor Other Sector'!$F$31/1000)</f>
        <v>1.5217332565556341</v>
      </c>
      <c r="R29" s="227">
        <f>'Fisheries (Energy)-Estimates'!Q7*'Emission Factor Other Sector'!$D$31*('Emission Factor Other Sector'!$F$31/1000)</f>
        <v>1.9167363571934799</v>
      </c>
      <c r="S29" s="227">
        <f>'Fisheries (Energy)-Estimates'!R7*'Emission Factor Other Sector'!$D$31*('Emission Factor Other Sector'!$F$31/1000)</f>
        <v>4.1701966690290568</v>
      </c>
      <c r="T29" s="227">
        <f>'Fisheries (Energy)-Estimates'!S7*'Emission Factor Other Sector'!$D$31*('Emission Factor Other Sector'!$F$31/1000)</f>
        <v>3.4255186924167256</v>
      </c>
      <c r="U29" s="227">
        <f>'Fisheries (Energy)-Estimates'!T7*'Emission Factor Other Sector'!$D$31*('Emission Factor Other Sector'!$F$31/1000)</f>
        <v>5.6142243975903607</v>
      </c>
      <c r="V29" s="227">
        <f>'Fisheries (Energy)-Estimates'!U7*'Emission Factor Other Sector'!$D$31*('Emission Factor Other Sector'!$F$31/1000)</f>
        <v>5.4652888022678949</v>
      </c>
      <c r="W29" s="227">
        <f>'Fisheries (Energy)-Estimates'!V7*'Emission Factor Other Sector'!$D$31*('Emission Factor Other Sector'!$F$31/1000)</f>
        <v>6.2786632857808629</v>
      </c>
      <c r="X29" s="5"/>
      <c r="Y29" s="5"/>
      <c r="Z29" s="5"/>
      <c r="AA29" s="5"/>
      <c r="AB29" s="5"/>
      <c r="AC29" s="5"/>
      <c r="AD29" s="5"/>
    </row>
    <row r="30" spans="1:30" ht="22.5" customHeight="1">
      <c r="A30" s="5"/>
      <c r="B30" s="226" t="s">
        <v>39</v>
      </c>
      <c r="C30" s="226" t="s">
        <v>74</v>
      </c>
      <c r="D30" s="226" t="s">
        <v>26</v>
      </c>
      <c r="E30" s="227">
        <f>'Fisheries (Energy)-Estimates'!D7*'Emission Factor Other Sector'!$D$31*('Emission Factor Other Sector'!$G$31/1000)</f>
        <v>5.0110628269823626E-2</v>
      </c>
      <c r="F30" s="227">
        <f>'Fisheries (Energy)-Estimates'!E7*'Emission Factor Other Sector'!$D$31*('Emission Factor Other Sector'!$G$31/1000)</f>
        <v>5.7568368905700856E-2</v>
      </c>
      <c r="G30" s="227">
        <f>'Fisheries (Energy)-Estimates'!F7*'Emission Factor Other Sector'!$D$31*('Emission Factor Other Sector'!$G$31/1000)</f>
        <v>6.6136011718268772E-2</v>
      </c>
      <c r="H30" s="227">
        <f>'Fisheries (Energy)-Estimates'!G7*'Emission Factor Other Sector'!$D$31*('Emission Factor Other Sector'!$G$31/1000)</f>
        <v>7.5978738483345146E-2</v>
      </c>
      <c r="I30" s="227">
        <f>'Fisheries (Energy)-Estimates'!H7*'Emission Factor Other Sector'!$D$31*('Emission Factor Other Sector'!$G$31/1000)</f>
        <v>0.13625939050318922</v>
      </c>
      <c r="J30" s="227">
        <f>'Fisheries (Energy)-Estimates'!I7*'Emission Factor Other Sector'!$D$31*('Emission Factor Other Sector'!$G$31/1000)</f>
        <v>8.4141743444365688E-2</v>
      </c>
      <c r="K30" s="227">
        <f>'Fisheries (Energy)-Estimates'!J7*'Emission Factor Other Sector'!$D$31*('Emission Factor Other Sector'!$G$31/1000)</f>
        <v>0.10297944720056697</v>
      </c>
      <c r="L30" s="227">
        <f>'Fisheries (Energy)-Estimates'!K7*'Emission Factor Other Sector'!$D$31*('Emission Factor Other Sector'!$G$31/1000)</f>
        <v>0.18335364989369241</v>
      </c>
      <c r="M30" s="227">
        <f>'Fisheries (Energy)-Estimates'!L7*'Emission Factor Other Sector'!$D$31*('Emission Factor Other Sector'!$G$31/1000)</f>
        <v>8.7281360737065897E-2</v>
      </c>
      <c r="N30" s="227">
        <f>'Fisheries (Energy)-Estimates'!M7*'Emission Factor Other Sector'!$D$31*('Emission Factor Other Sector'!$G$31/1000)</f>
        <v>0.64110985116938335</v>
      </c>
      <c r="O30" s="227">
        <f>'Fisheries (Energy)-Estimates'!N7*'Emission Factor Other Sector'!$D$31*('Emission Factor Other Sector'!$G$31/1000)</f>
        <v>0.10737491141034726</v>
      </c>
      <c r="P30" s="227">
        <f>'Fisheries (Energy)-Estimates'!O7*'Emission Factor Other Sector'!$D$31*('Emission Factor Other Sector'!$G$31/1000)</f>
        <v>0.10737491141034726</v>
      </c>
      <c r="Q30" s="227">
        <f>'Fisheries (Energy)-Estimates'!P7*'Emission Factor Other Sector'!$D$31*('Emission Factor Other Sector'!$G$31/1000)</f>
        <v>0.14756201275690997</v>
      </c>
      <c r="R30" s="227">
        <f>'Fisheries (Energy)-Estimates'!Q7*'Emission Factor Other Sector'!$D$31*('Emission Factor Other Sector'!$G$31/1000)</f>
        <v>0.1858653437278526</v>
      </c>
      <c r="S30" s="227">
        <f>'Fisheries (Energy)-Estimates'!R7*'Emission Factor Other Sector'!$D$31*('Emission Factor Other Sector'!$G$31/1000)</f>
        <v>0.40438270729978737</v>
      </c>
      <c r="T30" s="227">
        <f>'Fisheries (Energy)-Estimates'!S7*'Emission Factor Other Sector'!$D$31*('Emission Factor Other Sector'!$G$31/1000)</f>
        <v>0.33217150956768249</v>
      </c>
      <c r="U30" s="227">
        <f>'Fisheries (Energy)-Estimates'!T7*'Emission Factor Other Sector'!$D$31*('Emission Factor Other Sector'!$G$31/1000)</f>
        <v>0.54440963855421676</v>
      </c>
      <c r="V30" s="227">
        <f>'Fisheries (Energy)-Estimates'!U7*'Emission Factor Other Sector'!$D$31*('Emission Factor Other Sector'!$G$31/1000)</f>
        <v>0.52996739900779588</v>
      </c>
      <c r="W30" s="227">
        <f>'Fisheries (Energy)-Estimates'!V7*'Emission Factor Other Sector'!$D$31*('Emission Factor Other Sector'!$G$31/1000)</f>
        <v>0.60884007619693215</v>
      </c>
      <c r="X30" s="5"/>
      <c r="Y30" s="5"/>
      <c r="Z30" s="5"/>
      <c r="AA30" s="5"/>
      <c r="AB30" s="5"/>
      <c r="AC30" s="5"/>
      <c r="AD30" s="5"/>
    </row>
    <row r="31" spans="1:30" ht="22.5" customHeight="1">
      <c r="A31" s="5"/>
      <c r="B31" s="226" t="s">
        <v>39</v>
      </c>
      <c r="C31" s="226" t="s">
        <v>74</v>
      </c>
      <c r="D31" s="226" t="s">
        <v>27</v>
      </c>
      <c r="E31" s="228">
        <f>E28+E29*'Fisheries (Energy)-Estimates'!$C$13+E30*'Fisheries (Energy)-Estimates'!$C$14</f>
        <v>1111.5946711666968</v>
      </c>
      <c r="F31" s="228">
        <f>F28+F29*'Fisheries (Energy)-Estimates'!$C$13+F30*'Fisheries (Energy)-Estimates'!$C$14</f>
        <v>1277.0283333659922</v>
      </c>
      <c r="G31" s="228">
        <f>G28+G29*'Fisheries (Energy)-Estimates'!$C$13+G30*'Fisheries (Energy)-Estimates'!$C$14</f>
        <v>1467.0827474441592</v>
      </c>
      <c r="H31" s="228">
        <f>H28+H29*'Fisheries (Energy)-Estimates'!$C$13+H30*'Fisheries (Energy)-Estimates'!$C$14</f>
        <v>1685.4221097625793</v>
      </c>
      <c r="I31" s="228">
        <f>I28+I29*'Fisheries (Energy)-Estimates'!$C$13+I30*'Fisheries (Energy)-Estimates'!$C$14</f>
        <v>3022.616510896527</v>
      </c>
      <c r="J31" s="228">
        <f>J28+J29*'Fisheries (Energy)-Estimates'!$C$13+J30*'Fisheries (Energy)-Estimates'!$C$14</f>
        <v>1866.5005182494681</v>
      </c>
      <c r="K31" s="228">
        <f>K28+K29*'Fisheries (Energy)-Estimates'!$C$13+K30*'Fisheries (Energy)-Estimates'!$C$14</f>
        <v>2284.3737686038266</v>
      </c>
      <c r="L31" s="228">
        <f>L28+L29*'Fisheries (Energy)-Estimates'!$C$13+L30*'Fisheries (Energy)-Estimates'!$C$14</f>
        <v>4067.299636782423</v>
      </c>
      <c r="M31" s="228">
        <f>M28+M29*'Fisheries (Energy)-Estimates'!$C$13+M30*'Fisheries (Energy)-Estimates'!$C$14</f>
        <v>1936.1460599751942</v>
      </c>
      <c r="N31" s="228">
        <f>N28+N29*'Fisheries (Energy)-Estimates'!$C$13+N30*'Fisheries (Energy)-Estimates'!$C$14</f>
        <v>14221.619620393338</v>
      </c>
      <c r="O31" s="228">
        <f>O28+O29*'Fisheries (Energy)-Estimates'!$C$13+O30*'Fisheries (Energy)-Estimates'!$C$14</f>
        <v>2381.8775270198435</v>
      </c>
      <c r="P31" s="228">
        <f>P28+P29*'Fisheries (Energy)-Estimates'!$C$13+P30*'Fisheries (Energy)-Estimates'!$C$14</f>
        <v>2381.8775270198435</v>
      </c>
      <c r="Q31" s="228">
        <f>Q28+Q29*'Fisheries (Energy)-Estimates'!$C$13+Q30*'Fisheries (Energy)-Estimates'!$C$14</f>
        <v>3273.3404611091419</v>
      </c>
      <c r="R31" s="228">
        <f>R28+R29*'Fisheries (Energy)-Estimates'!$C$13+R30*'Fisheries (Energy)-Estimates'!$C$14</f>
        <v>4123.0160701630048</v>
      </c>
      <c r="S31" s="228">
        <f>S28+S29*'Fisheries (Energy)-Estimates'!$C$13+S30*'Fisheries (Energy)-Estimates'!$C$14</f>
        <v>8970.3457742735645</v>
      </c>
      <c r="T31" s="228">
        <f>T28+T29*'Fisheries (Energy)-Estimates'!$C$13+T30*'Fisheries (Energy)-Estimates'!$C$14</f>
        <v>7368.498314581856</v>
      </c>
      <c r="U31" s="228">
        <f>U28+U29*'Fisheries (Energy)-Estimates'!$C$13+U30*'Fisheries (Energy)-Estimates'!$C$14</f>
        <v>12076.536935240962</v>
      </c>
      <c r="V31" s="228">
        <f>V28+V29*'Fisheries (Energy)-Estimates'!$C$13+V30*'Fisheries (Energy)-Estimates'!$C$14</f>
        <v>11756.167443302622</v>
      </c>
      <c r="W31" s="228">
        <f>W28+W29*'Fisheries (Energy)-Estimates'!$C$13+W30*'Fisheries (Energy)-Estimates'!$C$14</f>
        <v>13505.785252762258</v>
      </c>
      <c r="X31" s="5"/>
      <c r="Y31" s="5"/>
      <c r="Z31" s="5"/>
      <c r="AA31" s="5"/>
      <c r="AB31" s="5"/>
      <c r="AC31" s="5"/>
      <c r="AD31" s="5"/>
    </row>
    <row r="32" spans="1:30" ht="22.5" customHeight="1">
      <c r="A32" s="5"/>
      <c r="B32" s="226" t="s">
        <v>39</v>
      </c>
      <c r="C32" s="226" t="s">
        <v>74</v>
      </c>
      <c r="D32" s="226" t="s">
        <v>28</v>
      </c>
      <c r="E32" s="227">
        <f>E28+E29*'Fisheries (Energy)-Estimates'!$D$13+E30*'Fisheries (Energy)-Estimates'!$D$14</f>
        <v>1113.3062623135379</v>
      </c>
      <c r="F32" s="227">
        <f>F28+F29*'Fisheries (Energy)-Estimates'!$D$13+F30*'Fisheries (Energy)-Estimates'!$D$14</f>
        <v>1278.9946529664276</v>
      </c>
      <c r="G32" s="227">
        <f>G28+G29*'Fisheries (Energy)-Estimates'!$D$13+G30*'Fisheries (Energy)-Estimates'!$D$14</f>
        <v>1469.3417055944112</v>
      </c>
      <c r="H32" s="227">
        <f>H28+H29*'Fisheries (Energy)-Estimates'!$D$13+H30*'Fisheries (Energy)-Estimates'!$D$14</f>
        <v>1688.0172585489011</v>
      </c>
      <c r="I32" s="227">
        <f>I28+I29*'Fisheries (Energy)-Estimates'!$D$13+I30*'Fisheries (Energy)-Estimates'!$D$14</f>
        <v>3027.2706207034012</v>
      </c>
      <c r="J32" s="227">
        <f>J28+J29*'Fisheries (Energy)-Estimates'!$D$13+J30*'Fisheries (Energy)-Estimates'!$D$14</f>
        <v>1869.3744846739896</v>
      </c>
      <c r="K32" s="227">
        <f>K28+K29*'Fisheries (Energy)-Estimates'!$D$13+K30*'Fisheries (Energy)-Estimates'!$D$14</f>
        <v>2287.8911603472711</v>
      </c>
      <c r="L32" s="227">
        <f>L28+L29*'Fisheries (Energy)-Estimates'!$D$13+L30*'Fisheries (Energy)-Estimates'!$D$14</f>
        <v>4073.5623098866045</v>
      </c>
      <c r="M32" s="227">
        <f>M28+M29*'Fisheries (Energy)-Estimates'!$D$13+M30*'Fisheries (Energy)-Estimates'!$D$14</f>
        <v>1939.1272639528697</v>
      </c>
      <c r="N32" s="227">
        <f>N28+N29*'Fisheries (Energy)-Estimates'!$D$13+N30*'Fisheries (Energy)-Estimates'!$D$14</f>
        <v>14243.517528747341</v>
      </c>
      <c r="O32" s="227">
        <f>O28+O29*'Fisheries (Energy)-Estimates'!$D$13+O30*'Fisheries (Energy)-Estimates'!$D$14</f>
        <v>2385.5450513377032</v>
      </c>
      <c r="P32" s="227">
        <f>P28+P29*'Fisheries (Energy)-Estimates'!$D$13+P30*'Fisheries (Energy)-Estimates'!$D$14</f>
        <v>2385.5450513377032</v>
      </c>
      <c r="Q32" s="227">
        <f>Q28+Q29*'Fisheries (Energy)-Estimates'!$D$13+Q30*'Fisheries (Energy)-Estimates'!$D$14</f>
        <v>3278.3806261073701</v>
      </c>
      <c r="R32" s="227">
        <f>R28+R29*'Fisheries (Energy)-Estimates'!$D$13+R30*'Fisheries (Energy)-Estimates'!$D$14</f>
        <v>4129.3645333097093</v>
      </c>
      <c r="S32" s="227">
        <f>S28+S29*'Fisheries (Energy)-Estimates'!$D$13+S30*'Fisheries (Energy)-Estimates'!$D$14</f>
        <v>8984.1579711197719</v>
      </c>
      <c r="T32" s="227">
        <f>T28+T29*'Fisheries (Energy)-Estimates'!$D$13+T30*'Fisheries (Energy)-Estimates'!$D$14</f>
        <v>7379.8440477055274</v>
      </c>
      <c r="U32" s="227">
        <f>U28+U29*'Fisheries (Energy)-Estimates'!$D$13+U30*'Fisheries (Energy)-Estimates'!$D$14</f>
        <v>12095.131926957831</v>
      </c>
      <c r="V32" s="227">
        <f>V28+V29*'Fisheries (Energy)-Estimates'!$D$13+V30*'Fisheries (Energy)-Estimates'!$D$14</f>
        <v>11774.269142274981</v>
      </c>
      <c r="W32" s="227">
        <f>W28+W29*'Fisheries (Energy)-Estimates'!$D$13+W30*'Fisheries (Energy)-Estimates'!$D$14</f>
        <v>13526.580946614858</v>
      </c>
      <c r="X32" s="5"/>
      <c r="Y32" s="5"/>
      <c r="Z32" s="5"/>
      <c r="AA32" s="5"/>
      <c r="AB32" s="5"/>
      <c r="AC32" s="5"/>
      <c r="AD32" s="5"/>
    </row>
    <row r="33" spans="1:30" ht="22.5" customHeight="1">
      <c r="A33" s="5"/>
      <c r="B33" s="226" t="s">
        <v>39</v>
      </c>
      <c r="C33" s="226" t="s">
        <v>74</v>
      </c>
      <c r="D33" s="226" t="s">
        <v>29</v>
      </c>
      <c r="E33" s="227">
        <f>E28+E29*'Fisheries (Energy)-Estimates'!$E$13+E30*'Fisheries (Energy)-Estimates'!$E$14</f>
        <v>1099.6642701499318</v>
      </c>
      <c r="F33" s="227">
        <f>F28+F29*'Fisheries (Energy)-Estimates'!$E$13+F30*'Fisheries (Energy)-Estimates'!$E$14</f>
        <v>1263.3223841364618</v>
      </c>
      <c r="G33" s="227">
        <f>G28+G29*'Fisheries (Energy)-Estimates'!$E$13+G30*'Fisheries (Energy)-Estimates'!$E$14</f>
        <v>1451.3370031042591</v>
      </c>
      <c r="H33" s="227">
        <f>H28+H29*'Fisheries (Energy)-Estimates'!$E$13+H30*'Fisheries (Energy)-Estimates'!$E$14</f>
        <v>1667.3329967310415</v>
      </c>
      <c r="I33" s="227">
        <f>I28+I29*'Fisheries (Energy)-Estimates'!$E$13+I30*'Fisheries (Energy)-Estimates'!$E$14</f>
        <v>2990.1757048812892</v>
      </c>
      <c r="J33" s="227">
        <f>J28+J29*'Fisheries (Energy)-Estimates'!$E$13+J30*'Fisheries (Energy)-Estimates'!$E$14</f>
        <v>1846.4679467930541</v>
      </c>
      <c r="K33" s="227">
        <f>K28+K29*'Fisheries (Energy)-Estimates'!$E$13+K30*'Fisheries (Energy)-Estimates'!$E$14</f>
        <v>2259.8562930900066</v>
      </c>
      <c r="L33" s="227">
        <f>L28+L29*'Fisheries (Energy)-Estimates'!$E$13+L30*'Fisheries (Energy)-Estimates'!$E$14</f>
        <v>4023.6465706236709</v>
      </c>
      <c r="M33" s="227">
        <f>M28+M29*'Fisheries (Energy)-Estimates'!$E$13+M30*'Fisheries (Energy)-Estimates'!$E$14</f>
        <v>1915.3660045092129</v>
      </c>
      <c r="N33" s="227">
        <f>N28+N29*'Fisheries (Energy)-Estimates'!$E$13+N30*'Fisheries (Energy)-Estimates'!$E$14</f>
        <v>14068.983385639616</v>
      </c>
      <c r="O33" s="227">
        <f>O28+O29*'Fisheries (Energy)-Estimates'!$E$13+O30*'Fisheries (Energy)-Estimates'!$E$14</f>
        <v>2356.3135738926285</v>
      </c>
      <c r="P33" s="227">
        <f>P28+P29*'Fisheries (Energy)-Estimates'!$E$13+P30*'Fisheries (Energy)-Estimates'!$E$14</f>
        <v>2356.3135738926285</v>
      </c>
      <c r="Q33" s="227">
        <f>Q28+Q29*'Fisheries (Energy)-Estimates'!$E$13+Q30*'Fisheries (Energy)-Estimates'!$E$14</f>
        <v>3238.2087126594606</v>
      </c>
      <c r="R33" s="227">
        <f>R28+R29*'Fisheries (Energy)-Estimates'!$E$13+R30*'Fisheries (Energy)-Estimates'!$E$14</f>
        <v>4078.765016796598</v>
      </c>
      <c r="S33" s="227">
        <f>S28+S29*'Fisheries (Energy)-Estimates'!$E$13+S30*'Fisheries (Energy)-Estimates'!$E$14</f>
        <v>8874.0698338412458</v>
      </c>
      <c r="T33" s="227">
        <f>T28+T29*'Fisheries (Energy)-Estimates'!$E$13+T30*'Fisheries (Energy)-Estimates'!$E$14</f>
        <v>7289.4145063695951</v>
      </c>
      <c r="U33" s="227">
        <f>U28+U29*'Fisheries (Energy)-Estimates'!$E$13+U30*'Fisheries (Energy)-Estimates'!$E$14</f>
        <v>11946.923207981927</v>
      </c>
      <c r="V33" s="227">
        <f>V28+V29*'Fisheries (Energy)-Estimates'!$E$13+V30*'Fisheries (Energy)-Estimates'!$E$14</f>
        <v>11629.992142487596</v>
      </c>
      <c r="W33" s="227">
        <f>W28+W29*'Fisheries (Energy)-Estimates'!$E$13+W30*'Fisheries (Energy)-Estimates'!$E$14</f>
        <v>13360.831846371197</v>
      </c>
      <c r="X33" s="5"/>
      <c r="Y33" s="5"/>
      <c r="Z33" s="5"/>
      <c r="AA33" s="5"/>
      <c r="AB33" s="5"/>
      <c r="AC33" s="5"/>
      <c r="AD33" s="5"/>
    </row>
    <row r="34" spans="1:30" ht="22.5" customHeight="1">
      <c r="A34" s="5"/>
      <c r="B34" s="231"/>
      <c r="C34" s="231"/>
      <c r="D34" s="231"/>
      <c r="E34" s="232"/>
      <c r="F34" s="232"/>
      <c r="G34" s="232"/>
      <c r="H34" s="232"/>
      <c r="I34" s="232"/>
      <c r="J34" s="232"/>
      <c r="K34" s="232"/>
      <c r="L34" s="232"/>
      <c r="M34" s="232"/>
      <c r="N34" s="232"/>
      <c r="O34" s="232"/>
      <c r="P34" s="232"/>
      <c r="Q34" s="232"/>
      <c r="R34" s="232"/>
      <c r="S34" s="232"/>
      <c r="T34" s="232"/>
      <c r="U34" s="232"/>
      <c r="V34" s="232"/>
      <c r="W34" s="232"/>
      <c r="X34" s="5"/>
      <c r="Y34" s="5"/>
      <c r="Z34" s="5"/>
      <c r="AA34" s="5"/>
      <c r="AB34" s="5"/>
      <c r="AC34" s="5"/>
      <c r="AD34" s="5"/>
    </row>
    <row r="35" spans="1:30" ht="22.5" customHeight="1">
      <c r="A35" s="5"/>
      <c r="B35" s="226" t="s">
        <v>39</v>
      </c>
      <c r="C35" s="226" t="s">
        <v>35</v>
      </c>
      <c r="D35" s="226" t="s">
        <v>17</v>
      </c>
      <c r="E35" s="227">
        <f>'Fisheries (Energy)-Estimates'!D8*'Emission Factor Other Sector'!$D$29*'Emission Factor Other Sector'!$E$29</f>
        <v>15776.003018405498</v>
      </c>
      <c r="F35" s="227">
        <f>'Fisheries (Energy)-Estimates'!E8*'Emission Factor Other Sector'!$D$29*'Emission Factor Other Sector'!$E$29</f>
        <v>18582.008260743252</v>
      </c>
      <c r="G35" s="227">
        <f>'Fisheries (Energy)-Estimates'!F8*'Emission Factor Other Sector'!$D$29*'Emission Factor Other Sector'!$E$29</f>
        <v>21887.104775492706</v>
      </c>
      <c r="H35" s="227">
        <f>'Fisheries (Energy)-Estimates'!G8*'Emission Factor Other Sector'!$D$29*'Emission Factor Other Sector'!$E$29</f>
        <v>25780.063636363637</v>
      </c>
      <c r="I35" s="227">
        <f>'Fisheries (Energy)-Estimates'!H8*'Emission Factor Other Sector'!$D$29*'Emission Factor Other Sector'!$E$29</f>
        <v>58512.054545454543</v>
      </c>
      <c r="J35" s="227">
        <f>'Fisheries (Energy)-Estimates'!I8*'Emission Factor Other Sector'!$D$29*'Emission Factor Other Sector'!$E$29</f>
        <v>99064.963636363638</v>
      </c>
      <c r="K35" s="227">
        <f>'Fisheries (Energy)-Estimates'!J8*'Emission Factor Other Sector'!$D$29*'Emission Factor Other Sector'!$E$29</f>
        <v>200447.23636363639</v>
      </c>
      <c r="L35" s="227">
        <f>'Fisheries (Energy)-Estimates'!K8*'Emission Factor Other Sector'!$D$29*'Emission Factor Other Sector'!$E$29</f>
        <v>190019.34545454546</v>
      </c>
      <c r="M35" s="227">
        <f>'Fisheries (Energy)-Estimates'!L8*'Emission Factor Other Sector'!$D$29*'Emission Factor Other Sector'!$E$29</f>
        <v>100658.11363636363</v>
      </c>
      <c r="N35" s="227">
        <f>'Fisheries (Energy)-Estimates'!M8*'Emission Factor Other Sector'!$D$29*'Emission Factor Other Sector'!$E$29</f>
        <v>162211.63636363638</v>
      </c>
      <c r="O35" s="227">
        <f>'Fisheries (Energy)-Estimates'!N8*'Emission Factor Other Sector'!$D$29*'Emission Factor Other Sector'!$E$29</f>
        <v>198274.75909090906</v>
      </c>
      <c r="P35" s="227">
        <f>'Fisheries (Energy)-Estimates'!O8*'Emission Factor Other Sector'!$D$29*'Emission Factor Other Sector'!$E$29</f>
        <v>196536.77727272728</v>
      </c>
      <c r="Q35" s="227">
        <f>'Fisheries (Energy)-Estimates'!P8*'Emission Factor Other Sector'!$D$29*'Emission Factor Other Sector'!$E$29</f>
        <v>369755.63181818184</v>
      </c>
      <c r="R35" s="227">
        <f>'Fisheries (Energy)-Estimates'!Q8*'Emission Factor Other Sector'!$D$29*'Emission Factor Other Sector'!$E$29</f>
        <v>246069.25909090909</v>
      </c>
      <c r="S35" s="227">
        <f>'Fisheries (Energy)-Estimates'!R8*'Emission Factor Other Sector'!$D$29*'Emission Factor Other Sector'!$E$29</f>
        <v>245779.5954545454</v>
      </c>
      <c r="T35" s="227">
        <f>'Fisheries (Energy)-Estimates'!S8*'Emission Factor Other Sector'!$D$29*'Emission Factor Other Sector'!$E$29</f>
        <v>164239.2818181818</v>
      </c>
      <c r="U35" s="227">
        <f>'Fisheries (Energy)-Estimates'!T8*'Emission Factor Other Sector'!$D$29*'Emission Factor Other Sector'!$E$29</f>
        <v>282856.54090909089</v>
      </c>
      <c r="V35" s="227">
        <f>'Fisheries (Energy)-Estimates'!U8*'Emission Factor Other Sector'!$D$29*'Emission Factor Other Sector'!$E$29</f>
        <v>255048.83181818179</v>
      </c>
      <c r="W35" s="227">
        <f>'Fisheries (Energy)-Estimates'!V8*'Emission Factor Other Sector'!$D$29*'Emission Factor Other Sector'!$E$29</f>
        <v>300413.1968160196</v>
      </c>
      <c r="X35" s="5"/>
      <c r="Y35" s="5"/>
      <c r="Z35" s="5"/>
      <c r="AA35" s="5"/>
      <c r="AB35" s="5"/>
      <c r="AC35" s="5"/>
      <c r="AD35" s="5"/>
    </row>
    <row r="36" spans="1:30" ht="22.5" customHeight="1">
      <c r="A36" s="5"/>
      <c r="B36" s="226" t="s">
        <v>39</v>
      </c>
      <c r="C36" s="226" t="s">
        <v>35</v>
      </c>
      <c r="D36" s="226" t="s">
        <v>25</v>
      </c>
      <c r="E36" s="227">
        <f>'Fisheries (Energy)-Estimates'!D8*'Emission Factor Other Sector'!$D$29*('Emission Factor Other Sector'!$F$29/1000)</f>
        <v>0.8303159483371314</v>
      </c>
      <c r="F36" s="227">
        <f>'Fisheries (Energy)-Estimates'!E8*'Emission Factor Other Sector'!$D$29*('Emission Factor Other Sector'!$F$29/1000)</f>
        <v>0.97800043477596066</v>
      </c>
      <c r="G36" s="227">
        <f>'Fisheries (Energy)-Estimates'!F8*'Emission Factor Other Sector'!$D$29*('Emission Factor Other Sector'!$F$29/1000)</f>
        <v>1.1519528829206689</v>
      </c>
      <c r="H36" s="227">
        <f>'Fisheries (Energy)-Estimates'!G8*'Emission Factor Other Sector'!$D$29*('Emission Factor Other Sector'!$F$29/1000)</f>
        <v>1.3568454545454547</v>
      </c>
      <c r="I36" s="227">
        <f>'Fisheries (Energy)-Estimates'!H8*'Emission Factor Other Sector'!$D$29*('Emission Factor Other Sector'!$F$29/1000)</f>
        <v>3.079581818181818</v>
      </c>
      <c r="J36" s="227">
        <f>'Fisheries (Energy)-Estimates'!I8*'Emission Factor Other Sector'!$D$29*('Emission Factor Other Sector'!$F$29/1000)</f>
        <v>5.2139454545454544</v>
      </c>
      <c r="K36" s="227">
        <f>'Fisheries (Energy)-Estimates'!J8*'Emission Factor Other Sector'!$D$29*('Emission Factor Other Sector'!$F$29/1000)</f>
        <v>10.549854545454547</v>
      </c>
      <c r="L36" s="227">
        <f>'Fisheries (Energy)-Estimates'!K8*'Emission Factor Other Sector'!$D$29*('Emission Factor Other Sector'!$F$29/1000)</f>
        <v>10.001018181818182</v>
      </c>
      <c r="M36" s="227">
        <f>'Fisheries (Energy)-Estimates'!L8*'Emission Factor Other Sector'!$D$29*('Emission Factor Other Sector'!$F$29/1000)</f>
        <v>5.2977954545454544</v>
      </c>
      <c r="N36" s="227">
        <f>'Fisheries (Energy)-Estimates'!M8*'Emission Factor Other Sector'!$D$29*('Emission Factor Other Sector'!$F$29/1000)</f>
        <v>8.5374545454545459</v>
      </c>
      <c r="O36" s="227">
        <f>'Fisheries (Energy)-Estimates'!N8*'Emission Factor Other Sector'!$D$29*('Emission Factor Other Sector'!$F$29/1000)</f>
        <v>10.435513636363634</v>
      </c>
      <c r="P36" s="227">
        <f>'Fisheries (Energy)-Estimates'!O8*'Emission Factor Other Sector'!$D$29*('Emission Factor Other Sector'!$F$29/1000)</f>
        <v>10.344040909090909</v>
      </c>
      <c r="Q36" s="227">
        <f>'Fisheries (Energy)-Estimates'!P8*'Emission Factor Other Sector'!$D$29*('Emission Factor Other Sector'!$F$29/1000)</f>
        <v>19.460822727272728</v>
      </c>
      <c r="R36" s="227">
        <f>'Fisheries (Energy)-Estimates'!Q8*'Emission Factor Other Sector'!$D$29*('Emission Factor Other Sector'!$F$29/1000)</f>
        <v>12.951013636363637</v>
      </c>
      <c r="S36" s="227">
        <f>'Fisheries (Energy)-Estimates'!R8*'Emission Factor Other Sector'!$D$29*('Emission Factor Other Sector'!$F$29/1000)</f>
        <v>12.93576818181818</v>
      </c>
      <c r="T36" s="227">
        <f>'Fisheries (Energy)-Estimates'!S8*'Emission Factor Other Sector'!$D$29*('Emission Factor Other Sector'!$F$29/1000)</f>
        <v>8.6441727272727267</v>
      </c>
      <c r="U36" s="227">
        <f>'Fisheries (Energy)-Estimates'!T8*'Emission Factor Other Sector'!$D$29*('Emission Factor Other Sector'!$F$29/1000)</f>
        <v>14.887186363636363</v>
      </c>
      <c r="V36" s="227">
        <f>'Fisheries (Energy)-Estimates'!U8*'Emission Factor Other Sector'!$D$29*('Emission Factor Other Sector'!$F$29/1000)</f>
        <v>13.423622727272727</v>
      </c>
      <c r="W36" s="227">
        <f>'Fisheries (Energy)-Estimates'!V8*'Emission Factor Other Sector'!$D$29*('Emission Factor Other Sector'!$F$29/1000)</f>
        <v>15.811220885053665</v>
      </c>
      <c r="X36" s="5"/>
      <c r="Y36" s="5"/>
      <c r="Z36" s="5"/>
      <c r="AA36" s="5"/>
      <c r="AB36" s="5"/>
      <c r="AC36" s="5"/>
      <c r="AD36" s="5"/>
    </row>
    <row r="37" spans="1:30" ht="22.5" customHeight="1">
      <c r="A37" s="5"/>
      <c r="B37" s="226" t="s">
        <v>39</v>
      </c>
      <c r="C37" s="226" t="s">
        <v>35</v>
      </c>
      <c r="D37" s="226" t="s">
        <v>26</v>
      </c>
      <c r="E37" s="227">
        <f>'Fisheries (Energy)-Estimates'!D8*'Emission Factor Other Sector'!$D$29*('Emission Factor Other Sector'!$G$29/1000)</f>
        <v>0.8303159483371314</v>
      </c>
      <c r="F37" s="227">
        <f>'Fisheries (Energy)-Estimates'!E8*'Emission Factor Other Sector'!$D$29*('Emission Factor Other Sector'!$G$29/1000)</f>
        <v>0.97800043477596066</v>
      </c>
      <c r="G37" s="227">
        <f>'Fisheries (Energy)-Estimates'!F8*'Emission Factor Other Sector'!$D$29*('Emission Factor Other Sector'!$G$29/1000)</f>
        <v>1.1519528829206689</v>
      </c>
      <c r="H37" s="227">
        <f>'Fisheries (Energy)-Estimates'!G8*'Emission Factor Other Sector'!$D$29*('Emission Factor Other Sector'!$G$29/1000)</f>
        <v>1.3568454545454547</v>
      </c>
      <c r="I37" s="227">
        <f>'Fisheries (Energy)-Estimates'!H8*'Emission Factor Other Sector'!$D$29*('Emission Factor Other Sector'!$G$29/1000)</f>
        <v>3.079581818181818</v>
      </c>
      <c r="J37" s="227">
        <f>'Fisheries (Energy)-Estimates'!I8*'Emission Factor Other Sector'!$D$29*('Emission Factor Other Sector'!$G$29/1000)</f>
        <v>5.2139454545454544</v>
      </c>
      <c r="K37" s="227">
        <f>'Fisheries (Energy)-Estimates'!J8*'Emission Factor Other Sector'!$D$29*('Emission Factor Other Sector'!$G$29/1000)</f>
        <v>10.549854545454547</v>
      </c>
      <c r="L37" s="227">
        <f>'Fisheries (Energy)-Estimates'!K8*'Emission Factor Other Sector'!$D$29*('Emission Factor Other Sector'!$G$29/1000)</f>
        <v>10.001018181818182</v>
      </c>
      <c r="M37" s="227">
        <f>'Fisheries (Energy)-Estimates'!L8*'Emission Factor Other Sector'!$D$29*('Emission Factor Other Sector'!$G$29/1000)</f>
        <v>5.2977954545454544</v>
      </c>
      <c r="N37" s="227">
        <f>'Fisheries (Energy)-Estimates'!M8*'Emission Factor Other Sector'!$D$29*('Emission Factor Other Sector'!$G$29/1000)</f>
        <v>8.5374545454545459</v>
      </c>
      <c r="O37" s="227">
        <f>'Fisheries (Energy)-Estimates'!N8*'Emission Factor Other Sector'!$D$29*('Emission Factor Other Sector'!$G$29/1000)</f>
        <v>10.435513636363634</v>
      </c>
      <c r="P37" s="227">
        <f>'Fisheries (Energy)-Estimates'!O8*'Emission Factor Other Sector'!$D$29*('Emission Factor Other Sector'!$G$29/1000)</f>
        <v>10.344040909090909</v>
      </c>
      <c r="Q37" s="227">
        <f>'Fisheries (Energy)-Estimates'!P8*'Emission Factor Other Sector'!$D$29*('Emission Factor Other Sector'!$G$29/1000)</f>
        <v>19.460822727272728</v>
      </c>
      <c r="R37" s="227">
        <f>'Fisheries (Energy)-Estimates'!Q8*'Emission Factor Other Sector'!$D$29*('Emission Factor Other Sector'!$G$29/1000)</f>
        <v>12.951013636363637</v>
      </c>
      <c r="S37" s="227">
        <f>'Fisheries (Energy)-Estimates'!R8*'Emission Factor Other Sector'!$D$29*('Emission Factor Other Sector'!$G$29/1000)</f>
        <v>12.93576818181818</v>
      </c>
      <c r="T37" s="227">
        <f>'Fisheries (Energy)-Estimates'!S8*'Emission Factor Other Sector'!$D$29*('Emission Factor Other Sector'!$G$29/1000)</f>
        <v>8.6441727272727267</v>
      </c>
      <c r="U37" s="227">
        <f>'Fisheries (Energy)-Estimates'!T8*'Emission Factor Other Sector'!$D$29*('Emission Factor Other Sector'!$G$29/1000)</f>
        <v>14.887186363636363</v>
      </c>
      <c r="V37" s="227">
        <f>'Fisheries (Energy)-Estimates'!U8*'Emission Factor Other Sector'!$D$29*('Emission Factor Other Sector'!$G$29/1000)</f>
        <v>13.423622727272727</v>
      </c>
      <c r="W37" s="227">
        <f>'Fisheries (Energy)-Estimates'!V8*'Emission Factor Other Sector'!$D$29*('Emission Factor Other Sector'!$G$29/1000)</f>
        <v>15.811220885053665</v>
      </c>
      <c r="X37" s="5"/>
      <c r="Y37" s="5"/>
      <c r="Z37" s="5"/>
      <c r="AA37" s="5"/>
      <c r="AB37" s="5"/>
      <c r="AC37" s="5"/>
      <c r="AD37" s="5"/>
    </row>
    <row r="38" spans="1:30" ht="22.5" customHeight="1">
      <c r="A38" s="5"/>
      <c r="B38" s="226" t="s">
        <v>39</v>
      </c>
      <c r="C38" s="226" t="s">
        <v>35</v>
      </c>
      <c r="D38" s="226" t="s">
        <v>27</v>
      </c>
      <c r="E38" s="228">
        <f>E35+E36*'Fisheries (Energy)-Estimates'!$C$13+E37*'Fisheries (Energy)-Estimates'!$C$14</f>
        <v>16050.83759730509</v>
      </c>
      <c r="F38" s="228">
        <f>F35+F36*'Fisheries (Energy)-Estimates'!$C$13+F37*'Fisheries (Energy)-Estimates'!$C$14</f>
        <v>18905.726404654095</v>
      </c>
      <c r="G38" s="228">
        <f>G35+G36*'Fisheries (Energy)-Estimates'!$C$13+G37*'Fisheries (Energy)-Estimates'!$C$14</f>
        <v>22268.401179739445</v>
      </c>
      <c r="H38" s="228">
        <f>H35+H36*'Fisheries (Energy)-Estimates'!$C$13+H37*'Fisheries (Energy)-Estimates'!$C$14</f>
        <v>26229.179481818184</v>
      </c>
      <c r="I38" s="228">
        <f>I35+I36*'Fisheries (Energy)-Estimates'!$C$13+I37*'Fisheries (Energy)-Estimates'!$C$14</f>
        <v>59531.396127272717</v>
      </c>
      <c r="J38" s="228">
        <f>J35+J36*'Fisheries (Energy)-Estimates'!$C$13+J37*'Fisheries (Energy)-Estimates'!$C$14</f>
        <v>100790.77958181819</v>
      </c>
      <c r="K38" s="228">
        <f>K35+K36*'Fisheries (Energy)-Estimates'!$C$13+K37*'Fisheries (Energy)-Estimates'!$C$14</f>
        <v>203939.23821818185</v>
      </c>
      <c r="L38" s="228">
        <f>L35+L36*'Fisheries (Energy)-Estimates'!$C$13+L37*'Fisheries (Energy)-Estimates'!$C$14</f>
        <v>193329.68247272729</v>
      </c>
      <c r="M38" s="228">
        <f>M35+M36*'Fisheries (Energy)-Estimates'!$C$13+M37*'Fisheries (Energy)-Estimates'!$C$14</f>
        <v>102411.68393181817</v>
      </c>
      <c r="N38" s="228">
        <f>N35+N36*'Fisheries (Energy)-Estimates'!$C$13+N37*'Fisheries (Energy)-Estimates'!$C$14</f>
        <v>165037.53381818184</v>
      </c>
      <c r="O38" s="228">
        <f>O35+O36*'Fisheries (Energy)-Estimates'!$C$13+O37*'Fisheries (Energy)-Estimates'!$C$14</f>
        <v>201728.91410454543</v>
      </c>
      <c r="P38" s="228">
        <f>P35+P36*'Fisheries (Energy)-Estimates'!$C$13+P37*'Fisheries (Energy)-Estimates'!$C$14</f>
        <v>199960.65481363636</v>
      </c>
      <c r="Q38" s="228">
        <f>Q35+Q36*'Fisheries (Energy)-Estimates'!$C$13+Q37*'Fisheries (Energy)-Estimates'!$C$14</f>
        <v>376197.1641409091</v>
      </c>
      <c r="R38" s="228">
        <f>R35+R36*'Fisheries (Energy)-Estimates'!$C$13+R37*'Fisheries (Energy)-Estimates'!$C$14</f>
        <v>250356.04460454546</v>
      </c>
      <c r="S38" s="228">
        <f>S35+S36*'Fisheries (Energy)-Estimates'!$C$13+S37*'Fisheries (Energy)-Estimates'!$C$14</f>
        <v>250061.33472272722</v>
      </c>
      <c r="T38" s="228">
        <f>T35+T36*'Fisheries (Energy)-Estimates'!$C$13+T37*'Fisheries (Energy)-Estimates'!$C$14</f>
        <v>167100.50299090907</v>
      </c>
      <c r="U38" s="228">
        <f>U35+U36*'Fisheries (Energy)-Estimates'!$C$13+U37*'Fisheries (Energy)-Estimates'!$C$14</f>
        <v>287784.1995954545</v>
      </c>
      <c r="V38" s="228">
        <f>V35+V36*'Fisheries (Energy)-Estimates'!$C$13+V37*'Fisheries (Energy)-Estimates'!$C$14</f>
        <v>259492.05094090904</v>
      </c>
      <c r="W38" s="228">
        <f>W35+W36*'Fisheries (Energy)-Estimates'!$C$13+W37*'Fisheries (Energy)-Estimates'!$C$14</f>
        <v>305646.7109289724</v>
      </c>
      <c r="X38" s="5"/>
      <c r="Y38" s="5"/>
      <c r="Z38" s="5"/>
      <c r="AA38" s="5"/>
      <c r="AB38" s="5"/>
      <c r="AC38" s="5"/>
      <c r="AD38" s="5"/>
    </row>
    <row r="39" spans="1:30" ht="22.5" customHeight="1">
      <c r="A39" s="5"/>
      <c r="B39" s="226" t="s">
        <v>39</v>
      </c>
      <c r="C39" s="226" t="s">
        <v>35</v>
      </c>
      <c r="D39" s="226" t="s">
        <v>28</v>
      </c>
      <c r="E39" s="227">
        <f>E35+E36*'Fisheries (Energy)-Estimates'!$D$13+E37*'Fisheries (Energy)-Estimates'!$D$14</f>
        <v>16025.845087260141</v>
      </c>
      <c r="F39" s="227">
        <f>F35+F36*'Fisheries (Energy)-Estimates'!$D$13+F37*'Fisheries (Energy)-Estimates'!$D$14</f>
        <v>18876.28859156734</v>
      </c>
      <c r="G39" s="227">
        <f>G35+G36*'Fisheries (Energy)-Estimates'!$D$13+G37*'Fisheries (Energy)-Estimates'!$D$14</f>
        <v>22233.727397963536</v>
      </c>
      <c r="H39" s="227">
        <f>H35+H36*'Fisheries (Energy)-Estimates'!$D$13+H37*'Fisheries (Energy)-Estimates'!$D$14</f>
        <v>26188.338433636363</v>
      </c>
      <c r="I39" s="227">
        <f>I35+I36*'Fisheries (Energy)-Estimates'!$D$13+I37*'Fisheries (Energy)-Estimates'!$D$14</f>
        <v>59438.700714545448</v>
      </c>
      <c r="J39" s="227">
        <f>J35+J36*'Fisheries (Energy)-Estimates'!$D$13+J37*'Fisheries (Energy)-Estimates'!$D$14</f>
        <v>100633.83982363637</v>
      </c>
      <c r="K39" s="227">
        <f>K35+K36*'Fisheries (Energy)-Estimates'!$D$13+K37*'Fisheries (Energy)-Estimates'!$D$14</f>
        <v>203621.68759636366</v>
      </c>
      <c r="L39" s="227">
        <f>L35+L36*'Fisheries (Energy)-Estimates'!$D$13+L37*'Fisheries (Energy)-Estimates'!$D$14</f>
        <v>193028.65182545455</v>
      </c>
      <c r="M39" s="227">
        <f>M35+M36*'Fisheries (Energy)-Estimates'!$D$13+M37*'Fisheries (Energy)-Estimates'!$D$14</f>
        <v>102252.22028863635</v>
      </c>
      <c r="N39" s="227">
        <f>N35+N36*'Fisheries (Energy)-Estimates'!$D$13+N37*'Fisheries (Energy)-Estimates'!$D$14</f>
        <v>164780.55643636364</v>
      </c>
      <c r="O39" s="227">
        <f>O35+O36*'Fisheries (Energy)-Estimates'!$D$13+O37*'Fisheries (Energy)-Estimates'!$D$14</f>
        <v>201414.80514409087</v>
      </c>
      <c r="P39" s="227">
        <f>P35+P36*'Fisheries (Energy)-Estimates'!$D$13+P37*'Fisheries (Energy)-Estimates'!$D$14</f>
        <v>199649.29918227275</v>
      </c>
      <c r="Q39" s="227">
        <f>Q35+Q36*'Fisheries (Energy)-Estimates'!$D$13+Q37*'Fisheries (Energy)-Estimates'!$D$14</f>
        <v>375611.39337681822</v>
      </c>
      <c r="R39" s="227">
        <f>R35+R36*'Fisheries (Energy)-Estimates'!$D$13+R37*'Fisheries (Energy)-Estimates'!$D$14</f>
        <v>249966.21909409089</v>
      </c>
      <c r="S39" s="227">
        <f>S35+S36*'Fisheries (Energy)-Estimates'!$D$13+S37*'Fisheries (Energy)-Estimates'!$D$14</f>
        <v>249671.96810045448</v>
      </c>
      <c r="T39" s="227">
        <f>T35+T36*'Fisheries (Energy)-Estimates'!$D$13+T37*'Fisheries (Energy)-Estimates'!$D$14</f>
        <v>166840.31339181814</v>
      </c>
      <c r="U39" s="227">
        <f>U35+U36*'Fisheries (Energy)-Estimates'!$D$13+U37*'Fisheries (Energy)-Estimates'!$D$14</f>
        <v>287336.09528590908</v>
      </c>
      <c r="V39" s="227">
        <f>V35+V36*'Fisheries (Energy)-Estimates'!$D$13+V37*'Fisheries (Energy)-Estimates'!$D$14</f>
        <v>259087.99989681813</v>
      </c>
      <c r="W39" s="227">
        <f>W35+W36*'Fisheries (Energy)-Estimates'!$D$13+W37*'Fisheries (Energy)-Estimates'!$D$14</f>
        <v>305170.79318033223</v>
      </c>
      <c r="X39" s="5"/>
      <c r="Y39" s="5"/>
      <c r="Z39" s="5"/>
      <c r="AA39" s="5"/>
      <c r="AB39" s="5"/>
      <c r="AC39" s="5"/>
      <c r="AD39" s="5"/>
    </row>
    <row r="40" spans="1:30" ht="22.5" customHeight="1">
      <c r="A40" s="5"/>
      <c r="B40" s="231" t="s">
        <v>39</v>
      </c>
      <c r="C40" s="231" t="s">
        <v>35</v>
      </c>
      <c r="D40" s="231" t="s">
        <v>29</v>
      </c>
      <c r="E40" s="232">
        <f>E35+E36*'Fisheries (Energy)-Estimates'!$E$13+E37*'Fisheries (Energy)-Estimates'!$E$14</f>
        <v>15973.933734170103</v>
      </c>
      <c r="F40" s="232">
        <f>F35+F36*'Fisheries (Energy)-Estimates'!$E$13+F37*'Fisheries (Energy)-Estimates'!$E$14</f>
        <v>18815.144004385143</v>
      </c>
      <c r="G40" s="232">
        <f>G35+G36*'Fisheries (Energy)-Estimates'!$E$13+G37*'Fisheries (Energy)-Estimates'!$E$14</f>
        <v>22161.707303723335</v>
      </c>
      <c r="H40" s="232">
        <f>H35+H36*'Fisheries (Energy)-Estimates'!$E$13+H37*'Fisheries (Energy)-Estimates'!$E$14</f>
        <v>26103.508455818184</v>
      </c>
      <c r="I40" s="232">
        <f>I35+I36*'Fisheries (Energy)-Estimates'!$E$13+I37*'Fisheries (Energy)-Estimates'!$E$14</f>
        <v>59246.165259272726</v>
      </c>
      <c r="J40" s="232">
        <f>J35+J36*'Fisheries (Energy)-Estimates'!$E$13+J37*'Fisheries (Energy)-Estimates'!$E$14</f>
        <v>100307.86395381817</v>
      </c>
      <c r="K40" s="232">
        <f>K35+K36*'Fisheries (Energy)-Estimates'!$E$13+K37*'Fisheries (Energy)-Estimates'!$E$14</f>
        <v>202962.11069018184</v>
      </c>
      <c r="L40" s="232">
        <f>L35+L36*'Fisheries (Energy)-Estimates'!$E$13+L37*'Fisheries (Energy)-Estimates'!$E$14</f>
        <v>192403.38816872728</v>
      </c>
      <c r="M40" s="232">
        <f>M35+M36*'Fisheries (Energy)-Estimates'!$E$13+M37*'Fisheries (Energy)-Estimates'!$E$14</f>
        <v>101921.00211681817</v>
      </c>
      <c r="N40" s="232">
        <f>N35+N36*'Fisheries (Energy)-Estimates'!$E$13+N37*'Fisheries (Energy)-Estimates'!$E$14</f>
        <v>164246.79477818185</v>
      </c>
      <c r="O40" s="232">
        <f>O35+O36*'Fisheries (Energy)-Estimates'!$E$13+O37*'Fisheries (Energy)-Estimates'!$E$14</f>
        <v>200762.37683154544</v>
      </c>
      <c r="P40" s="232">
        <f>P35+P36*'Fisheries (Energy)-Estimates'!$E$13+P37*'Fisheries (Energy)-Estimates'!$E$14</f>
        <v>199002.58974463638</v>
      </c>
      <c r="Q40" s="232">
        <f>Q35+Q36*'Fisheries (Energy)-Estimates'!$E$13+Q37*'Fisheries (Energy)-Estimates'!$E$14</f>
        <v>374394.70273990906</v>
      </c>
      <c r="R40" s="232">
        <f>R35+R36*'Fisheries (Energy)-Estimates'!$E$13+R37*'Fisheries (Energy)-Estimates'!$E$14</f>
        <v>249156.52172154546</v>
      </c>
      <c r="S40" s="232">
        <f>S35+S36*'Fisheries (Energy)-Estimates'!$E$13+S37*'Fisheries (Energy)-Estimates'!$E$14</f>
        <v>248863.22387372723</v>
      </c>
      <c r="T40" s="232">
        <f>T35+T36*'Fisheries (Energy)-Estimates'!$E$13+T37*'Fisheries (Energy)-Estimates'!$E$14</f>
        <v>166299.87971290908</v>
      </c>
      <c r="U40" s="232">
        <f>U35+U36*'Fisheries (Energy)-Estimates'!$E$13+U37*'Fisheries (Energy)-Estimates'!$E$14</f>
        <v>286405.34839445457</v>
      </c>
      <c r="V40" s="232">
        <f>V35+V36*'Fisheries (Energy)-Estimates'!$E$13+V37*'Fisheries (Energy)-Estimates'!$E$14</f>
        <v>258248.75500390906</v>
      </c>
      <c r="W40" s="232">
        <f>W35+W36*'Fisheries (Energy)-Estimates'!$E$13+W37*'Fisheries (Energy)-Estimates'!$E$14</f>
        <v>304182.27565059869</v>
      </c>
      <c r="X40" s="5"/>
      <c r="Y40" s="5"/>
      <c r="Z40" s="5"/>
      <c r="AA40" s="5"/>
      <c r="AB40" s="5"/>
      <c r="AC40" s="5"/>
      <c r="AD40" s="5"/>
    </row>
    <row r="41" spans="1:30" ht="2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22.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22.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2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22.5" customHeight="1">
      <c r="A45" s="5"/>
      <c r="B45" s="5" t="s">
        <v>395</v>
      </c>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22.5" customHeight="1">
      <c r="A46" s="5"/>
      <c r="B46" s="236" t="s">
        <v>46</v>
      </c>
      <c r="C46" s="236" t="s">
        <v>52</v>
      </c>
      <c r="D46" s="236" t="s">
        <v>8</v>
      </c>
      <c r="E46" s="248">
        <v>2005</v>
      </c>
      <c r="F46" s="236">
        <v>2006</v>
      </c>
      <c r="G46" s="236">
        <v>2007</v>
      </c>
      <c r="H46" s="236">
        <v>2008</v>
      </c>
      <c r="I46" s="236">
        <v>2009</v>
      </c>
      <c r="J46" s="236">
        <v>2010</v>
      </c>
      <c r="K46" s="236">
        <v>2011</v>
      </c>
      <c r="L46" s="236">
        <v>2012</v>
      </c>
      <c r="M46" s="236">
        <v>2013</v>
      </c>
      <c r="N46" s="236">
        <v>2014</v>
      </c>
      <c r="O46" s="236">
        <v>2015</v>
      </c>
      <c r="P46" s="236">
        <v>2016</v>
      </c>
      <c r="Q46" s="236">
        <v>2017</v>
      </c>
      <c r="R46" s="236">
        <v>2018</v>
      </c>
      <c r="S46" s="236">
        <v>2019</v>
      </c>
      <c r="T46" s="236">
        <v>2020</v>
      </c>
      <c r="U46" s="236">
        <v>2021</v>
      </c>
      <c r="V46" s="236">
        <v>2022</v>
      </c>
      <c r="W46" s="236">
        <v>2023</v>
      </c>
      <c r="X46" s="5"/>
      <c r="Y46" s="5"/>
      <c r="Z46" s="5"/>
      <c r="AA46" s="5"/>
      <c r="AB46" s="5"/>
      <c r="AC46" s="5"/>
      <c r="AD46" s="5"/>
    </row>
    <row r="47" spans="1:30" ht="22.5" customHeight="1">
      <c r="A47" s="5"/>
      <c r="B47" s="223" t="s">
        <v>39</v>
      </c>
      <c r="C47" s="223" t="s">
        <v>59</v>
      </c>
      <c r="D47" s="451" t="s">
        <v>17</v>
      </c>
      <c r="E47" s="224">
        <f t="shared" ref="E47:W47" si="0">E21+E28+E35</f>
        <v>378455.52670562547</v>
      </c>
      <c r="F47" s="224">
        <f t="shared" si="0"/>
        <v>343928.46905992448</v>
      </c>
      <c r="G47" s="224">
        <f t="shared" si="0"/>
        <v>313812.4395848795</v>
      </c>
      <c r="H47" s="224">
        <f t="shared" si="0"/>
        <v>305666.9382416436</v>
      </c>
      <c r="I47" s="224">
        <f t="shared" si="0"/>
        <v>344270.75102103932</v>
      </c>
      <c r="J47" s="224">
        <f t="shared" si="0"/>
        <v>346392.47641783068</v>
      </c>
      <c r="K47" s="224">
        <f t="shared" si="0"/>
        <v>407927.79851707362</v>
      </c>
      <c r="L47" s="224">
        <f t="shared" si="0"/>
        <v>336571.03343505575</v>
      </c>
      <c r="M47" s="224">
        <f t="shared" si="0"/>
        <v>223478.3486048257</v>
      </c>
      <c r="N47" s="224">
        <f t="shared" si="0"/>
        <v>295529.84007802338</v>
      </c>
      <c r="O47" s="224">
        <f t="shared" si="0"/>
        <v>323026.02451613941</v>
      </c>
      <c r="P47" s="224">
        <f t="shared" si="0"/>
        <v>306014.3256979576</v>
      </c>
      <c r="Q47" s="224">
        <f t="shared" si="0"/>
        <v>469238.67315694864</v>
      </c>
      <c r="R47" s="224">
        <f t="shared" si="0"/>
        <v>337223.62890204962</v>
      </c>
      <c r="S47" s="224">
        <f t="shared" si="0"/>
        <v>332631.59671540826</v>
      </c>
      <c r="T47" s="224">
        <f t="shared" si="0"/>
        <v>241429.6468106097</v>
      </c>
      <c r="U47" s="224">
        <f t="shared" si="0"/>
        <v>357385.05669274536</v>
      </c>
      <c r="V47" s="224">
        <f t="shared" si="0"/>
        <v>322759.06444754289</v>
      </c>
      <c r="W47" s="224">
        <f t="shared" si="0"/>
        <v>364000.57004281605</v>
      </c>
      <c r="X47" s="5"/>
      <c r="Y47" s="5"/>
      <c r="Z47" s="5"/>
      <c r="AA47" s="5"/>
      <c r="AB47" s="5"/>
      <c r="AC47" s="5"/>
      <c r="AD47" s="5"/>
    </row>
    <row r="48" spans="1:30" ht="22.5" customHeight="1">
      <c r="A48" s="5"/>
      <c r="B48" s="226" t="s">
        <v>39</v>
      </c>
      <c r="C48" s="226" t="s">
        <v>59</v>
      </c>
      <c r="D48" s="452" t="s">
        <v>25</v>
      </c>
      <c r="E48" s="227">
        <f t="shared" ref="E48:W48" si="1">E22+E29+E36</f>
        <v>51.638363498301757</v>
      </c>
      <c r="F48" s="227">
        <f t="shared" si="1"/>
        <v>46.648134017984866</v>
      </c>
      <c r="G48" s="227">
        <f t="shared" si="1"/>
        <v>42.236355581041117</v>
      </c>
      <c r="H48" s="227">
        <f t="shared" si="1"/>
        <v>40.838771195154955</v>
      </c>
      <c r="I48" s="227">
        <f t="shared" si="1"/>
        <v>43.818251782745961</v>
      </c>
      <c r="J48" s="227">
        <f t="shared" si="1"/>
        <v>40.22704218381547</v>
      </c>
      <c r="K48" s="227">
        <f t="shared" si="1"/>
        <v>40.158480094710391</v>
      </c>
      <c r="L48" s="227">
        <f t="shared" si="1"/>
        <v>31.722302696346887</v>
      </c>
      <c r="M48" s="227">
        <f t="shared" si="1"/>
        <v>23.017084487146445</v>
      </c>
      <c r="N48" s="227">
        <f t="shared" si="1"/>
        <v>31.760049885638807</v>
      </c>
      <c r="O48" s="227">
        <f t="shared" si="1"/>
        <v>28.570067410282839</v>
      </c>
      <c r="P48" s="227">
        <f t="shared" si="1"/>
        <v>26.35429468301011</v>
      </c>
      <c r="Q48" s="227">
        <f t="shared" si="1"/>
        <v>34.37440598382836</v>
      </c>
      <c r="R48" s="227">
        <f t="shared" si="1"/>
        <v>26.985861740571611</v>
      </c>
      <c r="S48" s="227">
        <f t="shared" si="1"/>
        <v>27.96752093650813</v>
      </c>
      <c r="T48" s="227">
        <f t="shared" si="1"/>
        <v>21.804987071755207</v>
      </c>
      <c r="U48" s="227">
        <f t="shared" si="1"/>
        <v>29.227230587195386</v>
      </c>
      <c r="V48" s="227">
        <f t="shared" si="1"/>
        <v>26.709930464811627</v>
      </c>
      <c r="W48" s="227">
        <f t="shared" si="1"/>
        <v>29.099923159242962</v>
      </c>
      <c r="X48" s="5"/>
      <c r="Y48" s="5"/>
      <c r="Z48" s="5"/>
      <c r="AA48" s="5"/>
      <c r="AB48" s="5"/>
      <c r="AC48" s="5"/>
      <c r="AD48" s="5"/>
    </row>
    <row r="49" spans="1:30" ht="22.5" customHeight="1">
      <c r="A49" s="5"/>
      <c r="B49" s="226" t="s">
        <v>39</v>
      </c>
      <c r="C49" s="226" t="s">
        <v>59</v>
      </c>
      <c r="D49" s="452" t="s">
        <v>26</v>
      </c>
      <c r="E49" s="227">
        <f t="shared" ref="E49:W49" si="2">E23+E30+E37</f>
        <v>3.8979034783628785</v>
      </c>
      <c r="F49" s="227">
        <f t="shared" si="2"/>
        <v>3.7401563904137936</v>
      </c>
      <c r="G49" s="227">
        <f t="shared" si="2"/>
        <v>3.6422313992754853</v>
      </c>
      <c r="H49" s="227">
        <f t="shared" si="2"/>
        <v>3.7547278930287993</v>
      </c>
      <c r="I49" s="227">
        <f t="shared" si="2"/>
        <v>5.5758509086850072</v>
      </c>
      <c r="J49" s="227">
        <f t="shared" si="2"/>
        <v>7.34681029798982</v>
      </c>
      <c r="K49" s="227">
        <f t="shared" si="2"/>
        <v>12.365632992655113</v>
      </c>
      <c r="L49" s="227">
        <f t="shared" si="2"/>
        <v>11.374198831711874</v>
      </c>
      <c r="M49" s="227">
        <f t="shared" si="2"/>
        <v>6.3942288152825206</v>
      </c>
      <c r="N49" s="227">
        <f t="shared" si="2"/>
        <v>10.175233396623929</v>
      </c>
      <c r="O49" s="227">
        <f t="shared" si="2"/>
        <v>11.56452354777398</v>
      </c>
      <c r="P49" s="227">
        <f t="shared" si="2"/>
        <v>11.345592820501256</v>
      </c>
      <c r="Q49" s="227">
        <f t="shared" si="2"/>
        <v>20.411895740029639</v>
      </c>
      <c r="R49" s="227">
        <f t="shared" si="2"/>
        <v>13.863965684912358</v>
      </c>
      <c r="S49" s="227">
        <f t="shared" si="2"/>
        <v>13.99184425425762</v>
      </c>
      <c r="T49" s="227">
        <f t="shared" si="2"/>
        <v>9.5604619759643548</v>
      </c>
      <c r="U49" s="227">
        <f t="shared" si="2"/>
        <v>15.9551451917487</v>
      </c>
      <c r="V49" s="227">
        <f t="shared" si="2"/>
        <v>14.422851262396783</v>
      </c>
      <c r="W49" s="227">
        <f t="shared" si="2"/>
        <v>16.840663300555104</v>
      </c>
      <c r="X49" s="5"/>
      <c r="Y49" s="5"/>
      <c r="Z49" s="5"/>
      <c r="AA49" s="5"/>
      <c r="AB49" s="5"/>
      <c r="AC49" s="5"/>
      <c r="AD49" s="5"/>
    </row>
    <row r="50" spans="1:30" ht="22.5" customHeight="1">
      <c r="A50" s="5"/>
      <c r="B50" s="226" t="s">
        <v>39</v>
      </c>
      <c r="C50" s="226" t="s">
        <v>59</v>
      </c>
      <c r="D50" s="452" t="s">
        <v>27</v>
      </c>
      <c r="E50" s="227">
        <f t="shared" ref="E50:W50" si="3">E24+E31+E38</f>
        <v>380748.28241738229</v>
      </c>
      <c r="F50" s="227">
        <f t="shared" si="3"/>
        <v>346067.52835533046</v>
      </c>
      <c r="G50" s="227">
        <f t="shared" si="3"/>
        <v>315828.4947858568</v>
      </c>
      <c r="H50" s="227">
        <f t="shared" si="3"/>
        <v>307688.51808358071</v>
      </c>
      <c r="I50" s="227">
        <f t="shared" si="3"/>
        <v>346919.44809016935</v>
      </c>
      <c r="J50" s="227">
        <f t="shared" si="3"/>
        <v>349514.75549606764</v>
      </c>
      <c r="K50" s="227">
        <f t="shared" si="3"/>
        <v>412604.47282678564</v>
      </c>
      <c r="L50" s="227">
        <f t="shared" si="3"/>
        <v>340763.20342950977</v>
      </c>
      <c r="M50" s="227">
        <f t="shared" si="3"/>
        <v>225943.91831179336</v>
      </c>
      <c r="N50" s="227">
        <f t="shared" si="3"/>
        <v>299351.12347857514</v>
      </c>
      <c r="O50" s="227">
        <f t="shared" si="3"/>
        <v>327210.99823156529</v>
      </c>
      <c r="P50" s="227">
        <f t="shared" si="3"/>
        <v>310084.89966065623</v>
      </c>
      <c r="Q50" s="227">
        <f t="shared" si="3"/>
        <v>476288.22336201824</v>
      </c>
      <c r="R50" s="227">
        <f t="shared" si="3"/>
        <v>342088.16136092448</v>
      </c>
      <c r="S50" s="227">
        <f t="shared" si="3"/>
        <v>337556.38637389475</v>
      </c>
      <c r="T50" s="227">
        <f t="shared" si="3"/>
        <v>244851.2947516655</v>
      </c>
      <c r="U50" s="227">
        <f t="shared" si="3"/>
        <v>362944.92354451853</v>
      </c>
      <c r="V50" s="227">
        <f t="shared" si="3"/>
        <v>327791.05687864695</v>
      </c>
      <c r="W50" s="227">
        <f t="shared" si="3"/>
        <v>369832.27405233227</v>
      </c>
      <c r="X50" s="5"/>
      <c r="Y50" s="5"/>
      <c r="Z50" s="5"/>
      <c r="AA50" s="5"/>
      <c r="AB50" s="5"/>
      <c r="AC50" s="5"/>
      <c r="AD50" s="5"/>
    </row>
    <row r="51" spans="1:30" ht="22.5" customHeight="1">
      <c r="A51" s="5"/>
      <c r="B51" s="226" t="s">
        <v>39</v>
      </c>
      <c r="C51" s="226" t="s">
        <v>59</v>
      </c>
      <c r="D51" s="452" t="s">
        <v>28</v>
      </c>
      <c r="E51" s="227">
        <f t="shared" ref="E51:W51" si="4">E25+E32+E39</f>
        <v>380960.36469682114</v>
      </c>
      <c r="F51" s="227">
        <f t="shared" si="4"/>
        <v>346251.01469360932</v>
      </c>
      <c r="G51" s="227">
        <f t="shared" si="4"/>
        <v>315985.16307759273</v>
      </c>
      <c r="H51" s="227">
        <f t="shared" si="4"/>
        <v>307831.38067278522</v>
      </c>
      <c r="I51" s="227">
        <f t="shared" si="4"/>
        <v>347015.48754384893</v>
      </c>
      <c r="J51" s="227">
        <f t="shared" si="4"/>
        <v>349520.49010611034</v>
      </c>
      <c r="K51" s="227">
        <f t="shared" si="4"/>
        <v>412424.03791871091</v>
      </c>
      <c r="L51" s="227">
        <f t="shared" si="4"/>
        <v>340561.24196134118</v>
      </c>
      <c r="M51" s="227">
        <f t="shared" si="4"/>
        <v>225866.14972858923</v>
      </c>
      <c r="N51" s="227">
        <f t="shared" si="4"/>
        <v>299193.78418711096</v>
      </c>
      <c r="O51" s="227">
        <f t="shared" si="4"/>
        <v>326980.24432542856</v>
      </c>
      <c r="P51" s="227">
        <f t="shared" si="4"/>
        <v>309846.95735961047</v>
      </c>
      <c r="Q51" s="227">
        <f t="shared" si="4"/>
        <v>475770.16662092559</v>
      </c>
      <c r="R51" s="227">
        <f t="shared" si="4"/>
        <v>341761.39707659261</v>
      </c>
      <c r="S51" s="227">
        <f t="shared" si="4"/>
        <v>337231.66403094912</v>
      </c>
      <c r="T51" s="227">
        <f t="shared" si="4"/>
        <v>244648.01206934993</v>
      </c>
      <c r="U51" s="227">
        <f t="shared" si="4"/>
        <v>362556.2510634755</v>
      </c>
      <c r="V51" s="227">
        <f t="shared" si="4"/>
        <v>327441.70990214543</v>
      </c>
      <c r="W51" s="227">
        <f t="shared" si="4"/>
        <v>369409.95898001047</v>
      </c>
      <c r="X51" s="5"/>
      <c r="Y51" s="5"/>
      <c r="Z51" s="5"/>
      <c r="AA51" s="5"/>
      <c r="AB51" s="5"/>
      <c r="AC51" s="5"/>
      <c r="AD51" s="5"/>
    </row>
    <row r="52" spans="1:30" ht="22.5" customHeight="1">
      <c r="A52" s="5"/>
      <c r="B52" s="231" t="s">
        <v>39</v>
      </c>
      <c r="C52" s="231" t="s">
        <v>59</v>
      </c>
      <c r="D52" s="453" t="s">
        <v>29</v>
      </c>
      <c r="E52" s="232">
        <f t="shared" ref="E52:W52" si="5">E26+E33+E40</f>
        <v>379641.55261170492</v>
      </c>
      <c r="F52" s="232">
        <f t="shared" si="5"/>
        <v>345050.89245990769</v>
      </c>
      <c r="G52" s="232">
        <f t="shared" si="5"/>
        <v>314888.31109393673</v>
      </c>
      <c r="H52" s="232">
        <f t="shared" si="5"/>
        <v>306761.50242974918</v>
      </c>
      <c r="I52" s="232">
        <f t="shared" si="5"/>
        <v>345805.66647735407</v>
      </c>
      <c r="J52" s="232">
        <f t="shared" si="5"/>
        <v>348320.70470421121</v>
      </c>
      <c r="K52" s="232">
        <f t="shared" si="5"/>
        <v>411025.04362727184</v>
      </c>
      <c r="L52" s="232">
        <f t="shared" si="5"/>
        <v>339391.88775135099</v>
      </c>
      <c r="M52" s="232">
        <f t="shared" si="5"/>
        <v>225092.03583332739</v>
      </c>
      <c r="N52" s="232">
        <f t="shared" si="5"/>
        <v>298071.53852782148</v>
      </c>
      <c r="O52" s="232">
        <f t="shared" si="5"/>
        <v>325874.26546543807</v>
      </c>
      <c r="P52" s="232">
        <f t="shared" si="5"/>
        <v>308799.63493052905</v>
      </c>
      <c r="Q52" s="232">
        <f t="shared" si="5"/>
        <v>474179.57916856848</v>
      </c>
      <c r="R52" s="232">
        <f t="shared" si="5"/>
        <v>340599.11684279848</v>
      </c>
      <c r="S52" s="232">
        <f t="shared" si="5"/>
        <v>336042.16168928868</v>
      </c>
      <c r="T52" s="232">
        <f t="shared" si="5"/>
        <v>243774.54528145544</v>
      </c>
      <c r="U52" s="232">
        <f t="shared" si="5"/>
        <v>361259.84802298195</v>
      </c>
      <c r="V52" s="232">
        <f t="shared" si="5"/>
        <v>326263.28821758204</v>
      </c>
      <c r="W52" s="232">
        <f t="shared" si="5"/>
        <v>368081.00217844214</v>
      </c>
      <c r="X52" s="5"/>
      <c r="Y52" s="5"/>
      <c r="Z52" s="5"/>
      <c r="AA52" s="5"/>
      <c r="AB52" s="5"/>
      <c r="AC52" s="5"/>
      <c r="AD52" s="5"/>
    </row>
    <row r="53" spans="1:30" ht="22.5" customHeight="1">
      <c r="A53" s="5"/>
      <c r="B53" s="1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22.5" customHeight="1">
      <c r="A54" s="5"/>
      <c r="B54" s="1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22.5" customHeight="1">
      <c r="A55" s="5"/>
      <c r="B55" s="1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22.5" customHeight="1">
      <c r="A56" s="5"/>
      <c r="B56" s="1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22.5" customHeight="1">
      <c r="A57" s="5"/>
      <c r="B57" s="1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22.5" customHeight="1">
      <c r="A58" s="5"/>
      <c r="B58" s="1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22.5" customHeight="1">
      <c r="A59" s="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22.5" customHeight="1">
      <c r="A60" s="5"/>
      <c r="B60" s="1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22.5" customHeight="1">
      <c r="A61" s="5"/>
      <c r="B61" s="1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22.5" customHeight="1">
      <c r="A62" s="5"/>
      <c r="B62" s="1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22.5" customHeight="1">
      <c r="A63" s="5"/>
      <c r="B63" s="1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22.5" customHeight="1">
      <c r="A64" s="5"/>
      <c r="B64" s="1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22.5" customHeight="1">
      <c r="A65" s="5"/>
      <c r="B65" s="1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22.5" customHeight="1">
      <c r="A66" s="5"/>
      <c r="B66" s="1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22.5" customHeight="1">
      <c r="A67" s="5"/>
      <c r="B67" s="1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22.5" customHeight="1">
      <c r="A68" s="5"/>
      <c r="B68" s="1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22.5" customHeight="1">
      <c r="A69" s="5"/>
      <c r="B69" s="1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22.5" customHeight="1">
      <c r="A70" s="5"/>
      <c r="B70" s="1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22.5" customHeight="1">
      <c r="A71" s="5"/>
      <c r="B71" s="1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22.5" customHeight="1">
      <c r="A72" s="5"/>
      <c r="B72" s="1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22.5" customHeight="1">
      <c r="A73" s="5"/>
      <c r="B73" s="1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22.5" customHeight="1">
      <c r="A74" s="5"/>
      <c r="B74" s="1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22.5" customHeight="1">
      <c r="A75" s="5"/>
      <c r="B75" s="1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22.5" customHeight="1">
      <c r="A76" s="5"/>
      <c r="B76" s="1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22.5" customHeight="1">
      <c r="A77" s="5"/>
      <c r="B77" s="1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22.5" customHeight="1">
      <c r="A78" s="5"/>
      <c r="B78" s="1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22.5" customHeight="1">
      <c r="A79" s="5"/>
      <c r="B79" s="1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22.5" customHeight="1">
      <c r="A80" s="5"/>
      <c r="B80" s="1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22.5" customHeight="1">
      <c r="A81" s="5"/>
      <c r="B81" s="1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22.5" customHeight="1">
      <c r="A82" s="5"/>
      <c r="B82" s="1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22.5" customHeight="1">
      <c r="A83" s="5"/>
      <c r="B83" s="1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22.5" customHeight="1">
      <c r="A84" s="5"/>
      <c r="B84" s="1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22.5" customHeight="1">
      <c r="A85" s="5"/>
      <c r="B85" s="1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22.5" customHeight="1">
      <c r="A86" s="5"/>
      <c r="B86" s="1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22.5" customHeight="1">
      <c r="A87" s="5"/>
      <c r="B87" s="1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22.5" customHeight="1">
      <c r="A88" s="5"/>
      <c r="B88" s="1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22.5" customHeight="1">
      <c r="A89" s="5"/>
      <c r="B89" s="1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22.5" customHeight="1">
      <c r="A90" s="5"/>
      <c r="B90" s="1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22.5" customHeight="1">
      <c r="A91" s="5"/>
      <c r="B91" s="1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22.5" customHeight="1">
      <c r="A92" s="5"/>
      <c r="B92" s="1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ht="22.5" customHeight="1">
      <c r="A93" s="5"/>
      <c r="B93" s="1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ht="22.5" customHeight="1">
      <c r="A94" s="5"/>
      <c r="B94" s="1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ht="22.5" customHeight="1">
      <c r="A95" s="5"/>
      <c r="B95" s="1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1:30" ht="22.5" customHeight="1">
      <c r="A96" s="5"/>
      <c r="B96" s="1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1:30" ht="22.5" customHeight="1">
      <c r="A97" s="5"/>
      <c r="B97" s="1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1:30" ht="22.5" customHeight="1">
      <c r="A98" s="5"/>
      <c r="B98" s="1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row>
    <row r="99" spans="1:30" ht="22.5" customHeight="1">
      <c r="A99" s="5"/>
      <c r="B99" s="1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1:30" ht="22.5" customHeight="1">
      <c r="A100" s="5"/>
      <c r="B100" s="1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1:30" ht="22.5" customHeight="1">
      <c r="A101" s="5"/>
      <c r="B101" s="1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1:30" ht="22.5" customHeight="1">
      <c r="A102" s="5"/>
      <c r="B102" s="1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1:30" ht="22.5" customHeight="1">
      <c r="A103" s="5"/>
      <c r="B103" s="1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1:30" ht="22.5" customHeight="1">
      <c r="A104" s="5"/>
      <c r="B104" s="1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row>
    <row r="105" spans="1:30" ht="22.5" customHeight="1">
      <c r="A105" s="5"/>
      <c r="B105" s="1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1:30" ht="22.5" customHeight="1">
      <c r="A106" s="5"/>
      <c r="B106" s="1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1:30" ht="22.5" customHeight="1">
      <c r="A107" s="5"/>
      <c r="B107" s="1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1:30" ht="22.5" customHeight="1">
      <c r="A108" s="5"/>
      <c r="B108" s="1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1:30" ht="22.5" customHeight="1">
      <c r="A109" s="5"/>
      <c r="B109" s="1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1:30" ht="22.5" customHeight="1">
      <c r="A110" s="5"/>
      <c r="B110" s="1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1:30" ht="22.5" customHeight="1">
      <c r="A111" s="5"/>
      <c r="B111" s="1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1:30" ht="22.5" customHeight="1">
      <c r="A112" s="5"/>
      <c r="B112" s="1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1:30" ht="22.5" customHeight="1">
      <c r="A113" s="5"/>
      <c r="B113" s="1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4" spans="1:30" ht="22.5" customHeight="1">
      <c r="A114" s="5"/>
      <c r="B114" s="1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1:30" ht="22.5" customHeight="1">
      <c r="A115" s="5"/>
      <c r="B115" s="1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1:30" ht="22.5" customHeight="1">
      <c r="A116" s="5"/>
      <c r="B116" s="1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1:30" ht="22.5" customHeight="1">
      <c r="A117" s="5"/>
      <c r="B117" s="1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1:30" ht="22.5" customHeight="1">
      <c r="A118" s="5"/>
      <c r="B118" s="1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1:30" ht="22.5" customHeight="1">
      <c r="A119" s="5"/>
      <c r="B119" s="1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1:30" ht="22.5" customHeight="1">
      <c r="A120" s="5"/>
      <c r="B120" s="1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1:30" ht="22.5" customHeight="1">
      <c r="A121" s="5"/>
      <c r="B121" s="1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1:30" ht="22.5" customHeight="1">
      <c r="A122" s="5"/>
      <c r="B122" s="1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row>
    <row r="123" spans="1:30" ht="22.5" customHeight="1">
      <c r="A123" s="5"/>
      <c r="B123" s="1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1:30" ht="22.5" customHeight="1">
      <c r="A124" s="5"/>
      <c r="B124" s="1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1:30" ht="22.5" customHeight="1">
      <c r="A125" s="5"/>
      <c r="B125" s="1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6" spans="1:30" ht="22.5" customHeight="1">
      <c r="A126" s="5"/>
      <c r="B126" s="1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1:30" ht="22.5" customHeight="1">
      <c r="A127" s="5"/>
      <c r="B127" s="1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1:30" ht="22.5" customHeight="1">
      <c r="A128" s="5"/>
      <c r="B128" s="1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1:30" ht="22.5" customHeight="1">
      <c r="A129" s="5"/>
      <c r="B129" s="1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1:30" ht="22.5" customHeight="1">
      <c r="A130" s="5"/>
      <c r="B130" s="1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1:30" ht="22.5" customHeight="1">
      <c r="A131" s="5"/>
      <c r="B131" s="1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1:30" ht="22.5" customHeight="1">
      <c r="A132" s="5"/>
      <c r="B132" s="1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1:30" ht="22.5" customHeight="1">
      <c r="A133" s="5"/>
      <c r="B133" s="1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4" spans="1:30" ht="22.5" customHeight="1">
      <c r="A134" s="5"/>
      <c r="B134" s="1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0" ht="22.5" customHeight="1">
      <c r="A135" s="5"/>
      <c r="B135" s="1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1:30" ht="22.5" customHeight="1">
      <c r="A136" s="5"/>
      <c r="B136" s="1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row>
    <row r="137" spans="1:30" ht="22.5" customHeight="1">
      <c r="A137" s="5"/>
      <c r="B137" s="1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1:30" ht="22.5" customHeight="1">
      <c r="A138" s="5"/>
      <c r="B138" s="1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1:30" ht="22.5" customHeight="1">
      <c r="A139" s="5"/>
      <c r="B139" s="1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0" spans="1:30" ht="22.5" customHeight="1">
      <c r="A140" s="5"/>
      <c r="B140" s="1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1:30" ht="22.5" customHeight="1">
      <c r="A141" s="5"/>
      <c r="B141" s="1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1:30" ht="22.5" customHeight="1">
      <c r="A142" s="5"/>
      <c r="B142" s="1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1:30" ht="22.5" customHeight="1">
      <c r="A143" s="5"/>
      <c r="B143" s="1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1:30" ht="22.5" customHeight="1">
      <c r="A144" s="5"/>
      <c r="B144" s="1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1:30" ht="22.5" customHeight="1">
      <c r="A145" s="5"/>
      <c r="B145" s="1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1:30" ht="22.5" customHeight="1">
      <c r="A146" s="5"/>
      <c r="B146" s="1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1:30" ht="22.5" customHeight="1">
      <c r="A147" s="5"/>
      <c r="B147" s="1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1:30" ht="22.5" customHeight="1">
      <c r="A148" s="5"/>
      <c r="B148" s="1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1:30" ht="22.5" customHeight="1">
      <c r="A149" s="5"/>
      <c r="B149" s="1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0" spans="1:30" ht="22.5" customHeight="1">
      <c r="A150" s="5"/>
      <c r="B150" s="1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1:30" ht="22.5" customHeight="1">
      <c r="A151" s="5"/>
      <c r="B151" s="1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1:30" ht="22.5" customHeight="1">
      <c r="A152" s="5"/>
      <c r="B152" s="1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1:30" ht="22.5" customHeight="1">
      <c r="A153" s="5"/>
      <c r="B153" s="1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1:30" ht="22.5" customHeight="1">
      <c r="A154" s="5"/>
      <c r="B154" s="1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1:30" ht="22.5" customHeight="1">
      <c r="A155" s="5"/>
      <c r="B155" s="1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1:30" ht="22.5" customHeight="1">
      <c r="A156" s="5"/>
      <c r="B156" s="1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1:30" ht="22.5" customHeight="1">
      <c r="A157" s="5"/>
      <c r="B157" s="1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1:30" ht="22.5" customHeight="1">
      <c r="A158" s="5"/>
      <c r="B158" s="1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1:30" ht="22.5" customHeight="1">
      <c r="A159" s="5"/>
      <c r="B159" s="1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1:30" ht="22.5" customHeight="1">
      <c r="A160" s="5"/>
      <c r="B160" s="1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1:30" ht="22.5" customHeight="1">
      <c r="A161" s="5"/>
      <c r="B161" s="1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row>
    <row r="162" spans="1:30" ht="22.5" customHeight="1">
      <c r="A162" s="5"/>
      <c r="B162" s="1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1:30" ht="22.5" customHeight="1">
      <c r="A163" s="5"/>
      <c r="B163" s="1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1:30" ht="22.5" customHeight="1">
      <c r="A164" s="5"/>
      <c r="B164" s="1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1:30" ht="22.5" customHeight="1">
      <c r="A165" s="5"/>
      <c r="B165" s="1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row>
    <row r="166" spans="1:30" ht="22.5" customHeight="1">
      <c r="A166" s="5"/>
      <c r="B166" s="1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1:30" ht="22.5" customHeight="1">
      <c r="A167" s="5"/>
      <c r="B167" s="1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1:30" ht="22.5" customHeight="1">
      <c r="A168" s="5"/>
      <c r="B168" s="1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1:30" ht="22.5" customHeight="1">
      <c r="A169" s="5"/>
      <c r="B169" s="1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1:30" ht="22.5" customHeight="1">
      <c r="A170" s="5"/>
      <c r="B170" s="1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1:30" ht="22.5" customHeight="1">
      <c r="A171" s="5"/>
      <c r="B171" s="1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row>
    <row r="172" spans="1:30" ht="22.5" customHeight="1">
      <c r="A172" s="5"/>
      <c r="B172" s="1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1:30" ht="22.5" customHeight="1">
      <c r="A173" s="5"/>
      <c r="B173" s="1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1:30" ht="22.5" customHeight="1">
      <c r="A174" s="5"/>
      <c r="B174" s="1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row>
    <row r="175" spans="1:30" ht="22.5" customHeight="1">
      <c r="A175" s="5"/>
      <c r="B175" s="1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row>
    <row r="176" spans="1:30" ht="22.5" customHeight="1">
      <c r="A176" s="5"/>
      <c r="B176" s="1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1:30" ht="22.5" customHeight="1">
      <c r="A177" s="5"/>
      <c r="B177" s="1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1:30" ht="22.5" customHeight="1">
      <c r="A178" s="5"/>
      <c r="B178" s="1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1:30" ht="22.5" customHeight="1">
      <c r="A179" s="5"/>
      <c r="B179" s="1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1:30" ht="22.5" customHeight="1">
      <c r="A180" s="5"/>
      <c r="B180" s="1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1:30" ht="22.5" customHeight="1">
      <c r="A181" s="5"/>
      <c r="B181" s="1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row>
    <row r="182" spans="1:30" ht="22.5" customHeight="1">
      <c r="A182" s="5"/>
      <c r="B182" s="1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row>
    <row r="183" spans="1:30" ht="22.5" customHeight="1">
      <c r="A183" s="5"/>
      <c r="B183" s="1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row>
    <row r="184" spans="1:30" ht="22.5" customHeight="1">
      <c r="A184" s="5"/>
      <c r="B184" s="1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row>
    <row r="185" spans="1:30" ht="22.5" customHeight="1">
      <c r="A185" s="5"/>
      <c r="B185" s="1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1:30" ht="22.5" customHeight="1">
      <c r="A186" s="5"/>
      <c r="B186" s="1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1:30" ht="22.5" customHeight="1">
      <c r="A187" s="5"/>
      <c r="B187" s="1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1:30" ht="22.5" customHeight="1">
      <c r="A188" s="5"/>
      <c r="B188" s="1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row>
    <row r="189" spans="1:30" ht="22.5" customHeight="1">
      <c r="A189" s="5"/>
      <c r="B189" s="1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1:30" ht="22.5" customHeight="1">
      <c r="A190" s="5"/>
      <c r="B190" s="1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1:30" ht="22.5" customHeight="1">
      <c r="A191" s="5"/>
      <c r="B191" s="1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1:30" ht="22.5" customHeight="1">
      <c r="A192" s="5"/>
      <c r="B192" s="1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0" ht="22.5" customHeight="1">
      <c r="A193" s="5"/>
      <c r="B193" s="1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1:30" ht="22.5" customHeight="1">
      <c r="A194" s="5"/>
      <c r="B194" s="1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1:30" ht="22.5" customHeight="1">
      <c r="A195" s="5"/>
      <c r="B195" s="1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1:30" ht="22.5" customHeight="1">
      <c r="A196" s="5"/>
      <c r="B196" s="1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1:30" ht="22.5" customHeight="1">
      <c r="A197" s="5"/>
      <c r="B197" s="1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1:30" ht="22.5" customHeight="1">
      <c r="A198" s="5"/>
      <c r="B198" s="1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row>
    <row r="199" spans="1:30" ht="22.5" customHeight="1">
      <c r="A199" s="5"/>
      <c r="B199" s="1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row>
    <row r="200" spans="1:30" ht="22.5" customHeight="1">
      <c r="A200" s="5"/>
      <c r="B200" s="1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1:30" ht="22.5" customHeight="1">
      <c r="A201" s="5"/>
      <c r="B201" s="1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1:30" ht="22.5" customHeight="1">
      <c r="A202" s="5"/>
      <c r="B202" s="1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1:30" ht="22.5" customHeight="1">
      <c r="A203" s="5"/>
      <c r="B203" s="1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1:30" ht="22.5" customHeight="1">
      <c r="A204" s="5"/>
      <c r="B204" s="1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1:30" ht="22.5" customHeight="1">
      <c r="A205" s="5"/>
      <c r="B205" s="1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1:30" ht="22.5" customHeight="1">
      <c r="A206" s="5"/>
      <c r="B206" s="1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1:30" ht="22.5" customHeight="1">
      <c r="A207" s="5"/>
      <c r="B207" s="1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1:30" ht="22.5" customHeight="1">
      <c r="A208" s="5"/>
      <c r="B208" s="1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1:30" ht="22.5" customHeight="1">
      <c r="A209" s="5"/>
      <c r="B209" s="1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row>
    <row r="210" spans="1:30" ht="22.5" customHeight="1">
      <c r="A210" s="5"/>
      <c r="B210" s="1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row>
    <row r="211" spans="1:30" ht="22.5" customHeight="1">
      <c r="A211" s="5"/>
      <c r="B211" s="1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1:30" ht="22.5" customHeight="1">
      <c r="A212" s="5"/>
      <c r="B212" s="1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1:30" ht="22.5" customHeight="1">
      <c r="A213" s="5"/>
      <c r="B213" s="1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1:30" ht="22.5" customHeight="1">
      <c r="A214" s="5"/>
      <c r="B214" s="1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1:30" ht="22.5" customHeight="1">
      <c r="A215" s="5"/>
      <c r="B215" s="1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1:30" ht="22.5" customHeight="1">
      <c r="A216" s="5"/>
      <c r="B216" s="1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row>
    <row r="217" spans="1:30" ht="22.5" customHeight="1">
      <c r="A217" s="5"/>
      <c r="B217" s="1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row>
    <row r="218" spans="1:30" ht="22.5" customHeight="1">
      <c r="A218" s="5"/>
      <c r="B218" s="1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row>
    <row r="219" spans="1:30" ht="22.5" customHeight="1">
      <c r="A219" s="5"/>
      <c r="B219" s="1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row>
    <row r="220" spans="1:30" ht="22.5" customHeight="1">
      <c r="A220" s="5"/>
      <c r="B220" s="1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row>
    <row r="221" spans="1:30" ht="22.5" customHeight="1">
      <c r="A221" s="5"/>
      <c r="B221" s="1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row>
    <row r="222" spans="1:30" ht="22.5" customHeight="1">
      <c r="A222" s="5"/>
      <c r="B222" s="1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row>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B4:B5"/>
    <mergeCell ref="C4:C5"/>
    <mergeCell ref="B6:B8"/>
    <mergeCell ref="B15:E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73B9-FACC-4A53-9801-EB868BBCC241}">
  <sheetPr>
    <tabColor rgb="FF7030A0"/>
    <outlinePr summaryBelow="0" summaryRight="0"/>
  </sheetPr>
  <dimension ref="A1:AC1000"/>
  <sheetViews>
    <sheetView workbookViewId="0">
      <selection activeCell="D16" sqref="D16"/>
    </sheetView>
  </sheetViews>
  <sheetFormatPr defaultColWidth="12.6328125" defaultRowHeight="15" customHeight="1"/>
  <cols>
    <col min="1" max="2" width="12.6328125" style="1" customWidth="1"/>
    <col min="3" max="3" width="20.453125" style="1" customWidth="1"/>
    <col min="4" max="6" width="12.6328125" style="1" customWidth="1"/>
    <col min="7" max="16384" width="12.6328125" style="1"/>
  </cols>
  <sheetData>
    <row r="1" spans="1:29" ht="22.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row>
    <row r="2" spans="1:29" ht="22.5" customHeight="1">
      <c r="A2" s="5"/>
      <c r="B2" s="759" t="s">
        <v>401</v>
      </c>
      <c r="C2" s="685"/>
      <c r="D2" s="685"/>
      <c r="E2" s="685"/>
      <c r="F2" s="685"/>
      <c r="G2" s="211"/>
      <c r="H2" s="211"/>
      <c r="I2" s="211"/>
      <c r="J2" s="211"/>
      <c r="K2" s="211"/>
      <c r="L2" s="211"/>
      <c r="M2" s="211"/>
      <c r="N2" s="211"/>
      <c r="O2" s="211"/>
      <c r="P2" s="211"/>
      <c r="Q2" s="211"/>
      <c r="R2" s="211"/>
      <c r="S2" s="211"/>
      <c r="T2" s="211"/>
      <c r="U2" s="211"/>
      <c r="V2" s="211"/>
      <c r="W2" s="388"/>
      <c r="X2" s="5"/>
      <c r="Y2" s="5"/>
      <c r="Z2" s="5"/>
      <c r="AA2" s="5"/>
      <c r="AB2" s="5"/>
      <c r="AC2" s="5"/>
    </row>
    <row r="3" spans="1:29" ht="22.5" customHeight="1">
      <c r="A3" s="358"/>
      <c r="B3" s="363" t="s">
        <v>53</v>
      </c>
      <c r="C3" s="363" t="s">
        <v>52</v>
      </c>
      <c r="D3" s="363" t="s">
        <v>167</v>
      </c>
      <c r="E3" s="437">
        <v>38108</v>
      </c>
      <c r="F3" s="437">
        <v>38504</v>
      </c>
      <c r="G3" s="437">
        <v>38899</v>
      </c>
      <c r="H3" s="437">
        <v>39295</v>
      </c>
      <c r="I3" s="437">
        <v>39692</v>
      </c>
      <c r="J3" s="469">
        <v>40087</v>
      </c>
      <c r="K3" s="469">
        <v>40483</v>
      </c>
      <c r="L3" s="469">
        <v>40878</v>
      </c>
      <c r="M3" s="363" t="s">
        <v>140</v>
      </c>
      <c r="N3" s="363" t="s">
        <v>141</v>
      </c>
      <c r="O3" s="363" t="s">
        <v>142</v>
      </c>
      <c r="P3" s="363" t="s">
        <v>143</v>
      </c>
      <c r="Q3" s="363" t="s">
        <v>144</v>
      </c>
      <c r="R3" s="363" t="s">
        <v>145</v>
      </c>
      <c r="S3" s="363" t="s">
        <v>146</v>
      </c>
      <c r="T3" s="363" t="s">
        <v>147</v>
      </c>
      <c r="U3" s="363" t="s">
        <v>148</v>
      </c>
      <c r="V3" s="363" t="s">
        <v>149</v>
      </c>
      <c r="W3" s="236" t="s">
        <v>150</v>
      </c>
      <c r="X3" s="236" t="s">
        <v>151</v>
      </c>
      <c r="Y3" s="5"/>
      <c r="Z3" s="5"/>
      <c r="AA3" s="5"/>
      <c r="AB3" s="5"/>
      <c r="AC3" s="5"/>
    </row>
    <row r="4" spans="1:29" ht="22.5" customHeight="1">
      <c r="A4" s="358"/>
      <c r="B4" s="354" t="s">
        <v>39</v>
      </c>
      <c r="C4" s="354" t="s">
        <v>32</v>
      </c>
      <c r="D4" s="354" t="s">
        <v>152</v>
      </c>
      <c r="E4" s="368">
        <f t="shared" ref="E4:G4" si="0">F4/($C$8+1)</f>
        <v>124.50276762381446</v>
      </c>
      <c r="F4" s="368">
        <f t="shared" si="0"/>
        <v>111.59278125152021</v>
      </c>
      <c r="G4" s="368">
        <f t="shared" si="0"/>
        <v>100.02146189292969</v>
      </c>
      <c r="H4" s="368">
        <v>89.65</v>
      </c>
      <c r="I4" s="354">
        <v>87.92</v>
      </c>
      <c r="J4" s="354">
        <v>90.43</v>
      </c>
      <c r="K4" s="354">
        <v>73.8</v>
      </c>
      <c r="L4" s="354">
        <v>62.3</v>
      </c>
      <c r="M4" s="354">
        <v>39.6</v>
      </c>
      <c r="N4" s="354">
        <v>38</v>
      </c>
      <c r="O4" s="354">
        <v>37.9</v>
      </c>
      <c r="P4" s="354">
        <v>39.200000000000003</v>
      </c>
      <c r="Q4" s="354">
        <v>32.299999999999997</v>
      </c>
      <c r="R4" s="354">
        <v>30</v>
      </c>
      <c r="S4" s="368">
        <f t="shared" ref="S4:X4" si="1">R4*(1+$C$8)</f>
        <v>26.889229062448997</v>
      </c>
      <c r="T4" s="368">
        <f t="shared" si="1"/>
        <v>24.101021319095061</v>
      </c>
      <c r="U4" s="368">
        <f t="shared" si="1"/>
        <v>21.601929429603793</v>
      </c>
      <c r="V4" s="368">
        <f t="shared" si="1"/>
        <v>19.361974287449154</v>
      </c>
      <c r="W4" s="368">
        <f t="shared" si="1"/>
        <v>17.354285390548934</v>
      </c>
      <c r="X4" s="368">
        <f t="shared" si="1"/>
        <v>15.554778502719415</v>
      </c>
      <c r="Y4" s="5"/>
      <c r="Z4" s="5"/>
      <c r="AA4" s="5"/>
      <c r="AB4" s="5"/>
      <c r="AC4" s="5"/>
    </row>
    <row r="5" spans="1:29" ht="22.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row>
    <row r="6" spans="1:29" ht="22.5" customHeight="1">
      <c r="A6" s="5"/>
      <c r="B6" s="778" t="s">
        <v>402</v>
      </c>
      <c r="C6" s="685"/>
      <c r="D6" s="685"/>
      <c r="E6" s="685"/>
      <c r="F6" s="5"/>
      <c r="G6" s="5"/>
      <c r="H6" s="5"/>
      <c r="I6" s="5"/>
      <c r="J6" s="5"/>
      <c r="K6" s="5"/>
      <c r="L6" s="5"/>
      <c r="M6" s="5"/>
      <c r="N6" s="5"/>
      <c r="O6" s="5"/>
      <c r="P6" s="5"/>
      <c r="Q6" s="5"/>
      <c r="R6" s="5"/>
      <c r="S6" s="5"/>
      <c r="T6" s="5"/>
      <c r="U6" s="5"/>
      <c r="V6" s="5"/>
      <c r="W6" s="5"/>
      <c r="X6" s="5"/>
      <c r="Y6" s="5"/>
      <c r="Z6" s="5"/>
      <c r="AA6" s="5"/>
      <c r="AB6" s="5"/>
      <c r="AC6" s="5"/>
    </row>
    <row r="7" spans="1:29" ht="22.5" customHeight="1">
      <c r="A7" s="358"/>
      <c r="B7" s="363" t="s">
        <v>54</v>
      </c>
      <c r="C7" s="363" t="s">
        <v>353</v>
      </c>
      <c r="D7" s="5"/>
      <c r="E7" s="5"/>
      <c r="F7" s="5"/>
      <c r="G7" s="5"/>
      <c r="H7" s="5"/>
      <c r="I7" s="5"/>
      <c r="J7" s="5"/>
      <c r="K7" s="5"/>
      <c r="L7" s="5"/>
      <c r="M7" s="5"/>
      <c r="N7" s="5"/>
      <c r="O7" s="5"/>
      <c r="P7" s="5"/>
      <c r="Q7" s="5"/>
      <c r="R7" s="5"/>
      <c r="S7" s="5"/>
      <c r="T7" s="5"/>
      <c r="U7" s="5"/>
      <c r="V7" s="5"/>
      <c r="W7" s="5"/>
      <c r="X7" s="5"/>
      <c r="Y7" s="5"/>
      <c r="Z7" s="5"/>
      <c r="AA7" s="5"/>
      <c r="AB7" s="5"/>
      <c r="AC7" s="5"/>
    </row>
    <row r="8" spans="1:29" ht="22.5" customHeight="1">
      <c r="A8" s="358"/>
      <c r="B8" s="354" t="s">
        <v>32</v>
      </c>
      <c r="C8" s="470">
        <f>(((R4/H4)^(1/10))-1)</f>
        <v>-0.10369236458503339</v>
      </c>
      <c r="D8" s="5"/>
      <c r="E8" s="5"/>
      <c r="F8" s="5"/>
      <c r="G8" s="5"/>
      <c r="H8" s="5"/>
      <c r="I8" s="5"/>
      <c r="J8" s="5"/>
      <c r="K8" s="5"/>
      <c r="L8" s="5"/>
      <c r="M8" s="5"/>
      <c r="N8" s="5"/>
      <c r="O8" s="5"/>
      <c r="P8" s="5"/>
      <c r="Q8" s="5"/>
      <c r="R8" s="5"/>
      <c r="S8" s="5"/>
      <c r="T8" s="5"/>
      <c r="U8" s="5"/>
      <c r="V8" s="5"/>
      <c r="W8" s="5"/>
      <c r="X8" s="5"/>
      <c r="Y8" s="5"/>
      <c r="Z8" s="5"/>
      <c r="AA8" s="5"/>
      <c r="AB8" s="5"/>
      <c r="AC8" s="5"/>
    </row>
    <row r="9" spans="1:29" ht="22.5" customHeight="1">
      <c r="A9" s="5"/>
      <c r="B9" s="211"/>
      <c r="C9" s="211"/>
      <c r="D9" s="211"/>
      <c r="E9" s="211"/>
      <c r="F9" s="211"/>
      <c r="G9" s="5"/>
      <c r="H9" s="5"/>
      <c r="I9" s="5"/>
      <c r="J9" s="5"/>
      <c r="K9" s="5"/>
      <c r="L9" s="5"/>
      <c r="M9" s="5"/>
      <c r="N9" s="5"/>
      <c r="O9" s="5"/>
      <c r="P9" s="5"/>
      <c r="Q9" s="5"/>
      <c r="R9" s="5"/>
      <c r="S9" s="5"/>
      <c r="T9" s="5"/>
      <c r="U9" s="5"/>
      <c r="V9" s="5"/>
      <c r="W9" s="5"/>
      <c r="X9" s="5"/>
      <c r="Y9" s="5"/>
      <c r="Z9" s="5"/>
      <c r="AA9" s="5"/>
      <c r="AB9" s="5"/>
      <c r="AC9" s="5"/>
    </row>
    <row r="10" spans="1:29" ht="22.5" customHeight="1">
      <c r="A10" s="358"/>
      <c r="B10" s="779" t="s">
        <v>403</v>
      </c>
      <c r="C10" s="678"/>
      <c r="D10" s="678"/>
      <c r="E10" s="678"/>
      <c r="F10" s="678"/>
      <c r="G10" s="678"/>
      <c r="H10" s="678"/>
      <c r="I10" s="679"/>
      <c r="J10" s="5"/>
      <c r="K10" s="5"/>
      <c r="L10" s="5"/>
      <c r="M10" s="5"/>
      <c r="N10" s="5"/>
      <c r="O10" s="5"/>
      <c r="P10" s="5"/>
      <c r="Q10" s="5"/>
      <c r="R10" s="5"/>
      <c r="S10" s="5"/>
      <c r="T10" s="5"/>
      <c r="U10" s="5"/>
      <c r="V10" s="5"/>
      <c r="W10" s="5"/>
      <c r="X10" s="5"/>
      <c r="Y10" s="5"/>
      <c r="Z10" s="5"/>
      <c r="AA10" s="5"/>
      <c r="AB10" s="5"/>
      <c r="AC10" s="5"/>
    </row>
    <row r="11" spans="1:29" ht="22.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row>
    <row r="12" spans="1:29" ht="22.5" customHeight="1">
      <c r="A12" s="5"/>
      <c r="B12" s="759" t="s">
        <v>404</v>
      </c>
      <c r="C12" s="685"/>
      <c r="D12" s="685"/>
      <c r="E12" s="685"/>
      <c r="F12" s="471"/>
      <c r="G12" s="211"/>
      <c r="H12" s="211"/>
      <c r="I12" s="211"/>
      <c r="J12" s="211"/>
      <c r="K12" s="211"/>
      <c r="L12" s="211"/>
      <c r="M12" s="211"/>
      <c r="N12" s="211"/>
      <c r="O12" s="211"/>
      <c r="P12" s="211"/>
      <c r="Q12" s="211"/>
      <c r="R12" s="211"/>
      <c r="S12" s="211"/>
      <c r="T12" s="211"/>
      <c r="U12" s="5"/>
      <c r="V12" s="5"/>
      <c r="W12" s="5"/>
      <c r="X12" s="5"/>
      <c r="Y12" s="5"/>
      <c r="Z12" s="5"/>
      <c r="AA12" s="5"/>
      <c r="AB12" s="5"/>
      <c r="AC12" s="5"/>
    </row>
    <row r="13" spans="1:29" ht="22.5" customHeight="1">
      <c r="A13" s="358"/>
      <c r="B13" s="363" t="s">
        <v>54</v>
      </c>
      <c r="C13" s="363" t="s">
        <v>138</v>
      </c>
      <c r="D13" s="363">
        <v>2005</v>
      </c>
      <c r="E13" s="363">
        <v>2006</v>
      </c>
      <c r="F13" s="363">
        <v>2007</v>
      </c>
      <c r="G13" s="363">
        <v>2008</v>
      </c>
      <c r="H13" s="363">
        <v>2009</v>
      </c>
      <c r="I13" s="363">
        <v>2010</v>
      </c>
      <c r="J13" s="363">
        <v>2011</v>
      </c>
      <c r="K13" s="363">
        <v>2012</v>
      </c>
      <c r="L13" s="363">
        <v>2013</v>
      </c>
      <c r="M13" s="363">
        <v>2014</v>
      </c>
      <c r="N13" s="363">
        <v>2015</v>
      </c>
      <c r="O13" s="363">
        <v>2016</v>
      </c>
      <c r="P13" s="363">
        <v>2017</v>
      </c>
      <c r="Q13" s="363">
        <v>2018</v>
      </c>
      <c r="R13" s="363">
        <v>2019</v>
      </c>
      <c r="S13" s="363">
        <v>2020</v>
      </c>
      <c r="T13" s="236">
        <v>2021</v>
      </c>
      <c r="U13" s="236">
        <v>2022</v>
      </c>
      <c r="V13" s="236">
        <v>2023</v>
      </c>
      <c r="W13" s="5"/>
      <c r="X13" s="5"/>
      <c r="Y13" s="5"/>
      <c r="Z13" s="5"/>
      <c r="AA13" s="5"/>
      <c r="AB13" s="5"/>
      <c r="AC13" s="5"/>
    </row>
    <row r="14" spans="1:29" ht="22.5" customHeight="1">
      <c r="A14" s="358"/>
      <c r="B14" s="354" t="s">
        <v>32</v>
      </c>
      <c r="C14" s="354" t="s">
        <v>152</v>
      </c>
      <c r="D14" s="368">
        <f t="shared" ref="D14:V14" si="2">(1/4*E4)+(3/4*F4)</f>
        <v>114.82027784459378</v>
      </c>
      <c r="E14" s="368">
        <f t="shared" si="2"/>
        <v>102.91429173257733</v>
      </c>
      <c r="F14" s="368">
        <f t="shared" si="2"/>
        <v>92.242865473232428</v>
      </c>
      <c r="G14" s="368">
        <f t="shared" si="2"/>
        <v>88.352499999999992</v>
      </c>
      <c r="H14" s="368">
        <f t="shared" si="2"/>
        <v>89.802500000000009</v>
      </c>
      <c r="I14" s="368">
        <f t="shared" si="2"/>
        <v>77.957499999999996</v>
      </c>
      <c r="J14" s="368">
        <f t="shared" si="2"/>
        <v>65.174999999999997</v>
      </c>
      <c r="K14" s="368">
        <f t="shared" si="2"/>
        <v>45.275000000000006</v>
      </c>
      <c r="L14" s="368">
        <f t="shared" si="2"/>
        <v>38.4</v>
      </c>
      <c r="M14" s="368">
        <f t="shared" si="2"/>
        <v>37.924999999999997</v>
      </c>
      <c r="N14" s="368">
        <f t="shared" si="2"/>
        <v>38.875</v>
      </c>
      <c r="O14" s="368">
        <f t="shared" si="2"/>
        <v>34.024999999999999</v>
      </c>
      <c r="P14" s="368">
        <f t="shared" si="2"/>
        <v>30.574999999999999</v>
      </c>
      <c r="Q14" s="368">
        <f t="shared" si="2"/>
        <v>27.666921796836746</v>
      </c>
      <c r="R14" s="368">
        <f t="shared" si="2"/>
        <v>24.798073254933549</v>
      </c>
      <c r="S14" s="368">
        <f t="shared" si="2"/>
        <v>22.22670240197661</v>
      </c>
      <c r="T14" s="396">
        <f t="shared" si="2"/>
        <v>19.921963072987815</v>
      </c>
      <c r="U14" s="396">
        <f t="shared" si="2"/>
        <v>17.856207614773989</v>
      </c>
      <c r="V14" s="396">
        <f t="shared" si="2"/>
        <v>16.004655224676796</v>
      </c>
      <c r="W14" s="5"/>
      <c r="X14" s="5"/>
      <c r="Y14" s="5"/>
      <c r="Z14" s="5"/>
      <c r="AA14" s="5"/>
      <c r="AB14" s="5"/>
      <c r="AC14" s="5"/>
    </row>
    <row r="15" spans="1:29" ht="22.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row>
    <row r="16" spans="1:29" ht="22.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row>
    <row r="17" spans="1:29" ht="22.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row>
    <row r="18" spans="1:29" ht="22.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row>
    <row r="19" spans="1:29" ht="22.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row>
    <row r="20" spans="1:29" ht="22.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row>
    <row r="21" spans="1:29" ht="22.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row>
    <row r="22" spans="1:29"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ht="22.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22.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22.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ht="22.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ht="22.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row>
    <row r="28" spans="1:29" ht="22.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22.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row>
    <row r="31" spans="1:29" ht="22.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row>
    <row r="32" spans="1:29" ht="22.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row>
    <row r="33" spans="1:29" ht="22.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row>
    <row r="34" spans="1:29" ht="22.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row>
    <row r="35" spans="1:29" ht="22.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row>
    <row r="36" spans="1:29" ht="22.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row>
    <row r="37" spans="1:29" ht="22.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row>
    <row r="38" spans="1:29" ht="22.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row>
    <row r="39" spans="1:29" ht="22.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row>
    <row r="40" spans="1:29" ht="22.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row>
    <row r="41" spans="1:29" ht="22.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row>
    <row r="42" spans="1:29" ht="22.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ht="22.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ht="22.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row>
    <row r="45" spans="1:29" ht="22.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row>
    <row r="46" spans="1:29" ht="22.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row>
    <row r="47" spans="1:29" ht="22.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row>
    <row r="48" spans="1:29" ht="2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row>
    <row r="49" spans="1:29" ht="22.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row>
    <row r="50" spans="1:29" ht="22.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row>
    <row r="51" spans="1:29" ht="22.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row>
    <row r="52" spans="1:29" ht="22.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row>
    <row r="53" spans="1:29" ht="22.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row r="54" spans="1:29" ht="22.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row>
    <row r="55" spans="1:29" ht="22.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row>
    <row r="56" spans="1:29" ht="22.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row>
    <row r="57" spans="1:29" ht="22.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row>
    <row r="58" spans="1:29" ht="22.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59" spans="1:29" ht="22.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row>
    <row r="60" spans="1:29" ht="22.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row>
    <row r="61" spans="1:29" ht="22.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row>
    <row r="62" spans="1:29" ht="22.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row>
    <row r="63" spans="1:29" ht="22.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row>
    <row r="64" spans="1:29"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row>
    <row r="65" spans="1:29" ht="22.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row>
    <row r="66" spans="1:29" ht="22.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row>
    <row r="67" spans="1:29" ht="22.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row>
    <row r="68" spans="1:29" ht="22.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row>
    <row r="69" spans="1:29"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row>
    <row r="70" spans="1:29" ht="22.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row>
    <row r="71" spans="1:29" ht="22.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row>
    <row r="72" spans="1:29" ht="22.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row>
    <row r="73" spans="1:29" ht="22.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row>
    <row r="74" spans="1:29" ht="22.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row>
    <row r="75" spans="1:29" ht="22.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row>
    <row r="76" spans="1:29" ht="22.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row>
    <row r="77" spans="1:29" ht="2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row>
    <row r="78" spans="1:29" ht="2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row>
    <row r="79" spans="1:29"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row>
    <row r="80" spans="1:29" ht="22.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row>
    <row r="81" spans="1:29" ht="22.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row>
    <row r="82" spans="1:29" ht="22.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row>
    <row r="83" spans="1:29" ht="22.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row>
    <row r="84" spans="1:29" ht="22.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row>
    <row r="85" spans="1:29" ht="22.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row>
    <row r="86" spans="1:29" ht="22.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row>
    <row r="87" spans="1:29" ht="22.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row>
    <row r="88" spans="1:29" ht="22.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row>
    <row r="89" spans="1:29" ht="22.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row>
    <row r="90" spans="1:29" ht="22.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row>
    <row r="91" spans="1:29" ht="22.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row>
    <row r="92" spans="1:29" ht="22.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row>
    <row r="93" spans="1:29" ht="22.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row>
    <row r="94" spans="1:29"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row>
    <row r="95" spans="1:29" ht="22.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row>
    <row r="96" spans="1:29" ht="22.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row>
    <row r="97" spans="1:29" ht="22.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row>
    <row r="98" spans="1:29" ht="22.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row>
    <row r="99" spans="1:29" ht="22.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row>
    <row r="100" spans="1:29" ht="2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row>
    <row r="101" spans="1:29" ht="2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row>
    <row r="102" spans="1:29" ht="2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row>
    <row r="103" spans="1:29" ht="2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row>
    <row r="104" spans="1:29" ht="2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row>
    <row r="105" spans="1:29" ht="2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row>
    <row r="106" spans="1:29" ht="2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row>
    <row r="107" spans="1:29" ht="2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row>
    <row r="108" spans="1:29" ht="2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row>
    <row r="109" spans="1:29" ht="2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row>
    <row r="110" spans="1:29" ht="2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row>
    <row r="111" spans="1:29" ht="2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row>
    <row r="112" spans="1:29" ht="2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row>
    <row r="113" spans="1:29" ht="2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row>
    <row r="114" spans="1:29" ht="2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row>
    <row r="115" spans="1:29" ht="2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row>
    <row r="116" spans="1:29" ht="2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row>
    <row r="117" spans="1:29" ht="2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row>
    <row r="118" spans="1:29" ht="2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row>
    <row r="119" spans="1:29" ht="2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row>
    <row r="120" spans="1:29" ht="2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row>
    <row r="121" spans="1:29" ht="2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row>
    <row r="122" spans="1:29" ht="2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row>
    <row r="123" spans="1:29" ht="2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row>
    <row r="124" spans="1:29" ht="2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row>
    <row r="125" spans="1:29" ht="2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row>
    <row r="126" spans="1:29" ht="2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row>
    <row r="127" spans="1:29" ht="2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spans="1:29" ht="2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spans="1:29" ht="2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spans="1:29" ht="2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spans="1:29" ht="2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spans="1:29" ht="2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spans="1:29" ht="2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spans="1:29" ht="2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spans="1:29" ht="2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spans="1:29" ht="2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spans="1:29" ht="2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spans="1:29" ht="2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spans="1:29" ht="2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spans="1:29" ht="2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spans="1:29" ht="2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spans="1:29" ht="2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spans="1:29" ht="2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spans="1:29" ht="2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spans="1:29" ht="2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spans="1:29" ht="2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spans="1:29" ht="2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spans="1:29" ht="2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spans="1:29" ht="2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spans="1:29" ht="2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spans="1:29" ht="2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spans="1:29" ht="2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spans="1:29" ht="2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spans="1:29" ht="2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spans="1:29" ht="2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spans="1:29" ht="2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spans="1:29" ht="2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spans="1:29" ht="2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spans="1:29" ht="2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spans="1:29" ht="2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spans="1:29" ht="2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spans="1:29" ht="2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spans="1:29" ht="2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spans="1:29" ht="2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spans="1:29" ht="2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spans="1:29" ht="2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spans="1:29" ht="2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spans="1:29" ht="2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spans="1:29" ht="2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spans="1:29" ht="2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spans="1:29" ht="2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spans="1:29" ht="2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spans="1:29" ht="2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spans="1:29" ht="2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spans="1:29" ht="2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spans="1:29" ht="2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spans="1:29" ht="2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spans="1:29" ht="2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spans="1:29" ht="2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spans="1:29" ht="2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spans="1:29" ht="2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spans="1:29" ht="2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spans="1:29" ht="2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spans="1:29" ht="2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spans="1:29" ht="2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1:29" ht="2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1:29" ht="2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spans="1:29" ht="2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1:29" ht="2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1:29" ht="2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spans="1:29" ht="2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spans="1:29" ht="2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spans="1:29" ht="2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spans="1:29" ht="2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spans="1:29" ht="2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spans="1:29" ht="2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spans="1:29" ht="2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spans="1:29" ht="2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spans="1:29" ht="2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spans="1:29" ht="2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spans="1:29" ht="2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spans="1:29" ht="2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spans="1:29" ht="2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spans="1:29" ht="2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spans="1:29" ht="2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spans="1:29" ht="2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spans="1:29" ht="2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spans="1:29" ht="2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spans="1:29" ht="2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spans="1:29" ht="2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spans="1:29" ht="2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spans="1:29" ht="2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spans="1:29" ht="2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spans="1:29" ht="2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spans="1:29" ht="2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spans="1:29" ht="2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spans="1:29" ht="2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spans="1:29" ht="2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spans="1:29" ht="2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spans="1:29" ht="2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F2"/>
    <mergeCell ref="B6:E6"/>
    <mergeCell ref="B10:I10"/>
    <mergeCell ref="B12:E12"/>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443FD-49BF-484A-BE83-083408001D9C}">
  <sheetPr>
    <tabColor rgb="FF7030A0"/>
    <outlinePr summaryBelow="0" summaryRight="0"/>
  </sheetPr>
  <dimension ref="A1:AH1001"/>
  <sheetViews>
    <sheetView workbookViewId="0">
      <selection activeCell="D16" sqref="D16"/>
    </sheetView>
  </sheetViews>
  <sheetFormatPr defaultColWidth="12.6328125" defaultRowHeight="15" customHeight="1"/>
  <cols>
    <col min="1" max="1" width="12.6328125" style="1" customWidth="1"/>
    <col min="2" max="2" width="22.36328125" style="1" customWidth="1"/>
    <col min="3" max="3" width="14" style="1" customWidth="1"/>
    <col min="4" max="4" width="15.08984375" style="1" customWidth="1"/>
    <col min="5" max="6" width="12.81640625" style="1" customWidth="1"/>
    <col min="7" max="16384" width="12.6328125" style="1"/>
  </cols>
  <sheetData>
    <row r="1" spans="1:34" ht="22.5" customHeight="1">
      <c r="A1" s="5"/>
      <c r="B1" s="15" t="s">
        <v>405</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row>
    <row r="2" spans="1:34" ht="22.5" customHeight="1">
      <c r="A2" s="5"/>
      <c r="B2" s="472"/>
      <c r="C2" s="472"/>
      <c r="D2" s="472"/>
      <c r="E2" s="472"/>
      <c r="F2" s="472"/>
      <c r="G2" s="472"/>
      <c r="H2" s="5"/>
      <c r="I2" s="5"/>
      <c r="J2" s="5"/>
      <c r="K2" s="5"/>
      <c r="L2" s="5"/>
      <c r="M2" s="5"/>
      <c r="N2" s="5"/>
      <c r="O2" s="5"/>
      <c r="P2" s="5"/>
      <c r="Q2" s="5"/>
      <c r="R2" s="5"/>
      <c r="S2" s="5"/>
      <c r="T2" s="5"/>
      <c r="U2" s="5"/>
      <c r="V2" s="5"/>
      <c r="W2" s="5"/>
      <c r="X2" s="5"/>
      <c r="Y2" s="5"/>
      <c r="Z2" s="5"/>
      <c r="AA2" s="5"/>
      <c r="AB2" s="5"/>
      <c r="AC2" s="5"/>
      <c r="AD2" s="5"/>
      <c r="AE2" s="5"/>
      <c r="AF2" s="5"/>
      <c r="AG2" s="5"/>
      <c r="AH2" s="5"/>
    </row>
    <row r="3" spans="1:34" ht="22.5" customHeight="1">
      <c r="A3" s="5"/>
      <c r="B3" s="783" t="s">
        <v>406</v>
      </c>
      <c r="C3" s="690"/>
      <c r="D3" s="690"/>
      <c r="E3" s="690"/>
      <c r="F3" s="690"/>
      <c r="G3" s="690"/>
      <c r="H3" s="690"/>
      <c r="I3" s="690"/>
      <c r="J3" s="690"/>
      <c r="K3" s="673"/>
      <c r="L3" s="382"/>
      <c r="M3" s="382"/>
      <c r="N3" s="382"/>
      <c r="O3" s="382"/>
      <c r="P3" s="5"/>
      <c r="Q3" s="5"/>
      <c r="R3" s="5"/>
      <c r="S3" s="5"/>
      <c r="T3" s="5"/>
      <c r="U3" s="5"/>
      <c r="V3" s="5"/>
      <c r="W3" s="5"/>
      <c r="X3" s="5"/>
      <c r="Y3" s="5"/>
      <c r="Z3" s="5"/>
      <c r="AA3" s="5"/>
      <c r="AB3" s="5"/>
      <c r="AC3" s="5"/>
      <c r="AD3" s="5"/>
      <c r="AE3" s="5"/>
      <c r="AF3" s="5"/>
      <c r="AG3" s="5"/>
      <c r="AH3" s="5"/>
    </row>
    <row r="4" spans="1:34" ht="21" customHeight="1">
      <c r="A4" s="5"/>
      <c r="B4" s="784"/>
      <c r="C4" s="675"/>
      <c r="D4" s="675"/>
      <c r="E4" s="675"/>
      <c r="F4" s="675"/>
      <c r="G4" s="675"/>
      <c r="H4" s="675"/>
      <c r="I4" s="675"/>
      <c r="J4" s="675"/>
      <c r="K4" s="785"/>
      <c r="L4" s="382"/>
      <c r="M4" s="382"/>
      <c r="N4" s="382"/>
      <c r="O4" s="382"/>
      <c r="P4" s="5"/>
      <c r="Q4" s="5"/>
      <c r="R4" s="5"/>
      <c r="S4" s="5"/>
      <c r="T4" s="5"/>
      <c r="U4" s="5"/>
      <c r="V4" s="5"/>
      <c r="W4" s="5"/>
      <c r="X4" s="5"/>
      <c r="Y4" s="5"/>
      <c r="Z4" s="5"/>
      <c r="AA4" s="5"/>
      <c r="AB4" s="5"/>
      <c r="AC4" s="5"/>
      <c r="AD4" s="5"/>
      <c r="AE4" s="5"/>
      <c r="AF4" s="5"/>
      <c r="AG4" s="5"/>
      <c r="AH4" s="5"/>
    </row>
    <row r="5" spans="1:34" ht="21" customHeight="1">
      <c r="A5" s="5"/>
      <c r="B5" s="784"/>
      <c r="C5" s="675"/>
      <c r="D5" s="675"/>
      <c r="E5" s="675"/>
      <c r="F5" s="675"/>
      <c r="G5" s="675"/>
      <c r="H5" s="675"/>
      <c r="I5" s="675"/>
      <c r="J5" s="675"/>
      <c r="K5" s="785"/>
      <c r="L5" s="382"/>
      <c r="M5" s="382"/>
      <c r="N5" s="382"/>
      <c r="O5" s="382"/>
      <c r="P5" s="5"/>
      <c r="Q5" s="5"/>
      <c r="R5" s="5"/>
      <c r="S5" s="5"/>
      <c r="T5" s="5"/>
      <c r="U5" s="5"/>
      <c r="V5" s="5"/>
      <c r="W5" s="5"/>
      <c r="X5" s="5"/>
      <c r="Y5" s="5"/>
      <c r="Z5" s="5"/>
      <c r="AA5" s="5"/>
      <c r="AB5" s="5"/>
      <c r="AC5" s="5"/>
      <c r="AD5" s="5"/>
      <c r="AE5" s="5"/>
      <c r="AF5" s="5"/>
      <c r="AG5" s="5"/>
      <c r="AH5" s="5"/>
    </row>
    <row r="6" spans="1:34" ht="22.5" customHeight="1">
      <c r="A6" s="5"/>
      <c r="B6" s="724"/>
      <c r="C6" s="685"/>
      <c r="D6" s="685"/>
      <c r="E6" s="685"/>
      <c r="F6" s="685"/>
      <c r="G6" s="685"/>
      <c r="H6" s="685"/>
      <c r="I6" s="685"/>
      <c r="J6" s="685"/>
      <c r="K6" s="725"/>
      <c r="L6" s="5"/>
      <c r="M6" s="5"/>
      <c r="N6" s="5"/>
      <c r="O6" s="5"/>
      <c r="P6" s="5"/>
      <c r="Q6" s="5"/>
      <c r="R6" s="5"/>
      <c r="S6" s="5"/>
      <c r="T6" s="5"/>
      <c r="U6" s="5"/>
      <c r="V6" s="5"/>
      <c r="W6" s="5"/>
      <c r="X6" s="5"/>
      <c r="Y6" s="5"/>
      <c r="Z6" s="5"/>
      <c r="AA6" s="5"/>
      <c r="AB6" s="5"/>
      <c r="AC6" s="5"/>
      <c r="AD6" s="5"/>
      <c r="AE6" s="5"/>
      <c r="AF6" s="5"/>
      <c r="AG6" s="5"/>
      <c r="AH6" s="5"/>
    </row>
    <row r="7" spans="1:34" ht="22.5" customHeight="1">
      <c r="A7" s="5"/>
      <c r="B7" s="473"/>
      <c r="C7" s="473"/>
      <c r="D7" s="473"/>
      <c r="E7" s="473"/>
      <c r="F7" s="473"/>
      <c r="G7" s="473"/>
      <c r="H7" s="473"/>
      <c r="I7" s="473"/>
      <c r="J7" s="473"/>
      <c r="K7" s="473"/>
      <c r="L7" s="5"/>
      <c r="M7" s="5"/>
      <c r="N7" s="5"/>
      <c r="O7" s="5"/>
      <c r="P7" s="5"/>
      <c r="Q7" s="5"/>
      <c r="R7" s="5"/>
      <c r="S7" s="5"/>
      <c r="T7" s="5"/>
      <c r="U7" s="5"/>
      <c r="V7" s="5"/>
      <c r="W7" s="5"/>
      <c r="X7" s="5"/>
      <c r="Y7" s="5"/>
      <c r="Z7" s="5"/>
      <c r="AA7" s="5"/>
      <c r="AB7" s="5"/>
      <c r="AC7" s="5"/>
      <c r="AD7" s="5"/>
      <c r="AE7" s="5"/>
      <c r="AF7" s="5"/>
      <c r="AG7" s="5"/>
      <c r="AH7" s="5"/>
    </row>
    <row r="8" spans="1:34" ht="22.5" customHeight="1">
      <c r="A8" s="5"/>
      <c r="B8" s="1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row>
    <row r="9" spans="1:34" ht="22.5" customHeight="1">
      <c r="A9" s="5"/>
      <c r="B9" s="786" t="s">
        <v>407</v>
      </c>
      <c r="C9" s="675"/>
      <c r="D9" s="5"/>
      <c r="H9" s="5"/>
      <c r="I9" s="5"/>
      <c r="J9" s="5"/>
      <c r="K9" s="5"/>
      <c r="L9" s="5"/>
      <c r="M9" s="5"/>
      <c r="N9" s="5"/>
      <c r="O9" s="5"/>
      <c r="P9" s="5"/>
      <c r="Q9" s="5"/>
      <c r="R9" s="5"/>
      <c r="S9" s="5"/>
      <c r="T9" s="5"/>
      <c r="U9" s="5"/>
      <c r="V9" s="5"/>
      <c r="W9" s="5"/>
      <c r="X9" s="5"/>
      <c r="Y9" s="5"/>
      <c r="Z9" s="5"/>
      <c r="AA9" s="5"/>
      <c r="AB9" s="5"/>
      <c r="AC9" s="5"/>
      <c r="AD9" s="5"/>
      <c r="AE9" s="5"/>
      <c r="AF9" s="5"/>
      <c r="AG9" s="5"/>
      <c r="AH9" s="5"/>
    </row>
    <row r="10" spans="1:34" ht="22.5" customHeight="1">
      <c r="A10" s="5"/>
      <c r="B10" s="236" t="s">
        <v>157</v>
      </c>
      <c r="C10" s="236" t="s">
        <v>408</v>
      </c>
      <c r="D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row>
    <row r="11" spans="1:34" ht="31.5" customHeight="1">
      <c r="A11" s="5"/>
      <c r="B11" s="391" t="s">
        <v>409</v>
      </c>
      <c r="C11" s="326">
        <v>10</v>
      </c>
      <c r="D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row>
    <row r="12" spans="1:34" ht="22.5" customHeight="1">
      <c r="A12" s="5"/>
      <c r="B12" s="15"/>
      <c r="C12" s="5"/>
      <c r="D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row>
    <row r="13" spans="1:34" ht="22.5" customHeight="1">
      <c r="A13" s="5"/>
      <c r="B13" s="474" t="s">
        <v>410</v>
      </c>
      <c r="C13" s="5"/>
      <c r="D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4" spans="1:34" ht="22.5" customHeight="1">
      <c r="A14" s="5"/>
      <c r="B14" s="730" t="s">
        <v>411</v>
      </c>
      <c r="C14" s="730" t="s">
        <v>399</v>
      </c>
      <c r="D14" s="781" t="s">
        <v>412</v>
      </c>
      <c r="E14" s="678"/>
      <c r="F14" s="678"/>
      <c r="G14" s="678"/>
      <c r="H14" s="678"/>
      <c r="I14" s="678"/>
      <c r="J14" s="678"/>
      <c r="K14" s="678"/>
      <c r="L14" s="678"/>
      <c r="M14" s="678"/>
      <c r="N14" s="678"/>
      <c r="O14" s="678"/>
      <c r="P14" s="678"/>
      <c r="Q14" s="678"/>
      <c r="R14" s="678"/>
      <c r="S14" s="679"/>
      <c r="T14" s="5"/>
      <c r="U14" s="5"/>
      <c r="V14" s="5"/>
      <c r="W14" s="5"/>
      <c r="X14" s="5"/>
      <c r="Y14" s="5"/>
      <c r="Z14" s="5"/>
      <c r="AA14" s="5"/>
      <c r="AB14" s="5"/>
      <c r="AC14" s="5"/>
      <c r="AD14" s="5"/>
      <c r="AE14" s="5"/>
      <c r="AF14" s="5"/>
      <c r="AG14" s="5"/>
      <c r="AH14" s="5"/>
    </row>
    <row r="15" spans="1:34" ht="22.5" customHeight="1">
      <c r="A15" s="388"/>
      <c r="B15" s="695"/>
      <c r="C15" s="695"/>
      <c r="D15" s="475">
        <v>2005</v>
      </c>
      <c r="E15" s="475">
        <v>2006</v>
      </c>
      <c r="F15" s="475">
        <v>2007</v>
      </c>
      <c r="G15" s="236">
        <v>2008</v>
      </c>
      <c r="H15" s="236">
        <v>2009</v>
      </c>
      <c r="I15" s="236">
        <v>2010</v>
      </c>
      <c r="J15" s="236">
        <v>2011</v>
      </c>
      <c r="K15" s="236">
        <v>2012</v>
      </c>
      <c r="L15" s="236">
        <v>2013</v>
      </c>
      <c r="M15" s="236">
        <v>2014</v>
      </c>
      <c r="N15" s="236">
        <v>2015</v>
      </c>
      <c r="O15" s="236">
        <v>2016</v>
      </c>
      <c r="P15" s="236">
        <v>2017</v>
      </c>
      <c r="Q15" s="236">
        <v>2018</v>
      </c>
      <c r="R15" s="236">
        <v>2019</v>
      </c>
      <c r="S15" s="236">
        <v>2020</v>
      </c>
      <c r="T15" s="236">
        <v>2021</v>
      </c>
      <c r="U15" s="236">
        <v>2022</v>
      </c>
      <c r="V15" s="476">
        <v>2023</v>
      </c>
      <c r="W15" s="388"/>
      <c r="X15" s="388"/>
      <c r="Y15" s="388"/>
      <c r="Z15" s="388"/>
      <c r="AA15" s="388"/>
      <c r="AB15" s="388"/>
      <c r="AC15" s="388"/>
      <c r="AD15" s="388"/>
      <c r="AE15" s="388"/>
      <c r="AF15" s="388"/>
      <c r="AG15" s="388"/>
      <c r="AH15" s="388"/>
    </row>
    <row r="16" spans="1:34" ht="22.5" customHeight="1">
      <c r="A16" s="15"/>
      <c r="B16" s="24" t="s">
        <v>413</v>
      </c>
      <c r="C16" s="24" t="s">
        <v>74</v>
      </c>
      <c r="D16" s="477">
        <f t="shared" ref="D16:F16" si="0">E16/(1+$C$21)</f>
        <v>498773.25401185895</v>
      </c>
      <c r="E16" s="477">
        <f t="shared" si="0"/>
        <v>573003.44614802417</v>
      </c>
      <c r="F16" s="478">
        <f t="shared" si="0"/>
        <v>658280.98571160575</v>
      </c>
      <c r="G16" s="24">
        <f>'Fiesheries (Energy)-Fleet stock'!D24*'Fiesheries (Energy)-Fleet stock'!Q13*'Fiesheries (Energy)-Fleet stock'!R13*C11</f>
        <v>756250</v>
      </c>
      <c r="H16" s="24">
        <f>'Fiesheries (Energy)-Fleet stock'!D29*'Fiesheries (Energy)-Fleet stock'!Q13*'Fiesheries (Energy)-Fleet stock'!R13*C11</f>
        <v>1356250</v>
      </c>
      <c r="I16" s="24">
        <f>'Fiesheries (Energy)-Fleet stock'!D34*'Fiesheries (Energy)-Fleet stock'!Q13*'Fiesheries (Energy)-Fleet stock'!R13*C11</f>
        <v>837500</v>
      </c>
      <c r="J16" s="24">
        <f>'Fiesheries (Energy)-Fleet stock'!D39*'Fiesheries (Energy)-Fleet stock'!Q13*'Fiesheries (Energy)-Fleet stock'!R13*C11</f>
        <v>1025000</v>
      </c>
      <c r="K16" s="24">
        <f>'Fiesheries (Energy)-Fleet stock'!D44*'Fiesheries (Energy)-Fleet stock'!Q13*'Fiesheries (Energy)-Fleet stock'!R13*C11</f>
        <v>1825000</v>
      </c>
      <c r="L16" s="24">
        <f>'Fiesheries (Energy)-Fleet stock'!D49*'Fiesheries (Energy)-Fleet stock'!Q13*'Fiesheries (Energy)-Fleet stock'!R13*C11</f>
        <v>868750</v>
      </c>
      <c r="M16" s="24">
        <f>'Fiesheries (Energy)-Fleet stock'!D54*'Fiesheries (Energy)-Fleet stock'!Q13*'Fiesheries (Energy)-Fleet stock'!R13*C11</f>
        <v>6381250</v>
      </c>
      <c r="N16" s="24">
        <f>'Fiesheries (Energy)-Fleet stock'!D59*'Fiesheries (Energy)-Fleet stock'!Q13*'Fiesheries (Energy)-Fleet stock'!R13*C11</f>
        <v>1068750</v>
      </c>
      <c r="O16" s="24">
        <f>'Fiesheries (Energy)-Fleet stock'!D64*'Fiesheries (Energy)-Fleet stock'!Q13*'Fiesheries (Energy)-Fleet stock'!R13*C11</f>
        <v>1068750</v>
      </c>
      <c r="P16" s="24">
        <f>'Fiesheries (Energy)-Fleet stock'!D69*'Fiesheries (Energy)-Fleet stock'!Q13*'Fiesheries (Energy)-Fleet stock'!R13*C11</f>
        <v>1468750</v>
      </c>
      <c r="Q16" s="24">
        <f>'Fiesheries (Energy)-Fleet stock'!D74*'Fiesheries (Energy)-Fleet stock'!Q13*'Fiesheries (Energy)-Fleet stock'!R13*C11</f>
        <v>1850000</v>
      </c>
      <c r="R16" s="24">
        <f>'Fiesheries (Energy)-Fleet stock'!D79*'Fiesheries (Energy)-Fleet stock'!Q13*'Fiesheries (Energy)-Fleet stock'!R13*C11</f>
        <v>4025000</v>
      </c>
      <c r="S16" s="24">
        <f>'Fiesheries (Energy)-Fleet stock'!D84*'Fiesheries (Energy)-Fleet stock'!Q13*'Fiesheries (Energy)-Fleet stock'!R13*C11</f>
        <v>3306250</v>
      </c>
      <c r="T16" s="24">
        <f>'Fiesheries (Energy)-Fleet stock'!D89*'Fiesheries (Energy)-Fleet stock'!Q13*'Fiesheries (Energy)-Fleet stock'!R13*C11</f>
        <v>5418750</v>
      </c>
      <c r="U16" s="463">
        <f>'Fiesheries (Energy)-Fleet stock'!D94*'Fiesheries (Energy)-Fleet stock'!Q13*'Fiesheries (Energy)-Fleet stock'!R13*C11</f>
        <v>5275000</v>
      </c>
      <c r="V16" s="478">
        <f t="shared" ref="V16:V17" si="1">U16*(1+C21)</f>
        <v>6060054.6523269704</v>
      </c>
      <c r="W16" s="15"/>
      <c r="X16" s="15"/>
      <c r="Y16" s="15"/>
      <c r="Z16" s="15"/>
      <c r="AA16" s="15"/>
      <c r="AB16" s="15"/>
      <c r="AC16" s="15"/>
      <c r="AD16" s="15"/>
      <c r="AE16" s="15"/>
      <c r="AF16" s="15"/>
      <c r="AG16" s="15"/>
      <c r="AH16" s="15"/>
    </row>
    <row r="17" spans="1:34" ht="22.5" customHeight="1">
      <c r="A17" s="5"/>
      <c r="B17" s="230" t="s">
        <v>414</v>
      </c>
      <c r="C17" s="230" t="s">
        <v>35</v>
      </c>
      <c r="D17" s="479">
        <f t="shared" ref="D17:F17" si="2">E17/(1+$C$22)</f>
        <v>5990949.8955750084</v>
      </c>
      <c r="E17" s="479">
        <f t="shared" si="2"/>
        <v>7056532.6540185576</v>
      </c>
      <c r="F17" s="479">
        <f t="shared" si="2"/>
        <v>8311645.7264997577</v>
      </c>
      <c r="G17" s="230">
        <f>'Fiesheries (Energy)-Fleet stock'!E25*'Fiesheries (Energy)-Fleet stock'!U17*C11</f>
        <v>9790000</v>
      </c>
      <c r="H17" s="230">
        <f>'Fiesheries (Energy)-Fleet stock'!E30*'Fiesheries (Energy)-Fleet stock'!U17*C11</f>
        <v>22220000</v>
      </c>
      <c r="I17" s="230">
        <f>'Fiesheries (Energy)-Fleet stock'!E35*'Fiesheries (Energy)-Fleet stock'!U17*C11</f>
        <v>37620000</v>
      </c>
      <c r="J17" s="230">
        <f>'Fiesheries (Energy)-Fleet stock'!E40*'Fiesheries (Energy)-Fleet stock'!U17*C11</f>
        <v>76120000</v>
      </c>
      <c r="K17" s="230">
        <f>'Fiesheries (Energy)-Fleet stock'!E45*'Fiesheries (Energy)-Fleet stock'!U17*C11</f>
        <v>72160000</v>
      </c>
      <c r="L17" s="230">
        <f>'Fiesheries (Energy)-Fleet stock'!E50*'Fiesheries (Energy)-Fleet stock'!U17*C11</f>
        <v>38225000</v>
      </c>
      <c r="M17" s="230">
        <f>'Fiesheries (Energy)-Fleet stock'!E55*'Fiesheries (Energy)-Fleet stock'!U17*C11</f>
        <v>61600000</v>
      </c>
      <c r="N17" s="230">
        <f>'Fiesheries (Energy)-Fleet stock'!E60*'Fiesheries (Energy)-Fleet stock'!U17*C11</f>
        <v>75295000</v>
      </c>
      <c r="O17" s="230">
        <f>'Fiesheries (Energy)-Fleet stock'!E65*'Fiesheries (Energy)-Fleet stock'!U17*C11</f>
        <v>74635000</v>
      </c>
      <c r="P17" s="230">
        <f>'Fiesheries (Energy)-Fleet stock'!E70*'Fiesheries (Energy)-Fleet stock'!U17*C11</f>
        <v>140415000</v>
      </c>
      <c r="Q17" s="230">
        <f>'Fiesheries (Energy)-Fleet stock'!E75*'Fiesheries (Energy)-Fleet stock'!U17*C11</f>
        <v>93445000</v>
      </c>
      <c r="R17" s="230">
        <f>'Fiesheries (Energy)-Fleet stock'!E80*'Fiesheries (Energy)-Fleet stock'!U17*C11</f>
        <v>93335000</v>
      </c>
      <c r="S17" s="230">
        <f>'Fiesheries (Energy)-Fleet stock'!E85*'Fiesheries (Energy)-Fleet stock'!U17*C11</f>
        <v>62370000</v>
      </c>
      <c r="T17" s="230">
        <f>'Fiesheries (Energy)-Fleet stock'!E90*'Fiesheries (Energy)-Fleet stock'!U17*C11</f>
        <v>107415000</v>
      </c>
      <c r="U17" s="465">
        <f>'Fiesheries (Energy)-Fleet stock'!E95*'Fiesheries (Energy)-Fleet stock'!U17*C11</f>
        <v>96855000</v>
      </c>
      <c r="V17" s="479">
        <f t="shared" si="1"/>
        <v>114082154.26902167</v>
      </c>
      <c r="W17" s="5"/>
      <c r="X17" s="5"/>
      <c r="Y17" s="5"/>
      <c r="Z17" s="5"/>
      <c r="AA17" s="5"/>
      <c r="AB17" s="5"/>
      <c r="AC17" s="5"/>
      <c r="AD17" s="5"/>
      <c r="AE17" s="5"/>
      <c r="AF17" s="5"/>
      <c r="AG17" s="5"/>
      <c r="AH17" s="5"/>
    </row>
    <row r="18" spans="1:34" ht="22.5" customHeight="1">
      <c r="A18" s="5"/>
      <c r="B18" s="1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row>
    <row r="19" spans="1:34" ht="22.5" customHeight="1">
      <c r="A19" s="5"/>
      <c r="B19" s="782" t="s">
        <v>415</v>
      </c>
      <c r="C19" s="675"/>
      <c r="D19" s="675"/>
      <c r="G19" s="5"/>
      <c r="H19" s="467"/>
      <c r="I19" s="5"/>
      <c r="J19" s="5"/>
      <c r="K19" s="5"/>
      <c r="L19" s="5"/>
      <c r="M19" s="5"/>
      <c r="N19" s="5"/>
      <c r="O19" s="5"/>
      <c r="P19" s="5"/>
      <c r="Q19" s="5"/>
      <c r="R19" s="5"/>
      <c r="S19" s="5"/>
      <c r="T19" s="5"/>
      <c r="U19" s="5"/>
      <c r="V19" s="5"/>
      <c r="W19" s="5"/>
      <c r="X19" s="5"/>
      <c r="Y19" s="5"/>
      <c r="Z19" s="5"/>
      <c r="AA19" s="5"/>
      <c r="AB19" s="5"/>
      <c r="AC19" s="5"/>
      <c r="AD19" s="5"/>
      <c r="AE19" s="5"/>
      <c r="AF19" s="5"/>
      <c r="AG19" s="5"/>
      <c r="AH19" s="5"/>
    </row>
    <row r="20" spans="1:34" ht="22.5" customHeight="1">
      <c r="A20" s="5"/>
      <c r="B20" s="236" t="s">
        <v>54</v>
      </c>
      <c r="C20" s="236" t="s">
        <v>416</v>
      </c>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row>
    <row r="21" spans="1:34" ht="22.5" customHeight="1">
      <c r="A21" s="5"/>
      <c r="B21" s="24" t="s">
        <v>74</v>
      </c>
      <c r="C21" s="241">
        <f t="shared" ref="C21:C22" si="3">(((U16/G16)^(1/14))-1)</f>
        <v>0.14882552650748249</v>
      </c>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row>
    <row r="22" spans="1:34" ht="22.5" customHeight="1">
      <c r="A22" s="5"/>
      <c r="B22" s="230" t="s">
        <v>35</v>
      </c>
      <c r="C22" s="245">
        <f t="shared" si="3"/>
        <v>0.17786540982934973</v>
      </c>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row>
    <row r="23" spans="1:34" ht="22.5" customHeight="1">
      <c r="A23" s="5"/>
      <c r="B23" s="472" t="s">
        <v>417</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row>
    <row r="24" spans="1:34" ht="22.5" customHeight="1">
      <c r="A24" s="5"/>
      <c r="B24" s="1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row>
    <row r="25" spans="1:34" ht="22.5" customHeight="1">
      <c r="A25" s="5"/>
      <c r="B25" s="780" t="s">
        <v>187</v>
      </c>
      <c r="C25" s="675"/>
      <c r="D25" s="67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row>
    <row r="26" spans="1:34" ht="22.5" customHeight="1">
      <c r="A26" s="5"/>
      <c r="B26" s="236" t="s">
        <v>11</v>
      </c>
      <c r="C26" s="236" t="s">
        <v>219</v>
      </c>
      <c r="D26" s="236" t="s">
        <v>380</v>
      </c>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row>
    <row r="27" spans="1:34" ht="22.5" customHeight="1">
      <c r="A27" s="5"/>
      <c r="B27" s="24" t="s">
        <v>74</v>
      </c>
      <c r="C27" s="24">
        <v>1</v>
      </c>
      <c r="D27" s="464">
        <v>1.411</v>
      </c>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row>
    <row r="28" spans="1:34" ht="22.5" customHeight="1">
      <c r="A28" s="5"/>
      <c r="B28" s="230" t="s">
        <v>35</v>
      </c>
      <c r="C28" s="230">
        <v>1</v>
      </c>
      <c r="D28" s="466">
        <v>1.21</v>
      </c>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row>
    <row r="29" spans="1:34" ht="22.5" customHeight="1">
      <c r="A29" s="5"/>
      <c r="B29" s="1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row>
    <row r="30" spans="1:34" ht="22.5" customHeight="1">
      <c r="A30" s="5"/>
      <c r="B30" s="1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row>
    <row r="31" spans="1:34" ht="22.5" customHeight="1">
      <c r="A31" s="5"/>
      <c r="B31" s="474" t="s">
        <v>418</v>
      </c>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row>
    <row r="32" spans="1:34" ht="22.5" customHeight="1">
      <c r="A32" s="5"/>
      <c r="B32" s="730" t="s">
        <v>411</v>
      </c>
      <c r="C32" s="730" t="s">
        <v>399</v>
      </c>
      <c r="D32" s="781" t="s">
        <v>419</v>
      </c>
      <c r="E32" s="678"/>
      <c r="F32" s="678"/>
      <c r="G32" s="678"/>
      <c r="H32" s="678"/>
      <c r="I32" s="678"/>
      <c r="J32" s="678"/>
      <c r="K32" s="678"/>
      <c r="L32" s="678"/>
      <c r="M32" s="678"/>
      <c r="N32" s="678"/>
      <c r="O32" s="678"/>
      <c r="P32" s="678"/>
      <c r="Q32" s="678"/>
      <c r="R32" s="678"/>
      <c r="S32" s="679"/>
      <c r="T32" s="5"/>
      <c r="U32" s="5"/>
      <c r="V32" s="5"/>
      <c r="W32" s="5"/>
      <c r="X32" s="5"/>
      <c r="Y32" s="5"/>
      <c r="Z32" s="5"/>
      <c r="AA32" s="5"/>
      <c r="AB32" s="5"/>
      <c r="AC32" s="5"/>
      <c r="AD32" s="5"/>
      <c r="AE32" s="5"/>
      <c r="AF32" s="5"/>
      <c r="AG32" s="5"/>
      <c r="AH32" s="5"/>
    </row>
    <row r="33" spans="1:34" ht="22.5" customHeight="1">
      <c r="A33" s="5"/>
      <c r="B33" s="695"/>
      <c r="C33" s="695"/>
      <c r="D33" s="236">
        <v>2005</v>
      </c>
      <c r="E33" s="236">
        <v>2006</v>
      </c>
      <c r="F33" s="236">
        <v>2007</v>
      </c>
      <c r="G33" s="236">
        <v>2008</v>
      </c>
      <c r="H33" s="236">
        <v>2009</v>
      </c>
      <c r="I33" s="236">
        <v>2010</v>
      </c>
      <c r="J33" s="236">
        <v>2011</v>
      </c>
      <c r="K33" s="236">
        <v>2012</v>
      </c>
      <c r="L33" s="236">
        <v>2013</v>
      </c>
      <c r="M33" s="236">
        <v>2014</v>
      </c>
      <c r="N33" s="236">
        <v>2015</v>
      </c>
      <c r="O33" s="236">
        <v>2016</v>
      </c>
      <c r="P33" s="236">
        <v>2017</v>
      </c>
      <c r="Q33" s="236">
        <v>2018</v>
      </c>
      <c r="R33" s="236">
        <v>2019</v>
      </c>
      <c r="S33" s="236">
        <v>2020</v>
      </c>
      <c r="T33" s="236">
        <v>2021</v>
      </c>
      <c r="U33" s="236">
        <v>2022</v>
      </c>
      <c r="V33" s="236">
        <v>2023</v>
      </c>
      <c r="W33" s="5"/>
      <c r="X33" s="5"/>
      <c r="Y33" s="5"/>
      <c r="Z33" s="5"/>
      <c r="AA33" s="5"/>
      <c r="AB33" s="5"/>
      <c r="AC33" s="5"/>
      <c r="AD33" s="5"/>
      <c r="AE33" s="5"/>
      <c r="AF33" s="5"/>
      <c r="AG33" s="5"/>
      <c r="AH33" s="5"/>
    </row>
    <row r="34" spans="1:34" ht="22.5" customHeight="1">
      <c r="A34" s="5"/>
      <c r="B34" s="24" t="s">
        <v>413</v>
      </c>
      <c r="C34" s="463" t="s">
        <v>74</v>
      </c>
      <c r="D34" s="227">
        <f t="shared" ref="D34:V34" si="4">(D16/10^3)/$D$27</f>
        <v>353.48919490564066</v>
      </c>
      <c r="E34" s="227">
        <f t="shared" si="4"/>
        <v>406.09741045217874</v>
      </c>
      <c r="F34" s="227">
        <f t="shared" si="4"/>
        <v>466.53507137604947</v>
      </c>
      <c r="G34" s="227">
        <f t="shared" si="4"/>
        <v>535.96739900779585</v>
      </c>
      <c r="H34" s="227">
        <f t="shared" si="4"/>
        <v>961.19773210489018</v>
      </c>
      <c r="I34" s="227">
        <f t="shared" si="4"/>
        <v>593.55067328136067</v>
      </c>
      <c r="J34" s="227">
        <f t="shared" si="4"/>
        <v>726.43515237420263</v>
      </c>
      <c r="K34" s="227">
        <f t="shared" si="4"/>
        <v>1293.408929836995</v>
      </c>
      <c r="L34" s="227">
        <f t="shared" si="4"/>
        <v>615.698086463501</v>
      </c>
      <c r="M34" s="227">
        <f t="shared" si="4"/>
        <v>4522.5017717930541</v>
      </c>
      <c r="N34" s="227">
        <f t="shared" si="4"/>
        <v>757.44153082919911</v>
      </c>
      <c r="O34" s="227">
        <f t="shared" si="4"/>
        <v>757.44153082919911</v>
      </c>
      <c r="P34" s="227">
        <f t="shared" si="4"/>
        <v>1040.9284195605953</v>
      </c>
      <c r="Q34" s="227">
        <f t="shared" si="4"/>
        <v>1311.1268603827073</v>
      </c>
      <c r="R34" s="227">
        <f t="shared" si="4"/>
        <v>2852.5868178596738</v>
      </c>
      <c r="S34" s="227">
        <f t="shared" si="4"/>
        <v>2343.1963146704466</v>
      </c>
      <c r="T34" s="227">
        <f t="shared" si="4"/>
        <v>3840.3614457831322</v>
      </c>
      <c r="U34" s="227">
        <f t="shared" si="4"/>
        <v>3738.4833451452869</v>
      </c>
      <c r="V34" s="227">
        <f t="shared" si="4"/>
        <v>4294.8650973259892</v>
      </c>
      <c r="W34" s="5"/>
      <c r="X34" s="5"/>
      <c r="Y34" s="5"/>
      <c r="Z34" s="5"/>
      <c r="AA34" s="5"/>
      <c r="AB34" s="5"/>
      <c r="AC34" s="5"/>
      <c r="AD34" s="5"/>
      <c r="AE34" s="5"/>
      <c r="AF34" s="5"/>
      <c r="AG34" s="5"/>
      <c r="AH34" s="5"/>
    </row>
    <row r="35" spans="1:34" ht="22.5" customHeight="1">
      <c r="A35" s="5"/>
      <c r="B35" s="230" t="s">
        <v>414</v>
      </c>
      <c r="C35" s="465" t="s">
        <v>35</v>
      </c>
      <c r="D35" s="232">
        <f t="shared" ref="D35:V35" si="5">(D17/10^3)/$D$28</f>
        <v>4951.1982608057924</v>
      </c>
      <c r="E35" s="232">
        <f t="shared" si="5"/>
        <v>5831.845168610379</v>
      </c>
      <c r="F35" s="232">
        <f t="shared" si="5"/>
        <v>6869.1286995865767</v>
      </c>
      <c r="G35" s="232">
        <f t="shared" si="5"/>
        <v>8090.909090909091</v>
      </c>
      <c r="H35" s="232">
        <f t="shared" si="5"/>
        <v>18363.636363636364</v>
      </c>
      <c r="I35" s="232">
        <f t="shared" si="5"/>
        <v>31090.909090909092</v>
      </c>
      <c r="J35" s="232">
        <f t="shared" si="5"/>
        <v>62909.090909090912</v>
      </c>
      <c r="K35" s="232">
        <f t="shared" si="5"/>
        <v>59636.36363636364</v>
      </c>
      <c r="L35" s="232">
        <f t="shared" si="5"/>
        <v>31590.909090909092</v>
      </c>
      <c r="M35" s="232">
        <f t="shared" si="5"/>
        <v>50909.090909090912</v>
      </c>
      <c r="N35" s="232">
        <f t="shared" si="5"/>
        <v>62227.272727272728</v>
      </c>
      <c r="O35" s="232">
        <f t="shared" si="5"/>
        <v>61681.818181818184</v>
      </c>
      <c r="P35" s="232">
        <f t="shared" si="5"/>
        <v>116045.45454545454</v>
      </c>
      <c r="Q35" s="232">
        <f t="shared" si="5"/>
        <v>77227.272727272735</v>
      </c>
      <c r="R35" s="232">
        <f t="shared" si="5"/>
        <v>77136.363636363632</v>
      </c>
      <c r="S35" s="232">
        <f t="shared" si="5"/>
        <v>51545.454545454544</v>
      </c>
      <c r="T35" s="232">
        <f t="shared" si="5"/>
        <v>88772.727272727279</v>
      </c>
      <c r="U35" s="232">
        <f t="shared" si="5"/>
        <v>80045.454545454544</v>
      </c>
      <c r="V35" s="232">
        <f t="shared" si="5"/>
        <v>94282.772123158415</v>
      </c>
      <c r="W35" s="5"/>
      <c r="X35" s="5"/>
      <c r="Y35" s="5"/>
      <c r="Z35" s="5"/>
      <c r="AA35" s="5"/>
      <c r="AB35" s="5"/>
      <c r="AC35" s="5"/>
      <c r="AD35" s="5"/>
      <c r="AE35" s="5"/>
      <c r="AF35" s="5"/>
      <c r="AG35" s="5"/>
      <c r="AH35" s="5"/>
    </row>
    <row r="36" spans="1:34" ht="22.5" customHeight="1">
      <c r="A36" s="5"/>
      <c r="B36" s="388"/>
      <c r="C36" s="388"/>
      <c r="D36" s="349"/>
      <c r="E36" s="349"/>
      <c r="F36" s="349"/>
      <c r="G36" s="349"/>
      <c r="H36" s="349"/>
      <c r="I36" s="349"/>
      <c r="J36" s="349"/>
      <c r="K36" s="349"/>
      <c r="L36" s="349"/>
      <c r="M36" s="349"/>
      <c r="N36" s="349"/>
      <c r="O36" s="349"/>
      <c r="P36" s="349"/>
      <c r="Q36" s="349"/>
      <c r="R36" s="349"/>
      <c r="S36" s="349"/>
      <c r="T36" s="5"/>
      <c r="U36" s="5"/>
      <c r="V36" s="5"/>
      <c r="W36" s="5"/>
      <c r="X36" s="5"/>
      <c r="Y36" s="5"/>
      <c r="Z36" s="5"/>
      <c r="AA36" s="5"/>
      <c r="AB36" s="5"/>
      <c r="AC36" s="5"/>
      <c r="AD36" s="5"/>
      <c r="AE36" s="5"/>
      <c r="AF36" s="5"/>
      <c r="AG36" s="5"/>
      <c r="AH36" s="5"/>
    </row>
    <row r="37" spans="1:34" ht="22.5" customHeight="1">
      <c r="A37" s="5"/>
      <c r="B37" s="388"/>
      <c r="C37" s="388"/>
      <c r="D37" s="349"/>
      <c r="E37" s="349"/>
      <c r="F37" s="349"/>
      <c r="G37" s="349"/>
      <c r="H37" s="349"/>
      <c r="I37" s="349"/>
      <c r="J37" s="349"/>
      <c r="K37" s="349"/>
      <c r="L37" s="349"/>
      <c r="M37" s="349"/>
      <c r="N37" s="349"/>
      <c r="O37" s="349"/>
      <c r="P37" s="349"/>
      <c r="Q37" s="349"/>
      <c r="R37" s="349"/>
      <c r="S37" s="349"/>
      <c r="T37" s="5"/>
      <c r="U37" s="5"/>
      <c r="V37" s="5"/>
      <c r="W37" s="5"/>
      <c r="X37" s="5"/>
      <c r="Y37" s="5"/>
      <c r="Z37" s="5"/>
      <c r="AA37" s="5"/>
      <c r="AB37" s="5"/>
      <c r="AC37" s="5"/>
      <c r="AD37" s="5"/>
      <c r="AE37" s="5"/>
      <c r="AF37" s="5"/>
      <c r="AG37" s="5"/>
      <c r="AH37" s="5"/>
    </row>
    <row r="38" spans="1:34" ht="22.5" customHeight="1">
      <c r="A38" s="5"/>
      <c r="B38" s="388"/>
      <c r="C38" s="388"/>
      <c r="D38" s="349"/>
      <c r="E38" s="349"/>
      <c r="F38" s="349"/>
      <c r="G38" s="349"/>
      <c r="H38" s="349"/>
      <c r="I38" s="349"/>
      <c r="J38" s="349"/>
      <c r="K38" s="349"/>
      <c r="L38" s="349"/>
      <c r="M38" s="349"/>
      <c r="N38" s="349"/>
      <c r="O38" s="349"/>
      <c r="P38" s="349"/>
      <c r="Q38" s="349"/>
      <c r="R38" s="349"/>
      <c r="S38" s="349"/>
      <c r="T38" s="5"/>
      <c r="U38" s="5"/>
      <c r="V38" s="5"/>
      <c r="W38" s="5"/>
      <c r="X38" s="5"/>
      <c r="Y38" s="5"/>
      <c r="Z38" s="5"/>
      <c r="AA38" s="5"/>
      <c r="AB38" s="5"/>
      <c r="AC38" s="5"/>
      <c r="AD38" s="5"/>
      <c r="AE38" s="5"/>
      <c r="AF38" s="5"/>
      <c r="AG38" s="5"/>
      <c r="AH38" s="5"/>
    </row>
    <row r="39" spans="1:34" ht="22.5" customHeight="1">
      <c r="A39" s="5"/>
      <c r="B39" s="730" t="s">
        <v>411</v>
      </c>
      <c r="C39" s="730" t="s">
        <v>399</v>
      </c>
      <c r="D39" s="781" t="s">
        <v>400</v>
      </c>
      <c r="E39" s="678"/>
      <c r="F39" s="678"/>
      <c r="G39" s="678"/>
      <c r="H39" s="678"/>
      <c r="I39" s="678"/>
      <c r="J39" s="678"/>
      <c r="K39" s="678"/>
      <c r="L39" s="678"/>
      <c r="M39" s="678"/>
      <c r="N39" s="678"/>
      <c r="O39" s="678"/>
      <c r="P39" s="678"/>
      <c r="Q39" s="678"/>
      <c r="R39" s="678"/>
      <c r="S39" s="679"/>
      <c r="T39" s="5"/>
      <c r="U39" s="5"/>
      <c r="V39" s="5"/>
      <c r="W39" s="5"/>
      <c r="X39" s="5"/>
      <c r="Y39" s="5"/>
      <c r="Z39" s="5"/>
      <c r="AA39" s="5"/>
      <c r="AB39" s="5"/>
      <c r="AC39" s="5"/>
      <c r="AD39" s="5"/>
      <c r="AE39" s="5"/>
      <c r="AF39" s="5"/>
      <c r="AG39" s="5"/>
      <c r="AH39" s="5"/>
    </row>
    <row r="40" spans="1:34" ht="22.5" customHeight="1">
      <c r="A40" s="5"/>
      <c r="B40" s="695"/>
      <c r="C40" s="695"/>
      <c r="D40" s="236">
        <v>2005</v>
      </c>
      <c r="E40" s="236">
        <v>2006</v>
      </c>
      <c r="F40" s="236">
        <v>2007</v>
      </c>
      <c r="G40" s="236">
        <v>2008</v>
      </c>
      <c r="H40" s="236">
        <v>2009</v>
      </c>
      <c r="I40" s="236">
        <v>2010</v>
      </c>
      <c r="J40" s="236">
        <v>2011</v>
      </c>
      <c r="K40" s="236">
        <v>2012</v>
      </c>
      <c r="L40" s="236">
        <v>2013</v>
      </c>
      <c r="M40" s="236">
        <v>2014</v>
      </c>
      <c r="N40" s="236">
        <v>2015</v>
      </c>
      <c r="O40" s="236">
        <v>2016</v>
      </c>
      <c r="P40" s="236">
        <v>2017</v>
      </c>
      <c r="Q40" s="236">
        <v>2018</v>
      </c>
      <c r="R40" s="236">
        <v>2019</v>
      </c>
      <c r="S40" s="236">
        <v>2020</v>
      </c>
      <c r="T40" s="236">
        <v>2021</v>
      </c>
      <c r="U40" s="236">
        <v>2022</v>
      </c>
      <c r="V40" s="236">
        <v>2023</v>
      </c>
      <c r="W40" s="5"/>
      <c r="X40" s="5"/>
      <c r="Y40" s="5"/>
      <c r="Z40" s="5"/>
      <c r="AA40" s="5"/>
      <c r="AB40" s="5"/>
      <c r="AC40" s="5"/>
      <c r="AD40" s="5"/>
      <c r="AE40" s="5"/>
      <c r="AF40" s="5"/>
      <c r="AG40" s="5"/>
      <c r="AH40" s="5"/>
    </row>
    <row r="41" spans="1:34" ht="22.5" customHeight="1">
      <c r="A41" s="5"/>
      <c r="B41" s="24" t="s">
        <v>413</v>
      </c>
      <c r="C41" s="463" t="s">
        <v>74</v>
      </c>
      <c r="D41" s="227">
        <f t="shared" ref="D41:V42" si="6">D34/10^3</f>
        <v>0.35348919490564068</v>
      </c>
      <c r="E41" s="227">
        <f t="shared" si="6"/>
        <v>0.40609741045217873</v>
      </c>
      <c r="F41" s="227">
        <f t="shared" si="6"/>
        <v>0.46653507137604949</v>
      </c>
      <c r="G41" s="227">
        <f t="shared" si="6"/>
        <v>0.53596739900779589</v>
      </c>
      <c r="H41" s="227">
        <f t="shared" si="6"/>
        <v>0.96119773210489012</v>
      </c>
      <c r="I41" s="227">
        <f t="shared" si="6"/>
        <v>0.59355067328136069</v>
      </c>
      <c r="J41" s="227">
        <f t="shared" si="6"/>
        <v>0.72643515237420264</v>
      </c>
      <c r="K41" s="227">
        <f t="shared" si="6"/>
        <v>1.2934089298369948</v>
      </c>
      <c r="L41" s="227">
        <f t="shared" si="6"/>
        <v>0.61569808646350099</v>
      </c>
      <c r="M41" s="227">
        <f t="shared" si="6"/>
        <v>4.5225017717930545</v>
      </c>
      <c r="N41" s="227">
        <f t="shared" si="6"/>
        <v>0.75744153082919907</v>
      </c>
      <c r="O41" s="227">
        <f t="shared" si="6"/>
        <v>0.75744153082919907</v>
      </c>
      <c r="P41" s="227">
        <f t="shared" si="6"/>
        <v>1.0409284195605952</v>
      </c>
      <c r="Q41" s="227">
        <f t="shared" si="6"/>
        <v>1.3111268603827073</v>
      </c>
      <c r="R41" s="227">
        <f t="shared" si="6"/>
        <v>2.8525868178596738</v>
      </c>
      <c r="S41" s="227">
        <f t="shared" si="6"/>
        <v>2.3431963146704464</v>
      </c>
      <c r="T41" s="227">
        <f t="shared" si="6"/>
        <v>3.8403614457831323</v>
      </c>
      <c r="U41" s="227">
        <f t="shared" si="6"/>
        <v>3.738483345145287</v>
      </c>
      <c r="V41" s="227">
        <f t="shared" si="6"/>
        <v>4.2948650973259888</v>
      </c>
      <c r="W41" s="5"/>
      <c r="X41" s="5"/>
      <c r="Y41" s="5"/>
      <c r="Z41" s="5"/>
      <c r="AA41" s="5"/>
      <c r="AB41" s="5"/>
      <c r="AC41" s="5"/>
      <c r="AD41" s="5"/>
      <c r="AE41" s="5"/>
      <c r="AF41" s="5"/>
      <c r="AG41" s="5"/>
      <c r="AH41" s="5"/>
    </row>
    <row r="42" spans="1:34" ht="22.5" customHeight="1">
      <c r="A42" s="5"/>
      <c r="B42" s="230" t="s">
        <v>414</v>
      </c>
      <c r="C42" s="465" t="s">
        <v>35</v>
      </c>
      <c r="D42" s="232">
        <f t="shared" si="6"/>
        <v>4.9511982608057927</v>
      </c>
      <c r="E42" s="232">
        <f t="shared" si="6"/>
        <v>5.8318451686103794</v>
      </c>
      <c r="F42" s="232">
        <f t="shared" si="6"/>
        <v>6.869128699586577</v>
      </c>
      <c r="G42" s="232">
        <f t="shared" si="6"/>
        <v>8.0909090909090917</v>
      </c>
      <c r="H42" s="232">
        <f t="shared" si="6"/>
        <v>18.363636363636363</v>
      </c>
      <c r="I42" s="232">
        <f t="shared" si="6"/>
        <v>31.090909090909093</v>
      </c>
      <c r="J42" s="232">
        <f t="shared" si="6"/>
        <v>62.909090909090914</v>
      </c>
      <c r="K42" s="232">
        <f t="shared" si="6"/>
        <v>59.63636363636364</v>
      </c>
      <c r="L42" s="232">
        <f t="shared" si="6"/>
        <v>31.590909090909093</v>
      </c>
      <c r="M42" s="232">
        <f t="shared" si="6"/>
        <v>50.909090909090914</v>
      </c>
      <c r="N42" s="232">
        <f t="shared" si="6"/>
        <v>62.227272727272727</v>
      </c>
      <c r="O42" s="232">
        <f t="shared" si="6"/>
        <v>61.681818181818187</v>
      </c>
      <c r="P42" s="232">
        <f t="shared" si="6"/>
        <v>116.04545454545455</v>
      </c>
      <c r="Q42" s="232">
        <f t="shared" si="6"/>
        <v>77.227272727272734</v>
      </c>
      <c r="R42" s="232">
        <f t="shared" si="6"/>
        <v>77.136363636363626</v>
      </c>
      <c r="S42" s="232">
        <f t="shared" si="6"/>
        <v>51.545454545454547</v>
      </c>
      <c r="T42" s="232">
        <f t="shared" si="6"/>
        <v>88.77272727272728</v>
      </c>
      <c r="U42" s="232">
        <f t="shared" si="6"/>
        <v>80.045454545454547</v>
      </c>
      <c r="V42" s="232">
        <f t="shared" si="6"/>
        <v>94.282772123158409</v>
      </c>
      <c r="W42" s="5"/>
      <c r="X42" s="5"/>
      <c r="Y42" s="5"/>
      <c r="Z42" s="5"/>
      <c r="AA42" s="5"/>
      <c r="AB42" s="5"/>
      <c r="AC42" s="5"/>
      <c r="AD42" s="5"/>
      <c r="AE42" s="5"/>
      <c r="AF42" s="5"/>
      <c r="AG42" s="5"/>
      <c r="AH42" s="5"/>
    </row>
    <row r="43" spans="1:34" ht="22.5" customHeight="1">
      <c r="A43" s="5"/>
      <c r="B43" s="1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row>
    <row r="44" spans="1:34" ht="22.5" customHeight="1">
      <c r="A44" s="5"/>
      <c r="B44" s="1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row>
    <row r="45" spans="1:34" ht="22.5" customHeight="1">
      <c r="A45" s="5"/>
      <c r="B45" s="1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row>
    <row r="46" spans="1:34" ht="22.5" customHeight="1">
      <c r="A46" s="5"/>
      <c r="B46" s="1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row>
    <row r="47" spans="1:34" ht="22.5" customHeight="1">
      <c r="A47" s="5"/>
      <c r="B47" s="414"/>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row>
    <row r="48" spans="1:34" ht="22.5" customHeight="1">
      <c r="A48" s="5"/>
      <c r="B48" s="388"/>
      <c r="C48" s="388"/>
      <c r="D48" s="386"/>
      <c r="E48" s="386"/>
      <c r="F48" s="386"/>
      <c r="G48" s="386"/>
      <c r="H48" s="386"/>
      <c r="I48" s="386"/>
      <c r="J48" s="387"/>
      <c r="K48" s="387"/>
      <c r="L48" s="387"/>
      <c r="M48" s="388"/>
      <c r="N48" s="388"/>
      <c r="O48" s="388"/>
      <c r="P48" s="388"/>
      <c r="Q48" s="388"/>
      <c r="R48" s="388"/>
      <c r="S48" s="388"/>
      <c r="T48" s="388"/>
      <c r="U48" s="388"/>
      <c r="V48" s="388"/>
      <c r="W48" s="5"/>
      <c r="X48" s="5"/>
      <c r="Y48" s="5"/>
      <c r="Z48" s="5"/>
      <c r="AA48" s="5"/>
      <c r="AB48" s="5"/>
      <c r="AC48" s="5"/>
      <c r="AD48" s="5"/>
      <c r="AE48" s="5"/>
      <c r="AF48" s="5"/>
      <c r="AG48" s="5"/>
      <c r="AH48" s="5"/>
    </row>
    <row r="49" spans="1:34" ht="22.5" customHeight="1">
      <c r="A49" s="5"/>
      <c r="B49" s="15"/>
      <c r="C49" s="15"/>
      <c r="D49" s="15"/>
      <c r="E49" s="15"/>
      <c r="F49" s="15"/>
      <c r="G49" s="15"/>
      <c r="H49" s="15"/>
      <c r="I49" s="15"/>
      <c r="J49" s="15"/>
      <c r="K49" s="15"/>
      <c r="L49" s="15"/>
      <c r="M49" s="15"/>
      <c r="N49" s="15"/>
      <c r="O49" s="15"/>
      <c r="P49" s="15"/>
      <c r="Q49" s="15"/>
      <c r="R49" s="15"/>
      <c r="S49" s="15"/>
      <c r="T49" s="15"/>
      <c r="U49" s="15"/>
      <c r="V49" s="15"/>
      <c r="W49" s="5"/>
      <c r="X49" s="5"/>
      <c r="Y49" s="5"/>
      <c r="Z49" s="5"/>
      <c r="AA49" s="5"/>
      <c r="AB49" s="5"/>
      <c r="AC49" s="5"/>
      <c r="AD49" s="5"/>
      <c r="AE49" s="5"/>
      <c r="AF49" s="5"/>
      <c r="AG49" s="5"/>
      <c r="AH49" s="5"/>
    </row>
    <row r="50" spans="1:34" ht="22.5" customHeight="1">
      <c r="A50" s="5"/>
      <c r="B50" s="1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row>
    <row r="51" spans="1:34" ht="22.5" customHeight="1">
      <c r="A51" s="5"/>
      <c r="B51" s="388"/>
      <c r="C51" s="388"/>
      <c r="D51" s="388"/>
      <c r="E51" s="388"/>
      <c r="F51" s="388"/>
      <c r="G51" s="388"/>
      <c r="H51" s="388"/>
      <c r="I51" s="388"/>
      <c r="J51" s="388"/>
      <c r="K51" s="388"/>
      <c r="L51" s="388"/>
      <c r="M51" s="388"/>
      <c r="N51" s="388"/>
      <c r="O51" s="388"/>
      <c r="P51" s="388"/>
      <c r="Q51" s="388"/>
      <c r="R51" s="388"/>
      <c r="S51" s="388"/>
      <c r="T51" s="388"/>
      <c r="U51" s="388"/>
      <c r="V51" s="15"/>
      <c r="W51" s="15"/>
      <c r="X51" s="15"/>
      <c r="Y51" s="15"/>
      <c r="Z51" s="15"/>
      <c r="AA51" s="15"/>
      <c r="AB51" s="15"/>
      <c r="AC51" s="15"/>
      <c r="AD51" s="15"/>
      <c r="AE51" s="15"/>
      <c r="AF51" s="15"/>
      <c r="AG51" s="15"/>
      <c r="AH51" s="15"/>
    </row>
    <row r="52" spans="1:34" ht="22.5" customHeight="1">
      <c r="A52" s="15"/>
      <c r="B52" s="15"/>
      <c r="C52" s="15"/>
      <c r="D52" s="468"/>
      <c r="E52" s="468"/>
      <c r="F52" s="468"/>
      <c r="G52" s="468"/>
      <c r="H52" s="468"/>
      <c r="I52" s="468"/>
      <c r="J52" s="468"/>
      <c r="K52" s="468"/>
      <c r="L52" s="468"/>
      <c r="M52" s="468"/>
      <c r="N52" s="468"/>
      <c r="O52" s="468"/>
      <c r="P52" s="468"/>
      <c r="Q52" s="468"/>
      <c r="R52" s="468"/>
      <c r="S52" s="468"/>
      <c r="T52" s="468"/>
      <c r="U52" s="468"/>
      <c r="V52" s="467"/>
      <c r="W52" s="467"/>
      <c r="X52" s="467"/>
      <c r="Y52" s="467"/>
      <c r="Z52" s="467"/>
      <c r="AA52" s="467"/>
      <c r="AB52" s="467"/>
      <c r="AC52" s="467"/>
      <c r="AD52" s="467"/>
      <c r="AE52" s="467"/>
      <c r="AF52" s="467"/>
      <c r="AG52" s="467"/>
      <c r="AH52" s="467"/>
    </row>
    <row r="53" spans="1:34" ht="22.5" customHeight="1">
      <c r="A53" s="467"/>
      <c r="B53" s="1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row>
    <row r="54" spans="1:34" ht="22.5" customHeight="1">
      <c r="A54" s="5"/>
      <c r="B54" s="1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row>
    <row r="55" spans="1:34" ht="22.5" customHeight="1">
      <c r="A55" s="5"/>
      <c r="B55" s="1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row>
    <row r="56" spans="1:34" ht="22.5" customHeight="1">
      <c r="A56" s="5"/>
      <c r="B56" s="1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row>
    <row r="57" spans="1:34" ht="22.5" customHeight="1">
      <c r="A57" s="5"/>
      <c r="B57" s="1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row>
    <row r="58" spans="1:34" ht="22.5" customHeight="1">
      <c r="A58" s="5"/>
      <c r="B58" s="1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row>
    <row r="59" spans="1:34" ht="22.5" customHeight="1">
      <c r="A59" s="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row>
    <row r="60" spans="1:34" ht="22.5" customHeight="1">
      <c r="A60" s="5"/>
      <c r="B60" s="1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row>
    <row r="61" spans="1:34" ht="22.5" customHeight="1">
      <c r="A61" s="5"/>
      <c r="B61" s="1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row>
    <row r="62" spans="1:34" ht="22.5" customHeight="1">
      <c r="A62" s="5"/>
      <c r="B62" s="1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row>
    <row r="63" spans="1:34" ht="22.5" customHeight="1">
      <c r="A63" s="5"/>
      <c r="B63" s="1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row>
    <row r="64" spans="1:34" ht="22.5" customHeight="1">
      <c r="A64" s="5"/>
      <c r="B64" s="1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row>
    <row r="65" spans="1:34" ht="22.5" customHeight="1">
      <c r="A65" s="5"/>
      <c r="B65" s="1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row>
    <row r="66" spans="1:34" ht="22.5" customHeight="1">
      <c r="A66" s="5"/>
      <c r="B66" s="1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row>
    <row r="67" spans="1:34" ht="22.5" customHeight="1">
      <c r="A67" s="5"/>
      <c r="B67" s="1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row>
    <row r="68" spans="1:34" ht="22.5" customHeight="1">
      <c r="A68" s="5"/>
      <c r="B68" s="1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row>
    <row r="69" spans="1:34" ht="22.5" customHeight="1">
      <c r="A69" s="5"/>
      <c r="B69" s="1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row>
    <row r="70" spans="1:34" ht="22.5" customHeight="1">
      <c r="A70" s="5"/>
      <c r="B70" s="1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row>
    <row r="71" spans="1:34" ht="22.5" customHeight="1">
      <c r="A71" s="5"/>
      <c r="B71" s="1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row>
    <row r="72" spans="1:34" ht="22.5" customHeight="1">
      <c r="A72" s="5"/>
      <c r="B72" s="1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row>
    <row r="73" spans="1:34" ht="22.5" customHeight="1">
      <c r="A73" s="5"/>
      <c r="B73" s="1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row>
    <row r="74" spans="1:34" ht="22.5" customHeight="1">
      <c r="A74" s="5"/>
      <c r="B74" s="1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row>
    <row r="75" spans="1:34" ht="22.5" customHeight="1">
      <c r="A75" s="5"/>
      <c r="B75" s="1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row>
    <row r="76" spans="1:34" ht="22.5" customHeight="1">
      <c r="A76" s="5"/>
      <c r="B76" s="1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row>
    <row r="77" spans="1:34" ht="22.5" customHeight="1">
      <c r="A77" s="5"/>
      <c r="B77" s="1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row>
    <row r="78" spans="1:34" ht="22.5" customHeight="1">
      <c r="A78" s="5"/>
      <c r="B78" s="1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row>
    <row r="79" spans="1:34" ht="22.5" customHeight="1">
      <c r="A79" s="5"/>
      <c r="B79" s="1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row>
    <row r="80" spans="1:34" ht="22.5" customHeight="1">
      <c r="A80" s="5"/>
      <c r="B80" s="1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row>
    <row r="81" spans="1:34" ht="22.5" customHeight="1">
      <c r="A81" s="5"/>
      <c r="B81" s="1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row>
    <row r="82" spans="1:34" ht="22.5" customHeight="1">
      <c r="A82" s="5"/>
      <c r="B82" s="1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row>
    <row r="83" spans="1:34" ht="22.5" customHeight="1">
      <c r="A83" s="5"/>
      <c r="B83" s="1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row>
    <row r="84" spans="1:34" ht="22.5" customHeight="1">
      <c r="A84" s="5"/>
      <c r="B84" s="1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row>
    <row r="85" spans="1:34" ht="22.5" customHeight="1">
      <c r="A85" s="5"/>
      <c r="B85" s="1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row>
    <row r="86" spans="1:34" ht="22.5" customHeight="1">
      <c r="A86" s="5"/>
      <c r="B86" s="1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row>
    <row r="87" spans="1:34" ht="22.5" customHeight="1">
      <c r="A87" s="5"/>
      <c r="B87" s="1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row>
    <row r="88" spans="1:34" ht="22.5" customHeight="1">
      <c r="A88" s="5"/>
      <c r="B88" s="1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row>
    <row r="89" spans="1:34" ht="22.5" customHeight="1">
      <c r="A89" s="5"/>
      <c r="B89" s="1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row>
    <row r="90" spans="1:34" ht="22.5" customHeight="1">
      <c r="A90" s="5"/>
      <c r="B90" s="1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row>
    <row r="91" spans="1:34" ht="22.5" customHeight="1">
      <c r="A91" s="5"/>
      <c r="B91" s="1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row>
    <row r="92" spans="1:34" ht="22.5" customHeight="1">
      <c r="A92" s="5"/>
      <c r="B92" s="1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row>
    <row r="93" spans="1:34" ht="22.5" customHeight="1">
      <c r="A93" s="5"/>
      <c r="B93" s="1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row>
    <row r="94" spans="1:34" ht="22.5" customHeight="1">
      <c r="A94" s="5"/>
      <c r="B94" s="1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row>
    <row r="95" spans="1:34" ht="22.5" customHeight="1">
      <c r="A95" s="5"/>
      <c r="B95" s="1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row>
    <row r="96" spans="1:34" ht="22.5" customHeight="1">
      <c r="A96" s="5"/>
      <c r="B96" s="1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row>
    <row r="97" spans="1:34" ht="22.5" customHeight="1">
      <c r="A97" s="5"/>
      <c r="B97" s="1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row>
    <row r="98" spans="1:34" ht="22.5" customHeight="1">
      <c r="A98" s="5"/>
      <c r="B98" s="1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row>
    <row r="99" spans="1:34" ht="22.5" customHeight="1">
      <c r="A99" s="5"/>
      <c r="B99" s="1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row>
    <row r="100" spans="1:34" ht="22.5" customHeight="1">
      <c r="A100" s="5"/>
      <c r="B100" s="1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row>
    <row r="101" spans="1:34" ht="22.5" customHeight="1">
      <c r="A101" s="5"/>
      <c r="B101" s="1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row>
    <row r="102" spans="1:34" ht="22.5" customHeight="1">
      <c r="A102" s="5"/>
      <c r="B102" s="1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row>
    <row r="103" spans="1:34" ht="22.5" customHeight="1">
      <c r="A103" s="5"/>
      <c r="B103" s="1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row>
    <row r="104" spans="1:34" ht="22.5" customHeight="1">
      <c r="A104" s="5"/>
      <c r="B104" s="1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row>
    <row r="105" spans="1:34" ht="22.5" customHeight="1">
      <c r="A105" s="5"/>
      <c r="B105" s="1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row>
    <row r="106" spans="1:34" ht="22.5" customHeight="1">
      <c r="A106" s="5"/>
      <c r="B106" s="1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row>
    <row r="107" spans="1:34" ht="22.5" customHeight="1">
      <c r="A107" s="5"/>
      <c r="B107" s="1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row>
    <row r="108" spans="1:34" ht="22.5" customHeight="1">
      <c r="A108" s="5"/>
      <c r="B108" s="1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row>
    <row r="109" spans="1:34" ht="22.5" customHeight="1">
      <c r="A109" s="5"/>
      <c r="B109" s="1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row>
    <row r="110" spans="1:34" ht="22.5" customHeight="1">
      <c r="A110" s="5"/>
      <c r="B110" s="1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row>
    <row r="111" spans="1:34" ht="22.5" customHeight="1">
      <c r="A111" s="5"/>
      <c r="B111" s="1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row>
    <row r="112" spans="1:34" ht="22.5" customHeight="1">
      <c r="A112" s="5"/>
      <c r="B112" s="1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row>
    <row r="113" spans="1:34" ht="22.5" customHeight="1">
      <c r="A113" s="5"/>
      <c r="B113" s="1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row>
    <row r="114" spans="1:34" ht="22.5" customHeight="1">
      <c r="A114" s="5"/>
      <c r="B114" s="1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row>
    <row r="115" spans="1:34" ht="22.5" customHeight="1">
      <c r="A115" s="5"/>
      <c r="B115" s="1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row>
    <row r="116" spans="1:34" ht="22.5" customHeight="1">
      <c r="A116" s="5"/>
      <c r="B116" s="1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row>
    <row r="117" spans="1:34" ht="22.5" customHeight="1">
      <c r="A117" s="5"/>
      <c r="B117" s="1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row>
    <row r="118" spans="1:34" ht="22.5" customHeight="1">
      <c r="A118" s="5"/>
      <c r="B118" s="1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row>
    <row r="119" spans="1:34" ht="22.5" customHeight="1">
      <c r="A119" s="5"/>
      <c r="B119" s="1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row>
    <row r="120" spans="1:34" ht="22.5" customHeight="1">
      <c r="A120" s="5"/>
      <c r="B120" s="1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row>
    <row r="121" spans="1:34" ht="22.5" customHeight="1">
      <c r="A121" s="5"/>
      <c r="B121" s="1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row>
    <row r="122" spans="1:34" ht="22.5" customHeight="1">
      <c r="A122" s="5"/>
      <c r="B122" s="1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row>
    <row r="123" spans="1:34" ht="22.5" customHeight="1">
      <c r="A123" s="5"/>
      <c r="B123" s="1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row>
    <row r="124" spans="1:34" ht="22.5" customHeight="1">
      <c r="A124" s="5"/>
      <c r="B124" s="1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row>
    <row r="125" spans="1:34" ht="22.5" customHeight="1">
      <c r="A125" s="5"/>
      <c r="B125" s="1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row>
    <row r="126" spans="1:34" ht="22.5" customHeight="1">
      <c r="A126" s="5"/>
      <c r="B126" s="1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row>
    <row r="127" spans="1:34" ht="22.5" customHeight="1">
      <c r="A127" s="5"/>
      <c r="B127" s="1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row>
    <row r="128" spans="1:34" ht="22.5" customHeight="1">
      <c r="A128" s="5"/>
      <c r="B128" s="1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row>
    <row r="129" spans="1:34" ht="22.5" customHeight="1">
      <c r="A129" s="5"/>
      <c r="B129" s="1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row>
    <row r="130" spans="1:34" ht="22.5" customHeight="1">
      <c r="A130" s="5"/>
      <c r="B130" s="1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row>
    <row r="131" spans="1:34" ht="22.5" customHeight="1">
      <c r="A131" s="5"/>
      <c r="B131" s="1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row>
    <row r="132" spans="1:34" ht="22.5" customHeight="1">
      <c r="A132" s="5"/>
      <c r="B132" s="1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row>
    <row r="133" spans="1:34" ht="22.5" customHeight="1">
      <c r="A133" s="5"/>
      <c r="B133" s="1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row>
    <row r="134" spans="1:34" ht="22.5" customHeight="1">
      <c r="A134" s="5"/>
      <c r="B134" s="1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row>
    <row r="135" spans="1:34" ht="22.5" customHeight="1">
      <c r="A135" s="5"/>
      <c r="B135" s="1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row>
    <row r="136" spans="1:34" ht="22.5" customHeight="1">
      <c r="A136" s="5"/>
      <c r="B136" s="1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row>
    <row r="137" spans="1:34" ht="22.5" customHeight="1">
      <c r="A137" s="5"/>
      <c r="B137" s="1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row>
    <row r="138" spans="1:34" ht="22.5" customHeight="1">
      <c r="A138" s="5"/>
      <c r="B138" s="1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row>
    <row r="139" spans="1:34" ht="22.5" customHeight="1">
      <c r="A139" s="5"/>
      <c r="B139" s="1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row>
    <row r="140" spans="1:34" ht="22.5" customHeight="1">
      <c r="A140" s="5"/>
      <c r="B140" s="1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row>
    <row r="141" spans="1:34" ht="22.5" customHeight="1">
      <c r="A141" s="5"/>
      <c r="B141" s="1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row>
    <row r="142" spans="1:34" ht="22.5" customHeight="1">
      <c r="A142" s="5"/>
      <c r="B142" s="1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row>
    <row r="143" spans="1:34" ht="22.5" customHeight="1">
      <c r="A143" s="5"/>
      <c r="B143" s="1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row>
    <row r="144" spans="1:34" ht="22.5" customHeight="1">
      <c r="A144" s="5"/>
      <c r="B144" s="1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row>
    <row r="145" spans="1:34" ht="22.5" customHeight="1">
      <c r="A145" s="5"/>
      <c r="B145" s="1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row>
    <row r="146" spans="1:34" ht="22.5" customHeight="1">
      <c r="A146" s="5"/>
      <c r="B146" s="1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row>
    <row r="147" spans="1:34" ht="22.5" customHeight="1">
      <c r="A147" s="5"/>
      <c r="B147" s="1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row>
    <row r="148" spans="1:34" ht="22.5" customHeight="1">
      <c r="A148" s="5"/>
      <c r="B148" s="1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row>
    <row r="149" spans="1:34" ht="22.5" customHeight="1">
      <c r="A149" s="5"/>
      <c r="B149" s="1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row>
    <row r="150" spans="1:34" ht="22.5" customHeight="1">
      <c r="A150" s="5"/>
      <c r="B150" s="1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row>
    <row r="151" spans="1:34" ht="22.5" customHeight="1">
      <c r="A151" s="5"/>
      <c r="B151" s="1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row>
    <row r="152" spans="1:34" ht="22.5" customHeight="1">
      <c r="A152" s="5"/>
      <c r="B152" s="1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row>
    <row r="153" spans="1:34" ht="22.5" customHeight="1">
      <c r="A153" s="5"/>
      <c r="B153" s="1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row>
    <row r="154" spans="1:34" ht="22.5" customHeight="1">
      <c r="A154" s="5"/>
      <c r="B154" s="1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row>
    <row r="155" spans="1:34" ht="22.5" customHeight="1">
      <c r="A155" s="5"/>
      <c r="B155" s="1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row>
    <row r="156" spans="1:34" ht="22.5" customHeight="1">
      <c r="A156" s="5"/>
      <c r="B156" s="1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row>
    <row r="157" spans="1:34" ht="22.5" customHeight="1">
      <c r="A157" s="5"/>
      <c r="B157" s="1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row>
    <row r="158" spans="1:34" ht="22.5" customHeight="1">
      <c r="A158" s="5"/>
      <c r="B158" s="1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row>
    <row r="159" spans="1:34" ht="22.5" customHeight="1">
      <c r="A159" s="5"/>
      <c r="B159" s="1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row>
    <row r="160" spans="1:34" ht="22.5" customHeight="1">
      <c r="A160" s="5"/>
      <c r="B160" s="1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row>
    <row r="161" spans="1:34" ht="22.5" customHeight="1">
      <c r="A161" s="5"/>
      <c r="B161" s="1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row>
    <row r="162" spans="1:34" ht="22.5" customHeight="1">
      <c r="A162" s="5"/>
      <c r="B162" s="1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row>
    <row r="163" spans="1:34" ht="22.5" customHeight="1">
      <c r="A163" s="5"/>
      <c r="B163" s="1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row>
    <row r="164" spans="1:34" ht="22.5" customHeight="1">
      <c r="A164" s="5"/>
      <c r="B164" s="1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row>
    <row r="165" spans="1:34" ht="22.5" customHeight="1">
      <c r="A165" s="5"/>
      <c r="B165" s="1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row>
    <row r="166" spans="1:34" ht="22.5" customHeight="1">
      <c r="A166" s="5"/>
      <c r="B166" s="1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row>
    <row r="167" spans="1:34" ht="22.5" customHeight="1">
      <c r="A167" s="5"/>
      <c r="B167" s="1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row>
    <row r="168" spans="1:34" ht="22.5" customHeight="1">
      <c r="A168" s="5"/>
      <c r="B168" s="1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row>
    <row r="169" spans="1:34" ht="22.5" customHeight="1">
      <c r="A169" s="5"/>
      <c r="B169" s="1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row>
    <row r="170" spans="1:34" ht="22.5" customHeight="1">
      <c r="A170" s="5"/>
      <c r="B170" s="1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row>
    <row r="171" spans="1:34" ht="22.5" customHeight="1">
      <c r="A171" s="5"/>
      <c r="B171" s="1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row>
    <row r="172" spans="1:34" ht="22.5" customHeight="1">
      <c r="A172" s="5"/>
      <c r="B172" s="1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row>
    <row r="173" spans="1:34" ht="22.5" customHeight="1">
      <c r="A173" s="5"/>
      <c r="B173" s="1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row>
    <row r="174" spans="1:34" ht="22.5" customHeight="1">
      <c r="A174" s="5"/>
      <c r="B174" s="1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row>
    <row r="175" spans="1:34" ht="22.5" customHeight="1">
      <c r="A175" s="5"/>
      <c r="B175" s="1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row>
    <row r="176" spans="1:34" ht="22.5" customHeight="1">
      <c r="A176" s="5"/>
      <c r="B176" s="1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row>
    <row r="177" spans="1:34" ht="22.5" customHeight="1">
      <c r="A177" s="5"/>
      <c r="B177" s="1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row>
    <row r="178" spans="1:34" ht="22.5" customHeight="1">
      <c r="A178" s="5"/>
      <c r="B178" s="1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row>
    <row r="179" spans="1:34" ht="22.5" customHeight="1">
      <c r="A179" s="5"/>
      <c r="B179" s="1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row>
    <row r="180" spans="1:34" ht="22.5" customHeight="1">
      <c r="A180" s="5"/>
      <c r="B180" s="1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row>
    <row r="181" spans="1:34" ht="22.5" customHeight="1">
      <c r="A181" s="5"/>
      <c r="B181" s="1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row>
    <row r="182" spans="1:34" ht="22.5" customHeight="1">
      <c r="A182" s="5"/>
      <c r="B182" s="1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row>
    <row r="183" spans="1:34" ht="22.5" customHeight="1">
      <c r="A183" s="5"/>
      <c r="B183" s="1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row>
    <row r="184" spans="1:34" ht="22.5" customHeight="1">
      <c r="A184" s="5"/>
      <c r="B184" s="1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row>
    <row r="185" spans="1:34" ht="22.5" customHeight="1">
      <c r="A185" s="5"/>
      <c r="B185" s="1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row>
    <row r="186" spans="1:34" ht="22.5" customHeight="1">
      <c r="A186" s="5"/>
      <c r="B186" s="1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row>
    <row r="187" spans="1:34" ht="22.5" customHeight="1">
      <c r="A187" s="5"/>
      <c r="B187" s="1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row>
    <row r="188" spans="1:34" ht="22.5" customHeight="1">
      <c r="A188" s="5"/>
      <c r="B188" s="1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row>
    <row r="189" spans="1:34" ht="22.5" customHeight="1">
      <c r="A189" s="5"/>
      <c r="B189" s="1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row>
    <row r="190" spans="1:34" ht="22.5" customHeight="1">
      <c r="A190" s="5"/>
      <c r="B190" s="1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row>
    <row r="191" spans="1:34" ht="22.5" customHeight="1">
      <c r="A191" s="5"/>
      <c r="B191" s="1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row>
    <row r="192" spans="1:34" ht="22.5" customHeight="1">
      <c r="A192" s="5"/>
      <c r="B192" s="1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row>
    <row r="193" spans="1:34" ht="22.5" customHeight="1">
      <c r="A193" s="5"/>
      <c r="B193" s="1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row>
    <row r="194" spans="1:34" ht="22.5" customHeight="1">
      <c r="A194" s="5"/>
      <c r="B194" s="1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row>
    <row r="195" spans="1:34" ht="22.5" customHeight="1">
      <c r="A195" s="5"/>
      <c r="B195" s="1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row>
    <row r="196" spans="1:34" ht="22.5" customHeight="1">
      <c r="A196" s="5"/>
      <c r="B196" s="1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row>
    <row r="197" spans="1:34" ht="22.5" customHeight="1">
      <c r="A197" s="5"/>
      <c r="B197" s="1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row>
    <row r="198" spans="1:34" ht="22.5" customHeight="1">
      <c r="A198" s="5"/>
      <c r="B198" s="1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row>
    <row r="199" spans="1:34" ht="22.5" customHeight="1">
      <c r="A199" s="5"/>
      <c r="B199" s="1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row>
    <row r="200" spans="1:34" ht="22.5" customHeight="1">
      <c r="A200" s="5"/>
      <c r="B200" s="1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row>
    <row r="201" spans="1:34" ht="22.5" customHeight="1">
      <c r="A201" s="5"/>
      <c r="B201" s="1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row>
    <row r="202" spans="1:34" ht="22.5" customHeight="1">
      <c r="A202" s="5"/>
      <c r="B202" s="1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row>
    <row r="203" spans="1:34" ht="22.5" customHeight="1">
      <c r="A203" s="5"/>
      <c r="B203" s="1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row>
    <row r="204" spans="1:34" ht="22.5" customHeight="1">
      <c r="A204" s="5"/>
      <c r="B204" s="1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row>
    <row r="205" spans="1:34" ht="22.5" customHeight="1">
      <c r="A205" s="5"/>
      <c r="B205" s="1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row>
    <row r="206" spans="1:34" ht="22.5" customHeight="1">
      <c r="A206" s="5"/>
      <c r="B206" s="1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row>
    <row r="207" spans="1:34" ht="22.5" customHeight="1">
      <c r="A207" s="5"/>
      <c r="B207" s="1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row>
    <row r="208" spans="1:34" ht="22.5" customHeight="1">
      <c r="A208" s="5"/>
      <c r="B208" s="1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row>
    <row r="209" spans="1:34" ht="22.5" customHeight="1">
      <c r="A209" s="5"/>
      <c r="B209" s="1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row>
    <row r="210" spans="1:34" ht="22.5" customHeight="1">
      <c r="A210" s="5"/>
      <c r="B210" s="1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row>
    <row r="211" spans="1:34" ht="22.5" customHeight="1">
      <c r="A211" s="5"/>
      <c r="B211" s="1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row>
    <row r="212" spans="1:34" ht="22.5" customHeight="1">
      <c r="A212" s="5"/>
      <c r="B212" s="1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row>
    <row r="213" spans="1:34" ht="22.5" customHeight="1">
      <c r="A213" s="5"/>
      <c r="B213" s="1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row>
    <row r="214" spans="1:34" ht="22.5" customHeight="1">
      <c r="A214" s="5"/>
      <c r="B214" s="1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row>
    <row r="215" spans="1:34" ht="22.5" customHeight="1">
      <c r="A215" s="5"/>
      <c r="B215" s="1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row>
    <row r="216" spans="1:34" ht="22.5" customHeight="1">
      <c r="A216" s="5"/>
      <c r="B216" s="1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row>
    <row r="217" spans="1:34" ht="22.5" customHeight="1">
      <c r="A217" s="5"/>
      <c r="B217" s="1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row>
    <row r="218" spans="1:34" ht="22.5" customHeight="1">
      <c r="A218" s="5"/>
      <c r="B218" s="1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row>
    <row r="219" spans="1:34" ht="22.5" customHeight="1">
      <c r="A219" s="5"/>
      <c r="B219" s="1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row>
    <row r="220" spans="1:34" ht="22.5" customHeight="1">
      <c r="A220" s="5"/>
      <c r="B220" s="1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row>
    <row r="221" spans="1:34" ht="22.5" customHeight="1">
      <c r="A221" s="5"/>
      <c r="B221" s="1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row>
    <row r="222" spans="1:34" ht="22.5" customHeight="1">
      <c r="A222" s="5"/>
      <c r="B222" s="1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row>
    <row r="223" spans="1:34" ht="22.5" customHeight="1">
      <c r="A223" s="5"/>
      <c r="B223" s="1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row>
    <row r="224" spans="1:34" ht="22.5" customHeight="1">
      <c r="A224" s="5"/>
      <c r="B224" s="1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row>
    <row r="225" spans="1:34" ht="22.5" customHeight="1">
      <c r="A225" s="5"/>
      <c r="B225" s="1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row>
    <row r="226" spans="1:34" ht="22.5" customHeight="1">
      <c r="A226" s="5"/>
      <c r="B226" s="1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row>
    <row r="227" spans="1:34" ht="22.5" customHeight="1">
      <c r="A227" s="5"/>
      <c r="B227" s="1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row>
    <row r="228" spans="1:34" ht="22.5" customHeight="1">
      <c r="A228" s="5"/>
      <c r="B228" s="1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row>
    <row r="229" spans="1:34" ht="22.5" customHeight="1">
      <c r="A229" s="5"/>
      <c r="B229" s="1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row>
    <row r="230" spans="1:34" ht="22.5" customHeight="1">
      <c r="A230" s="5"/>
      <c r="B230" s="1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row>
    <row r="231" spans="1:34" ht="22.5" customHeight="1">
      <c r="A231" s="5"/>
      <c r="B231" s="1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row>
    <row r="232" spans="1:34" ht="22.5" customHeight="1">
      <c r="A232" s="5"/>
      <c r="B232" s="1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row>
    <row r="233" spans="1:34" ht="22.5" customHeight="1">
      <c r="A233" s="5"/>
      <c r="B233" s="1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row>
    <row r="234" spans="1:34" ht="22.5" customHeight="1">
      <c r="A234" s="5"/>
      <c r="B234" s="1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row>
    <row r="235" spans="1:34" ht="22.5" customHeight="1">
      <c r="A235" s="5"/>
      <c r="B235" s="1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row>
    <row r="236" spans="1:34" ht="22.5" customHeight="1">
      <c r="A236" s="5"/>
      <c r="B236" s="1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row>
    <row r="237" spans="1:34" ht="22.5" customHeight="1">
      <c r="A237" s="5"/>
      <c r="B237" s="1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row>
    <row r="238" spans="1:34" ht="22.5" customHeight="1">
      <c r="A238" s="5"/>
      <c r="B238" s="1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row>
    <row r="239" spans="1:34" ht="22.5" customHeight="1">
      <c r="A239" s="5"/>
      <c r="B239" s="1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row>
    <row r="240" spans="1:34" ht="22.5" customHeight="1">
      <c r="A240" s="5"/>
      <c r="B240" s="1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row>
    <row r="241" spans="1:34" ht="22.5" customHeight="1">
      <c r="A241" s="5"/>
      <c r="B241" s="1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row>
    <row r="242" spans="1:34" ht="22.5" customHeight="1">
      <c r="A242" s="5"/>
      <c r="B242" s="1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row>
    <row r="243" spans="1:34" ht="15.75" customHeight="1"/>
    <row r="244" spans="1:34" ht="15.75" customHeight="1"/>
    <row r="245" spans="1:34" ht="15.75" customHeight="1"/>
    <row r="246" spans="1:34" ht="15.75" customHeight="1"/>
    <row r="247" spans="1:34" ht="15.75" customHeight="1"/>
    <row r="248" spans="1:34" ht="15.75" customHeight="1"/>
    <row r="249" spans="1:34" ht="15.75" customHeight="1"/>
    <row r="250" spans="1:34" ht="15.75" customHeight="1"/>
    <row r="251" spans="1:34" ht="15.75" customHeight="1"/>
    <row r="252" spans="1:34" ht="15.75" customHeight="1"/>
    <row r="253" spans="1:34" ht="15.75" customHeight="1"/>
    <row r="254" spans="1:34" ht="15.75" customHeight="1"/>
    <row r="255" spans="1:34" ht="15.75" customHeight="1"/>
    <row r="256" spans="1:3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3">
    <mergeCell ref="B19:D19"/>
    <mergeCell ref="B3:K6"/>
    <mergeCell ref="B9:C9"/>
    <mergeCell ref="B14:B15"/>
    <mergeCell ref="C14:C15"/>
    <mergeCell ref="D14:S14"/>
    <mergeCell ref="B25:D25"/>
    <mergeCell ref="B32:B33"/>
    <mergeCell ref="C32:C33"/>
    <mergeCell ref="D32:S32"/>
    <mergeCell ref="B39:B40"/>
    <mergeCell ref="C39:C40"/>
    <mergeCell ref="D39:S39"/>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F721-7255-4F53-9B5E-5996A023FFD6}">
  <sheetPr>
    <tabColor rgb="FF7030A0"/>
    <outlinePr summaryBelow="0" summaryRight="0"/>
  </sheetPr>
  <dimension ref="A1:Z1000"/>
  <sheetViews>
    <sheetView workbookViewId="0">
      <pane ySplit="7" topLeftCell="A8" activePane="bottomLeft" state="frozen"/>
      <selection activeCell="D16" sqref="D16"/>
      <selection pane="bottomLeft" activeCell="D16" sqref="D16"/>
    </sheetView>
  </sheetViews>
  <sheetFormatPr defaultColWidth="12.6328125" defaultRowHeight="15" customHeight="1"/>
  <cols>
    <col min="1" max="2" width="12.6328125" style="1" customWidth="1"/>
    <col min="3" max="3" width="20.81640625" style="1" customWidth="1"/>
    <col min="4" max="6" width="12.6328125" style="1" customWidth="1"/>
    <col min="7" max="11" width="12.6328125" style="1"/>
    <col min="12" max="12" width="11.453125" style="1" customWidth="1"/>
    <col min="13" max="13" width="20.81640625" style="1" customWidth="1"/>
    <col min="14" max="14" width="12.6328125" style="1"/>
    <col min="15" max="15" width="26.453125" style="1" customWidth="1"/>
    <col min="16" max="16384" width="12.6328125" style="1"/>
  </cols>
  <sheetData>
    <row r="1" spans="1:26" ht="21" customHeight="1">
      <c r="A1" s="5"/>
      <c r="B1" s="5"/>
      <c r="C1" s="5"/>
      <c r="D1" s="5"/>
      <c r="E1" s="5"/>
      <c r="F1" s="5"/>
      <c r="G1" s="5"/>
      <c r="H1" s="5"/>
      <c r="I1" s="5"/>
      <c r="J1" s="5"/>
      <c r="K1" s="5"/>
      <c r="L1" s="5"/>
      <c r="M1" s="5"/>
      <c r="N1" s="5"/>
      <c r="O1" s="5"/>
      <c r="P1" s="5"/>
      <c r="Q1" s="5"/>
      <c r="R1" s="5"/>
      <c r="S1" s="5"/>
      <c r="T1" s="5"/>
      <c r="U1" s="5"/>
      <c r="V1" s="5"/>
      <c r="W1" s="5"/>
      <c r="X1" s="5"/>
      <c r="Y1" s="5"/>
      <c r="Z1" s="5"/>
    </row>
    <row r="2" spans="1:26" ht="21" customHeight="1">
      <c r="A2" s="5"/>
      <c r="B2" s="355"/>
      <c r="C2" s="355"/>
      <c r="D2" s="355"/>
      <c r="E2" s="355"/>
      <c r="F2" s="355"/>
      <c r="G2" s="355"/>
      <c r="H2" s="355"/>
      <c r="I2" s="5"/>
      <c r="J2" s="5"/>
      <c r="K2" s="5"/>
      <c r="L2" s="763" t="s">
        <v>420</v>
      </c>
      <c r="M2" s="675"/>
      <c r="N2" s="675"/>
      <c r="O2" s="675"/>
      <c r="P2" s="675"/>
      <c r="Q2" s="675"/>
      <c r="R2" s="675"/>
      <c r="S2" s="5"/>
      <c r="T2" s="5"/>
      <c r="U2" s="5"/>
      <c r="V2" s="5"/>
      <c r="W2" s="5"/>
      <c r="X2" s="5"/>
      <c r="Y2" s="5"/>
      <c r="Z2" s="5"/>
    </row>
    <row r="3" spans="1:26" ht="21" customHeight="1">
      <c r="A3" s="5"/>
      <c r="B3" s="355"/>
      <c r="C3" s="355"/>
      <c r="D3" s="355"/>
      <c r="E3" s="355"/>
      <c r="F3" s="355"/>
      <c r="G3" s="355"/>
      <c r="H3" s="355"/>
      <c r="I3" s="5"/>
      <c r="J3" s="5"/>
      <c r="K3" s="5"/>
      <c r="L3" s="388"/>
      <c r="M3" s="440"/>
      <c r="N3" s="388"/>
      <c r="O3" s="480"/>
      <c r="P3" s="480"/>
      <c r="Q3" s="480"/>
      <c r="R3" s="480"/>
      <c r="S3" s="5"/>
      <c r="T3" s="5"/>
      <c r="U3" s="5"/>
      <c r="V3" s="5"/>
      <c r="W3" s="5"/>
      <c r="X3" s="5"/>
      <c r="Y3" s="5"/>
      <c r="Z3" s="5"/>
    </row>
    <row r="4" spans="1:26" ht="21" customHeight="1">
      <c r="A4" s="5"/>
      <c r="B4" s="718" t="s">
        <v>421</v>
      </c>
      <c r="C4" s="675"/>
      <c r="D4" s="675"/>
      <c r="E4" s="675"/>
      <c r="F4" s="675"/>
      <c r="G4" s="675"/>
      <c r="H4" s="675"/>
      <c r="I4" s="5"/>
      <c r="J4" s="5"/>
      <c r="K4" s="5"/>
      <c r="L4" s="730" t="s">
        <v>422</v>
      </c>
      <c r="M4" s="790" t="s">
        <v>423</v>
      </c>
      <c r="N4" s="791" t="s">
        <v>424</v>
      </c>
      <c r="O4" s="792" t="s">
        <v>425</v>
      </c>
      <c r="P4" s="793" t="s">
        <v>426</v>
      </c>
      <c r="Q4" s="673"/>
      <c r="R4" s="792" t="s">
        <v>427</v>
      </c>
      <c r="S4" s="5"/>
      <c r="T4" s="5"/>
      <c r="U4" s="5"/>
      <c r="V4" s="5"/>
      <c r="W4" s="5"/>
      <c r="X4" s="5"/>
      <c r="Y4" s="5"/>
      <c r="Z4" s="5"/>
    </row>
    <row r="5" spans="1:26" ht="21" customHeight="1">
      <c r="A5" s="5"/>
      <c r="B5" s="5"/>
      <c r="C5" s="5"/>
      <c r="D5" s="5"/>
      <c r="E5" s="5"/>
      <c r="F5" s="5"/>
      <c r="G5" s="5"/>
      <c r="H5" s="5"/>
      <c r="I5" s="5"/>
      <c r="J5" s="5"/>
      <c r="K5" s="5"/>
      <c r="L5" s="714"/>
      <c r="M5" s="785"/>
      <c r="N5" s="785"/>
      <c r="O5" s="785"/>
      <c r="P5" s="685"/>
      <c r="Q5" s="725"/>
      <c r="R5" s="785"/>
      <c r="S5" s="5"/>
      <c r="T5" s="5"/>
      <c r="U5" s="5"/>
      <c r="V5" s="5"/>
      <c r="W5" s="5"/>
      <c r="X5" s="5"/>
      <c r="Y5" s="5"/>
      <c r="Z5" s="5"/>
    </row>
    <row r="6" spans="1:26" ht="27" customHeight="1">
      <c r="A6" s="5"/>
      <c r="B6" s="730" t="s">
        <v>70</v>
      </c>
      <c r="C6" s="791" t="s">
        <v>428</v>
      </c>
      <c r="D6" s="788" t="s">
        <v>429</v>
      </c>
      <c r="E6" s="678"/>
      <c r="F6" s="678"/>
      <c r="G6" s="678"/>
      <c r="H6" s="679"/>
      <c r="I6" s="5"/>
      <c r="J6" s="5"/>
      <c r="K6" s="5"/>
      <c r="L6" s="714"/>
      <c r="M6" s="785"/>
      <c r="N6" s="785"/>
      <c r="O6" s="785"/>
      <c r="P6" s="789" t="s">
        <v>430</v>
      </c>
      <c r="Q6" s="789" t="s">
        <v>431</v>
      </c>
      <c r="R6" s="785"/>
      <c r="S6" s="5"/>
      <c r="T6" s="5"/>
      <c r="U6" s="5"/>
      <c r="V6" s="5"/>
      <c r="W6" s="5"/>
      <c r="X6" s="5"/>
      <c r="Y6" s="5"/>
      <c r="Z6" s="5"/>
    </row>
    <row r="7" spans="1:26" ht="28.5" customHeight="1">
      <c r="A7" s="5"/>
      <c r="B7" s="695"/>
      <c r="C7" s="725"/>
      <c r="D7" s="481" t="s">
        <v>74</v>
      </c>
      <c r="E7" s="363" t="s">
        <v>35</v>
      </c>
      <c r="F7" s="363" t="s">
        <v>8</v>
      </c>
      <c r="G7" s="481" t="s">
        <v>32</v>
      </c>
      <c r="H7" s="363" t="s">
        <v>59</v>
      </c>
      <c r="I7" s="5"/>
      <c r="J7" s="5"/>
      <c r="K7" s="5"/>
      <c r="L7" s="695"/>
      <c r="M7" s="725"/>
      <c r="N7" s="725"/>
      <c r="O7" s="725"/>
      <c r="P7" s="725"/>
      <c r="Q7" s="725"/>
      <c r="R7" s="725"/>
      <c r="S7" s="5"/>
      <c r="T7" s="5"/>
      <c r="U7" s="5"/>
      <c r="V7" s="5"/>
      <c r="W7" s="5"/>
      <c r="X7" s="5"/>
      <c r="Y7" s="5"/>
      <c r="Z7" s="5"/>
    </row>
    <row r="8" spans="1:26" ht="21" customHeight="1">
      <c r="A8" s="5"/>
      <c r="B8" s="787">
        <v>2005</v>
      </c>
      <c r="C8" s="358" t="s">
        <v>432</v>
      </c>
      <c r="D8" s="358"/>
      <c r="E8" s="358"/>
      <c r="F8" s="358"/>
      <c r="G8" s="358"/>
      <c r="H8" s="362">
        <f t="shared" ref="H8:H72" si="0">SUM(D8:G8)</f>
        <v>0</v>
      </c>
      <c r="I8" s="5"/>
      <c r="J8" s="5"/>
      <c r="K8" s="5"/>
      <c r="L8" s="445" t="s">
        <v>32</v>
      </c>
      <c r="M8" s="482" t="s">
        <v>433</v>
      </c>
      <c r="N8" s="483">
        <v>9.9</v>
      </c>
      <c r="O8" s="483" t="s">
        <v>434</v>
      </c>
      <c r="P8" s="483">
        <v>8.5</v>
      </c>
      <c r="Q8" s="483">
        <v>50</v>
      </c>
      <c r="R8" s="483">
        <v>25</v>
      </c>
      <c r="S8" s="5"/>
      <c r="T8" s="5"/>
      <c r="U8" s="5"/>
      <c r="V8" s="5"/>
      <c r="W8" s="5"/>
      <c r="X8" s="5"/>
      <c r="Y8" s="5"/>
      <c r="Z8" s="5"/>
    </row>
    <row r="9" spans="1:26" ht="21" customHeight="1">
      <c r="A9" s="5"/>
      <c r="B9" s="714"/>
      <c r="C9" s="358" t="s">
        <v>413</v>
      </c>
      <c r="D9" s="484">
        <v>2</v>
      </c>
      <c r="E9" s="358"/>
      <c r="F9" s="484"/>
      <c r="G9" s="484">
        <v>4</v>
      </c>
      <c r="H9" s="362">
        <f t="shared" si="0"/>
        <v>6</v>
      </c>
      <c r="I9" s="5"/>
      <c r="J9" s="5"/>
      <c r="K9" s="5"/>
      <c r="L9" s="445" t="s">
        <v>32</v>
      </c>
      <c r="M9" s="482" t="s">
        <v>433</v>
      </c>
      <c r="N9" s="484">
        <v>25</v>
      </c>
      <c r="O9" s="483" t="s">
        <v>434</v>
      </c>
      <c r="P9" s="483">
        <v>12</v>
      </c>
      <c r="Q9" s="483">
        <v>100</v>
      </c>
      <c r="R9" s="483">
        <v>25</v>
      </c>
      <c r="S9" s="5"/>
      <c r="T9" s="5"/>
      <c r="U9" s="5"/>
      <c r="V9" s="5"/>
      <c r="W9" s="5"/>
      <c r="X9" s="5"/>
      <c r="Y9" s="5"/>
      <c r="Z9" s="5"/>
    </row>
    <row r="10" spans="1:26" ht="24.75" customHeight="1">
      <c r="A10" s="5"/>
      <c r="B10" s="714"/>
      <c r="C10" s="358" t="s">
        <v>414</v>
      </c>
      <c r="D10" s="484"/>
      <c r="E10" s="358">
        <v>7</v>
      </c>
      <c r="F10" s="484"/>
      <c r="G10" s="484"/>
      <c r="H10" s="362">
        <f t="shared" si="0"/>
        <v>7</v>
      </c>
      <c r="I10" s="5"/>
      <c r="J10" s="5"/>
      <c r="K10" s="5"/>
      <c r="L10" s="485" t="s">
        <v>32</v>
      </c>
      <c r="M10" s="486" t="s">
        <v>433</v>
      </c>
      <c r="N10" s="354">
        <v>40</v>
      </c>
      <c r="O10" s="443" t="s">
        <v>434</v>
      </c>
      <c r="P10" s="443">
        <v>22</v>
      </c>
      <c r="Q10" s="443">
        <v>150</v>
      </c>
      <c r="R10" s="443">
        <v>25</v>
      </c>
      <c r="S10" s="5"/>
      <c r="T10" s="5"/>
      <c r="U10" s="5"/>
      <c r="V10" s="5"/>
      <c r="W10" s="5"/>
      <c r="X10" s="5"/>
      <c r="Y10" s="5"/>
      <c r="Z10" s="5"/>
    </row>
    <row r="11" spans="1:26" ht="24.75" customHeight="1">
      <c r="A11" s="5"/>
      <c r="B11" s="714"/>
      <c r="C11" s="358" t="s">
        <v>435</v>
      </c>
      <c r="D11" s="484"/>
      <c r="E11" s="484"/>
      <c r="F11" s="484"/>
      <c r="G11" s="484"/>
      <c r="H11" s="362">
        <f t="shared" si="0"/>
        <v>0</v>
      </c>
      <c r="I11" s="5"/>
      <c r="J11" s="5"/>
      <c r="K11" s="5"/>
      <c r="L11" s="485"/>
      <c r="M11" s="486"/>
      <c r="N11" s="354"/>
      <c r="O11" s="443"/>
      <c r="P11" s="443"/>
      <c r="Q11" s="443"/>
      <c r="R11" s="443"/>
      <c r="S11" s="5"/>
      <c r="T11" s="5"/>
      <c r="U11" s="5"/>
      <c r="V11" s="5"/>
      <c r="W11" s="5"/>
      <c r="X11" s="5"/>
      <c r="Y11" s="5"/>
      <c r="Z11" s="5"/>
    </row>
    <row r="12" spans="1:26" ht="24.75" customHeight="1">
      <c r="A12" s="5"/>
      <c r="B12" s="695"/>
      <c r="C12" s="487" t="s">
        <v>59</v>
      </c>
      <c r="D12" s="363">
        <f t="shared" ref="D12:E12" si="1">SUM(D8:D11)</f>
        <v>2</v>
      </c>
      <c r="E12" s="363">
        <f t="shared" si="1"/>
        <v>7</v>
      </c>
      <c r="F12" s="363"/>
      <c r="G12" s="363">
        <f>SUM(G8:G11)</f>
        <v>4</v>
      </c>
      <c r="H12" s="363">
        <f t="shared" si="0"/>
        <v>13</v>
      </c>
      <c r="I12" s="5"/>
      <c r="J12" s="5"/>
      <c r="K12" s="5"/>
      <c r="L12" s="24" t="s">
        <v>74</v>
      </c>
      <c r="M12" s="482" t="s">
        <v>433</v>
      </c>
      <c r="N12" s="484">
        <v>9.9</v>
      </c>
      <c r="O12" s="483" t="s">
        <v>436</v>
      </c>
      <c r="P12" s="483">
        <v>6</v>
      </c>
      <c r="Q12" s="483">
        <v>35</v>
      </c>
      <c r="R12" s="483">
        <v>25</v>
      </c>
      <c r="S12" s="5"/>
      <c r="T12" s="5"/>
      <c r="U12" s="5"/>
      <c r="V12" s="5"/>
      <c r="W12" s="5"/>
      <c r="X12" s="5"/>
      <c r="Y12" s="5"/>
      <c r="Z12" s="5"/>
    </row>
    <row r="13" spans="1:26" ht="24.75" customHeight="1">
      <c r="A13" s="5"/>
      <c r="B13" s="787">
        <v>2006</v>
      </c>
      <c r="C13" s="358" t="s">
        <v>432</v>
      </c>
      <c r="D13" s="358"/>
      <c r="E13" s="358"/>
      <c r="F13" s="358"/>
      <c r="G13" s="358"/>
      <c r="H13" s="362">
        <f t="shared" si="0"/>
        <v>0</v>
      </c>
      <c r="I13" s="5"/>
      <c r="J13" s="5"/>
      <c r="K13" s="5"/>
      <c r="L13" s="24" t="s">
        <v>74</v>
      </c>
      <c r="M13" s="482" t="s">
        <v>433</v>
      </c>
      <c r="N13" s="484">
        <v>9.9</v>
      </c>
      <c r="O13" s="483" t="s">
        <v>437</v>
      </c>
      <c r="P13" s="483">
        <v>3.5</v>
      </c>
      <c r="Q13" s="483">
        <v>25</v>
      </c>
      <c r="R13" s="483">
        <v>25</v>
      </c>
      <c r="S13" s="5"/>
      <c r="T13" s="5"/>
      <c r="U13" s="5"/>
      <c r="V13" s="5"/>
      <c r="W13" s="5"/>
      <c r="X13" s="5"/>
      <c r="Y13" s="5"/>
      <c r="Z13" s="5"/>
    </row>
    <row r="14" spans="1:26" ht="24.75" customHeight="1">
      <c r="A14" s="5"/>
      <c r="B14" s="714"/>
      <c r="C14" s="358" t="s">
        <v>413</v>
      </c>
      <c r="D14" s="484">
        <v>4</v>
      </c>
      <c r="E14" s="358"/>
      <c r="F14" s="484"/>
      <c r="G14" s="484">
        <v>13</v>
      </c>
      <c r="H14" s="362">
        <f t="shared" si="0"/>
        <v>17</v>
      </c>
      <c r="I14" s="5"/>
      <c r="J14" s="5"/>
      <c r="K14" s="5"/>
      <c r="L14" s="24" t="s">
        <v>74</v>
      </c>
      <c r="M14" s="482" t="s">
        <v>433</v>
      </c>
      <c r="N14" s="484">
        <v>25</v>
      </c>
      <c r="O14" s="483" t="s">
        <v>436</v>
      </c>
      <c r="P14" s="483">
        <v>9.5</v>
      </c>
      <c r="Q14" s="483">
        <v>75</v>
      </c>
      <c r="R14" s="483">
        <v>25</v>
      </c>
      <c r="S14" s="5"/>
      <c r="T14" s="5"/>
      <c r="U14" s="5"/>
      <c r="V14" s="5"/>
      <c r="W14" s="5"/>
      <c r="X14" s="5"/>
      <c r="Y14" s="5"/>
      <c r="Z14" s="5"/>
    </row>
    <row r="15" spans="1:26" ht="24.75" customHeight="1">
      <c r="A15" s="5"/>
      <c r="B15" s="714"/>
      <c r="C15" s="358" t="s">
        <v>414</v>
      </c>
      <c r="D15" s="484"/>
      <c r="E15" s="358">
        <v>12</v>
      </c>
      <c r="F15" s="484"/>
      <c r="G15" s="484"/>
      <c r="H15" s="362">
        <f t="shared" si="0"/>
        <v>12</v>
      </c>
      <c r="I15" s="5"/>
      <c r="J15" s="5"/>
      <c r="K15" s="5"/>
      <c r="L15" s="24" t="s">
        <v>74</v>
      </c>
      <c r="M15" s="482" t="s">
        <v>433</v>
      </c>
      <c r="N15" s="484">
        <v>25</v>
      </c>
      <c r="O15" s="483" t="s">
        <v>437</v>
      </c>
      <c r="P15" s="483">
        <v>5.5</v>
      </c>
      <c r="Q15" s="483">
        <v>45</v>
      </c>
      <c r="R15" s="483">
        <v>25</v>
      </c>
      <c r="S15" s="5"/>
      <c r="T15" s="5"/>
      <c r="U15" s="5"/>
      <c r="V15" s="5"/>
      <c r="W15" s="5"/>
      <c r="X15" s="5"/>
      <c r="Y15" s="5"/>
      <c r="Z15" s="5"/>
    </row>
    <row r="16" spans="1:26" ht="24.75" customHeight="1">
      <c r="A16" s="5"/>
      <c r="B16" s="714"/>
      <c r="C16" s="358" t="s">
        <v>435</v>
      </c>
      <c r="D16" s="484"/>
      <c r="E16" s="484"/>
      <c r="F16" s="484"/>
      <c r="G16" s="484"/>
      <c r="H16" s="362">
        <f t="shared" si="0"/>
        <v>0</v>
      </c>
      <c r="I16" s="5"/>
      <c r="J16" s="5"/>
      <c r="K16" s="5"/>
      <c r="L16" s="230" t="s">
        <v>74</v>
      </c>
      <c r="M16" s="486" t="s">
        <v>433</v>
      </c>
      <c r="N16" s="354">
        <v>40</v>
      </c>
      <c r="O16" s="443" t="s">
        <v>436</v>
      </c>
      <c r="P16" s="443">
        <v>18</v>
      </c>
      <c r="Q16" s="443">
        <v>120</v>
      </c>
      <c r="R16" s="443">
        <v>25</v>
      </c>
      <c r="S16" s="5"/>
      <c r="T16" s="726" t="s">
        <v>438</v>
      </c>
      <c r="U16" s="675"/>
      <c r="V16" s="5"/>
      <c r="W16" s="5"/>
      <c r="X16" s="5"/>
      <c r="Y16" s="5"/>
      <c r="Z16" s="5"/>
    </row>
    <row r="17" spans="1:26" ht="24.75" customHeight="1">
      <c r="A17" s="5"/>
      <c r="B17" s="695"/>
      <c r="C17" s="487" t="s">
        <v>59</v>
      </c>
      <c r="D17" s="363">
        <f t="shared" ref="D17:E17" si="2">SUM(D13:D16)</f>
        <v>4</v>
      </c>
      <c r="E17" s="363">
        <f t="shared" si="2"/>
        <v>12</v>
      </c>
      <c r="F17" s="363"/>
      <c r="G17" s="363">
        <f>SUM(G13:G16)</f>
        <v>13</v>
      </c>
      <c r="H17" s="363">
        <f t="shared" si="0"/>
        <v>29</v>
      </c>
      <c r="I17" s="5"/>
      <c r="J17" s="5"/>
      <c r="K17" s="5"/>
      <c r="L17" s="24" t="s">
        <v>35</v>
      </c>
      <c r="M17" s="488" t="s">
        <v>439</v>
      </c>
      <c r="N17" s="483">
        <v>60</v>
      </c>
      <c r="O17" s="482" t="s">
        <v>440</v>
      </c>
      <c r="P17" s="483">
        <v>7</v>
      </c>
      <c r="Q17" s="483">
        <v>70</v>
      </c>
      <c r="R17" s="483">
        <v>25</v>
      </c>
      <c r="S17" s="5"/>
      <c r="T17" s="5">
        <f t="shared" ref="T17:T34" si="3">Q17*R17</f>
        <v>1750</v>
      </c>
      <c r="U17" s="23">
        <f>MEDIAN(T17:T34)</f>
        <v>5500</v>
      </c>
      <c r="V17" s="5"/>
      <c r="W17" s="5"/>
      <c r="X17" s="5"/>
      <c r="Y17" s="5"/>
      <c r="Z17" s="5"/>
    </row>
    <row r="18" spans="1:26" ht="24.75" customHeight="1">
      <c r="A18" s="5"/>
      <c r="B18" s="787">
        <v>2007</v>
      </c>
      <c r="C18" s="358" t="s">
        <v>432</v>
      </c>
      <c r="D18" s="358"/>
      <c r="E18" s="358"/>
      <c r="F18" s="358"/>
      <c r="G18" s="358"/>
      <c r="H18" s="362">
        <f t="shared" si="0"/>
        <v>0</v>
      </c>
      <c r="I18" s="5"/>
      <c r="J18" s="5"/>
      <c r="K18" s="5"/>
      <c r="L18" s="24" t="s">
        <v>35</v>
      </c>
      <c r="M18" s="488" t="s">
        <v>439</v>
      </c>
      <c r="N18" s="483">
        <v>90</v>
      </c>
      <c r="O18" s="482" t="s">
        <v>440</v>
      </c>
      <c r="P18" s="483">
        <v>10</v>
      </c>
      <c r="Q18" s="483">
        <v>100</v>
      </c>
      <c r="R18" s="483">
        <v>25</v>
      </c>
      <c r="S18" s="5"/>
      <c r="T18" s="5">
        <f t="shared" si="3"/>
        <v>2500</v>
      </c>
      <c r="V18" s="5"/>
      <c r="W18" s="5"/>
      <c r="X18" s="5"/>
      <c r="Y18" s="5"/>
      <c r="Z18" s="5"/>
    </row>
    <row r="19" spans="1:26" ht="24.75" customHeight="1">
      <c r="A19" s="5"/>
      <c r="B19" s="714"/>
      <c r="C19" s="358" t="s">
        <v>413</v>
      </c>
      <c r="D19" s="484">
        <v>2178</v>
      </c>
      <c r="E19" s="358">
        <v>10</v>
      </c>
      <c r="F19" s="484">
        <v>3</v>
      </c>
      <c r="G19" s="484">
        <v>10300</v>
      </c>
      <c r="H19" s="362">
        <f t="shared" si="0"/>
        <v>12491</v>
      </c>
      <c r="I19" s="5"/>
      <c r="J19" s="5"/>
      <c r="K19" s="5"/>
      <c r="L19" s="24" t="s">
        <v>35</v>
      </c>
      <c r="M19" s="488" t="s">
        <v>439</v>
      </c>
      <c r="N19" s="483">
        <v>140</v>
      </c>
      <c r="O19" s="482" t="s">
        <v>440</v>
      </c>
      <c r="P19" s="483">
        <v>14</v>
      </c>
      <c r="Q19" s="483">
        <v>140</v>
      </c>
      <c r="R19" s="483">
        <v>25</v>
      </c>
      <c r="S19" s="5"/>
      <c r="T19" s="5">
        <f t="shared" si="3"/>
        <v>3500</v>
      </c>
      <c r="V19" s="5"/>
      <c r="W19" s="5"/>
      <c r="X19" s="5"/>
      <c r="Y19" s="5"/>
      <c r="Z19" s="5"/>
    </row>
    <row r="20" spans="1:26" ht="24.75" customHeight="1">
      <c r="A20" s="5"/>
      <c r="B20" s="714"/>
      <c r="C20" s="358" t="s">
        <v>414</v>
      </c>
      <c r="D20" s="484">
        <v>8</v>
      </c>
      <c r="E20" s="358">
        <v>1759</v>
      </c>
      <c r="F20" s="484"/>
      <c r="G20" s="484">
        <v>21</v>
      </c>
      <c r="H20" s="362">
        <f t="shared" si="0"/>
        <v>1788</v>
      </c>
      <c r="I20" s="5"/>
      <c r="J20" s="5"/>
      <c r="K20" s="5"/>
      <c r="L20" s="24" t="s">
        <v>35</v>
      </c>
      <c r="M20" s="488" t="s">
        <v>439</v>
      </c>
      <c r="N20" s="483">
        <v>200</v>
      </c>
      <c r="O20" s="482" t="s">
        <v>440</v>
      </c>
      <c r="P20" s="483">
        <v>20</v>
      </c>
      <c r="Q20" s="483">
        <v>200</v>
      </c>
      <c r="R20" s="483">
        <v>25</v>
      </c>
      <c r="S20" s="5"/>
      <c r="T20" s="5">
        <f t="shared" si="3"/>
        <v>5000</v>
      </c>
      <c r="V20" s="5"/>
      <c r="W20" s="5"/>
      <c r="X20" s="5"/>
      <c r="Y20" s="5"/>
      <c r="Z20" s="5"/>
    </row>
    <row r="21" spans="1:26" ht="24.75" customHeight="1">
      <c r="A21" s="5"/>
      <c r="B21" s="714"/>
      <c r="C21" s="358" t="s">
        <v>435</v>
      </c>
      <c r="D21" s="484">
        <v>18</v>
      </c>
      <c r="E21" s="484">
        <v>1</v>
      </c>
      <c r="F21" s="484"/>
      <c r="G21" s="484">
        <v>20</v>
      </c>
      <c r="H21" s="362">
        <f t="shared" si="0"/>
        <v>39</v>
      </c>
      <c r="I21" s="5"/>
      <c r="J21" s="5"/>
      <c r="K21" s="5"/>
      <c r="L21" s="24" t="s">
        <v>35</v>
      </c>
      <c r="M21" s="488" t="s">
        <v>439</v>
      </c>
      <c r="N21" s="483">
        <v>240</v>
      </c>
      <c r="O21" s="488" t="s">
        <v>441</v>
      </c>
      <c r="P21" s="483">
        <v>25</v>
      </c>
      <c r="Q21" s="483">
        <v>1000</v>
      </c>
      <c r="R21" s="483">
        <v>5</v>
      </c>
      <c r="S21" s="5"/>
      <c r="T21" s="5">
        <f t="shared" si="3"/>
        <v>5000</v>
      </c>
      <c r="V21" s="5"/>
      <c r="W21" s="5"/>
      <c r="X21" s="5"/>
      <c r="Y21" s="5"/>
      <c r="Z21" s="5"/>
    </row>
    <row r="22" spans="1:26" ht="24.75" customHeight="1">
      <c r="A22" s="5"/>
      <c r="B22" s="695"/>
      <c r="C22" s="487" t="s">
        <v>59</v>
      </c>
      <c r="D22" s="363">
        <f t="shared" ref="D22:G22" si="4">SUM(D18:D21)</f>
        <v>2204</v>
      </c>
      <c r="E22" s="363">
        <f t="shared" si="4"/>
        <v>1770</v>
      </c>
      <c r="F22" s="363">
        <f t="shared" si="4"/>
        <v>3</v>
      </c>
      <c r="G22" s="363">
        <f t="shared" si="4"/>
        <v>10341</v>
      </c>
      <c r="H22" s="363">
        <f t="shared" si="0"/>
        <v>14318</v>
      </c>
      <c r="I22" s="5"/>
      <c r="J22" s="5"/>
      <c r="K22" s="5"/>
      <c r="L22" s="24" t="s">
        <v>35</v>
      </c>
      <c r="M22" s="488" t="s">
        <v>439</v>
      </c>
      <c r="N22" s="483">
        <v>280</v>
      </c>
      <c r="O22" s="488" t="s">
        <v>441</v>
      </c>
      <c r="P22" s="483">
        <v>30</v>
      </c>
      <c r="Q22" s="483">
        <v>1500</v>
      </c>
      <c r="R22" s="483">
        <v>5</v>
      </c>
      <c r="S22" s="5"/>
      <c r="T22" s="5">
        <f t="shared" si="3"/>
        <v>7500</v>
      </c>
      <c r="V22" s="5"/>
      <c r="W22" s="5"/>
      <c r="X22" s="5"/>
      <c r="Y22" s="5"/>
      <c r="Z22" s="5"/>
    </row>
    <row r="23" spans="1:26" ht="24.75" customHeight="1">
      <c r="A23" s="5"/>
      <c r="B23" s="787">
        <v>2008</v>
      </c>
      <c r="C23" s="358" t="s">
        <v>432</v>
      </c>
      <c r="D23" s="358"/>
      <c r="E23" s="358"/>
      <c r="F23" s="358"/>
      <c r="G23" s="358"/>
      <c r="H23" s="362">
        <f t="shared" si="0"/>
        <v>0</v>
      </c>
      <c r="I23" s="5"/>
      <c r="J23" s="5"/>
      <c r="K23" s="5"/>
      <c r="L23" s="24" t="s">
        <v>35</v>
      </c>
      <c r="M23" s="488" t="s">
        <v>439</v>
      </c>
      <c r="N23" s="483">
        <v>375</v>
      </c>
      <c r="O23" s="488" t="s">
        <v>441</v>
      </c>
      <c r="P23" s="483">
        <v>40</v>
      </c>
      <c r="Q23" s="483">
        <v>3000</v>
      </c>
      <c r="R23" s="483">
        <v>5</v>
      </c>
      <c r="S23" s="5"/>
      <c r="T23" s="5">
        <f t="shared" si="3"/>
        <v>15000</v>
      </c>
      <c r="V23" s="5"/>
      <c r="W23" s="5"/>
      <c r="X23" s="5"/>
      <c r="Y23" s="5"/>
      <c r="Z23" s="5"/>
    </row>
    <row r="24" spans="1:26" ht="24.75" customHeight="1">
      <c r="A24" s="5"/>
      <c r="B24" s="714"/>
      <c r="C24" s="358" t="s">
        <v>413</v>
      </c>
      <c r="D24" s="484">
        <v>121</v>
      </c>
      <c r="E24" s="358">
        <v>1</v>
      </c>
      <c r="F24" s="484"/>
      <c r="G24" s="484">
        <v>861</v>
      </c>
      <c r="H24" s="362">
        <f t="shared" si="0"/>
        <v>983</v>
      </c>
      <c r="I24" s="5"/>
      <c r="J24" s="5"/>
      <c r="K24" s="5"/>
      <c r="L24" s="24" t="s">
        <v>35</v>
      </c>
      <c r="M24" s="488" t="s">
        <v>439</v>
      </c>
      <c r="N24" s="483">
        <v>450</v>
      </c>
      <c r="O24" s="488" t="s">
        <v>441</v>
      </c>
      <c r="P24" s="483">
        <v>50</v>
      </c>
      <c r="Q24" s="483">
        <v>4000</v>
      </c>
      <c r="R24" s="483">
        <v>5</v>
      </c>
      <c r="S24" s="5"/>
      <c r="T24" s="5">
        <f t="shared" si="3"/>
        <v>20000</v>
      </c>
      <c r="V24" s="5"/>
      <c r="W24" s="5"/>
      <c r="X24" s="5"/>
      <c r="Y24" s="5"/>
      <c r="Z24" s="5"/>
    </row>
    <row r="25" spans="1:26" ht="24.75" customHeight="1">
      <c r="A25" s="5"/>
      <c r="B25" s="714"/>
      <c r="C25" s="358" t="s">
        <v>414</v>
      </c>
      <c r="D25" s="484">
        <v>1</v>
      </c>
      <c r="E25" s="358">
        <v>178</v>
      </c>
      <c r="F25" s="484"/>
      <c r="G25" s="484">
        <v>1</v>
      </c>
      <c r="H25" s="362">
        <f t="shared" si="0"/>
        <v>180</v>
      </c>
      <c r="I25" s="5"/>
      <c r="J25" s="5"/>
      <c r="K25" s="5"/>
      <c r="L25" s="24" t="s">
        <v>35</v>
      </c>
      <c r="M25" s="489" t="s">
        <v>439</v>
      </c>
      <c r="N25" s="443">
        <v>495</v>
      </c>
      <c r="O25" s="489" t="s">
        <v>441</v>
      </c>
      <c r="P25" s="443">
        <v>55</v>
      </c>
      <c r="Q25" s="443">
        <v>5000</v>
      </c>
      <c r="R25" s="443">
        <v>5</v>
      </c>
      <c r="S25" s="5"/>
      <c r="T25" s="5">
        <f t="shared" si="3"/>
        <v>25000</v>
      </c>
      <c r="V25" s="5"/>
      <c r="W25" s="5"/>
      <c r="X25" s="5"/>
      <c r="Y25" s="5"/>
      <c r="Z25" s="5"/>
    </row>
    <row r="26" spans="1:26" ht="24.75" customHeight="1">
      <c r="A26" s="5"/>
      <c r="B26" s="714"/>
      <c r="C26" s="358" t="s">
        <v>435</v>
      </c>
      <c r="D26" s="484"/>
      <c r="E26" s="484"/>
      <c r="F26" s="484"/>
      <c r="G26" s="484"/>
      <c r="H26" s="362">
        <f t="shared" si="0"/>
        <v>0</v>
      </c>
      <c r="I26" s="5"/>
      <c r="J26" s="5"/>
      <c r="K26" s="5"/>
      <c r="L26" s="24" t="s">
        <v>35</v>
      </c>
      <c r="M26" s="482" t="s">
        <v>442</v>
      </c>
      <c r="N26" s="484">
        <v>427</v>
      </c>
      <c r="O26" s="482" t="s">
        <v>443</v>
      </c>
      <c r="P26" s="483">
        <v>20</v>
      </c>
      <c r="Q26" s="483">
        <v>150</v>
      </c>
      <c r="R26" s="483">
        <v>25</v>
      </c>
      <c r="S26" s="5"/>
      <c r="T26" s="5">
        <f t="shared" si="3"/>
        <v>3750</v>
      </c>
      <c r="V26" s="5"/>
      <c r="W26" s="5"/>
      <c r="X26" s="5"/>
      <c r="Y26" s="5"/>
      <c r="Z26" s="5"/>
    </row>
    <row r="27" spans="1:26" ht="24.75" customHeight="1">
      <c r="A27" s="5"/>
      <c r="B27" s="695"/>
      <c r="C27" s="487" t="s">
        <v>59</v>
      </c>
      <c r="D27" s="363">
        <f t="shared" ref="D27:E27" si="5">SUM(D23:D26)</f>
        <v>122</v>
      </c>
      <c r="E27" s="363">
        <f t="shared" si="5"/>
        <v>179</v>
      </c>
      <c r="F27" s="363"/>
      <c r="G27" s="363">
        <f>SUM(G23:G26)</f>
        <v>862</v>
      </c>
      <c r="H27" s="363">
        <f t="shared" si="0"/>
        <v>1163</v>
      </c>
      <c r="I27" s="5"/>
      <c r="J27" s="5"/>
      <c r="K27" s="5"/>
      <c r="L27" s="24" t="s">
        <v>35</v>
      </c>
      <c r="M27" s="486" t="s">
        <v>442</v>
      </c>
      <c r="N27" s="354">
        <v>450</v>
      </c>
      <c r="O27" s="486" t="s">
        <v>443</v>
      </c>
      <c r="P27" s="443">
        <v>30</v>
      </c>
      <c r="Q27" s="443">
        <v>200</v>
      </c>
      <c r="R27" s="443">
        <v>25</v>
      </c>
      <c r="S27" s="5"/>
      <c r="T27" s="5">
        <f t="shared" si="3"/>
        <v>5000</v>
      </c>
      <c r="V27" s="5"/>
      <c r="W27" s="5"/>
      <c r="X27" s="5"/>
      <c r="Y27" s="5"/>
      <c r="Z27" s="5"/>
    </row>
    <row r="28" spans="1:26" ht="24.75" customHeight="1">
      <c r="A28" s="5"/>
      <c r="B28" s="787">
        <v>2009</v>
      </c>
      <c r="C28" s="358" t="s">
        <v>432</v>
      </c>
      <c r="D28" s="358"/>
      <c r="E28" s="358"/>
      <c r="F28" s="358"/>
      <c r="G28" s="358"/>
      <c r="H28" s="362">
        <f t="shared" si="0"/>
        <v>0</v>
      </c>
      <c r="I28" s="5"/>
      <c r="J28" s="5"/>
      <c r="K28" s="5"/>
      <c r="L28" s="24" t="s">
        <v>35</v>
      </c>
      <c r="M28" s="482" t="s">
        <v>444</v>
      </c>
      <c r="N28" s="484">
        <v>89</v>
      </c>
      <c r="O28" s="482" t="s">
        <v>445</v>
      </c>
      <c r="P28" s="483">
        <v>4</v>
      </c>
      <c r="Q28" s="483">
        <v>2000</v>
      </c>
      <c r="R28" s="483">
        <v>2</v>
      </c>
      <c r="S28" s="5"/>
      <c r="T28" s="5">
        <f t="shared" si="3"/>
        <v>4000</v>
      </c>
      <c r="V28" s="5"/>
      <c r="W28" s="5"/>
      <c r="X28" s="5"/>
      <c r="Y28" s="5"/>
      <c r="Z28" s="5"/>
    </row>
    <row r="29" spans="1:26" ht="24.75" customHeight="1">
      <c r="A29" s="5"/>
      <c r="B29" s="714"/>
      <c r="C29" s="358" t="s">
        <v>413</v>
      </c>
      <c r="D29" s="484">
        <v>217</v>
      </c>
      <c r="E29" s="358">
        <v>2</v>
      </c>
      <c r="F29" s="484">
        <v>1</v>
      </c>
      <c r="G29" s="484">
        <v>1978</v>
      </c>
      <c r="H29" s="362">
        <f t="shared" si="0"/>
        <v>2198</v>
      </c>
      <c r="I29" s="5"/>
      <c r="J29" s="5"/>
      <c r="K29" s="5"/>
      <c r="L29" s="24" t="s">
        <v>35</v>
      </c>
      <c r="M29" s="482" t="s">
        <v>444</v>
      </c>
      <c r="N29" s="484">
        <v>122</v>
      </c>
      <c r="O29" s="482" t="s">
        <v>445</v>
      </c>
      <c r="P29" s="483">
        <v>5</v>
      </c>
      <c r="Q29" s="483">
        <v>2500</v>
      </c>
      <c r="R29" s="483">
        <v>2</v>
      </c>
      <c r="S29" s="5"/>
      <c r="T29" s="5">
        <f t="shared" si="3"/>
        <v>5000</v>
      </c>
      <c r="V29" s="5"/>
      <c r="W29" s="5"/>
      <c r="X29" s="5"/>
      <c r="Y29" s="5"/>
      <c r="Z29" s="5"/>
    </row>
    <row r="30" spans="1:26" ht="24.75" customHeight="1">
      <c r="A30" s="5"/>
      <c r="B30" s="714"/>
      <c r="C30" s="358" t="s">
        <v>414</v>
      </c>
      <c r="D30" s="484"/>
      <c r="E30" s="358">
        <v>404</v>
      </c>
      <c r="F30" s="484"/>
      <c r="G30" s="484">
        <v>3</v>
      </c>
      <c r="H30" s="362">
        <f t="shared" si="0"/>
        <v>407</v>
      </c>
      <c r="I30" s="5"/>
      <c r="J30" s="5"/>
      <c r="K30" s="5"/>
      <c r="L30" s="24" t="s">
        <v>35</v>
      </c>
      <c r="M30" s="482" t="s">
        <v>444</v>
      </c>
      <c r="N30" s="484">
        <v>140</v>
      </c>
      <c r="O30" s="482" t="s">
        <v>445</v>
      </c>
      <c r="P30" s="483">
        <v>6</v>
      </c>
      <c r="Q30" s="483">
        <v>3000</v>
      </c>
      <c r="R30" s="483">
        <v>2</v>
      </c>
      <c r="S30" s="5"/>
      <c r="T30" s="5">
        <f t="shared" si="3"/>
        <v>6000</v>
      </c>
      <c r="V30" s="5"/>
      <c r="W30" s="5"/>
      <c r="X30" s="5"/>
      <c r="Y30" s="5"/>
      <c r="Z30" s="5"/>
    </row>
    <row r="31" spans="1:26" ht="24.75" customHeight="1">
      <c r="A31" s="5"/>
      <c r="B31" s="714"/>
      <c r="C31" s="358" t="s">
        <v>435</v>
      </c>
      <c r="D31" s="484">
        <v>3</v>
      </c>
      <c r="E31" s="484"/>
      <c r="F31" s="484"/>
      <c r="G31" s="484">
        <v>3</v>
      </c>
      <c r="H31" s="362">
        <f t="shared" si="0"/>
        <v>6</v>
      </c>
      <c r="I31" s="5"/>
      <c r="J31" s="5"/>
      <c r="K31" s="5"/>
      <c r="L31" s="24" t="s">
        <v>35</v>
      </c>
      <c r="M31" s="482" t="s">
        <v>444</v>
      </c>
      <c r="N31" s="484">
        <v>160</v>
      </c>
      <c r="O31" s="482" t="s">
        <v>445</v>
      </c>
      <c r="P31" s="483">
        <v>8</v>
      </c>
      <c r="Q31" s="483">
        <v>3500</v>
      </c>
      <c r="R31" s="483">
        <v>2</v>
      </c>
      <c r="S31" s="5"/>
      <c r="T31" s="5">
        <f t="shared" si="3"/>
        <v>7000</v>
      </c>
      <c r="V31" s="5"/>
      <c r="W31" s="5"/>
      <c r="X31" s="5"/>
      <c r="Y31" s="5"/>
      <c r="Z31" s="5"/>
    </row>
    <row r="32" spans="1:26" ht="24.75" customHeight="1">
      <c r="A32" s="5"/>
      <c r="B32" s="695"/>
      <c r="C32" s="487" t="s">
        <v>59</v>
      </c>
      <c r="D32" s="363">
        <f t="shared" ref="D32:G32" si="6">SUM(D28:D31)</f>
        <v>220</v>
      </c>
      <c r="E32" s="363">
        <f t="shared" si="6"/>
        <v>406</v>
      </c>
      <c r="F32" s="363">
        <f t="shared" si="6"/>
        <v>1</v>
      </c>
      <c r="G32" s="363">
        <f t="shared" si="6"/>
        <v>1984</v>
      </c>
      <c r="H32" s="363">
        <f t="shared" si="0"/>
        <v>2611</v>
      </c>
      <c r="I32" s="5"/>
      <c r="J32" s="5"/>
      <c r="K32" s="5"/>
      <c r="L32" s="24" t="s">
        <v>35</v>
      </c>
      <c r="M32" s="482" t="s">
        <v>444</v>
      </c>
      <c r="N32" s="484">
        <v>180</v>
      </c>
      <c r="O32" s="482" t="s">
        <v>445</v>
      </c>
      <c r="P32" s="483">
        <v>10</v>
      </c>
      <c r="Q32" s="483">
        <v>4000</v>
      </c>
      <c r="R32" s="483">
        <v>2</v>
      </c>
      <c r="S32" s="5"/>
      <c r="T32" s="5">
        <f t="shared" si="3"/>
        <v>8000</v>
      </c>
      <c r="V32" s="5"/>
      <c r="W32" s="5"/>
      <c r="X32" s="5"/>
      <c r="Y32" s="5"/>
      <c r="Z32" s="5"/>
    </row>
    <row r="33" spans="1:26" ht="24.75" customHeight="1">
      <c r="A33" s="5"/>
      <c r="B33" s="787">
        <v>2010</v>
      </c>
      <c r="C33" s="358" t="s">
        <v>432</v>
      </c>
      <c r="D33" s="358"/>
      <c r="E33" s="358"/>
      <c r="F33" s="358"/>
      <c r="G33" s="358"/>
      <c r="H33" s="362">
        <f t="shared" si="0"/>
        <v>0</v>
      </c>
      <c r="I33" s="5"/>
      <c r="J33" s="5"/>
      <c r="K33" s="5"/>
      <c r="L33" s="24" t="s">
        <v>35</v>
      </c>
      <c r="M33" s="482" t="s">
        <v>444</v>
      </c>
      <c r="N33" s="484">
        <v>210</v>
      </c>
      <c r="O33" s="482" t="s">
        <v>445</v>
      </c>
      <c r="P33" s="483">
        <v>12</v>
      </c>
      <c r="Q33" s="483">
        <v>4500</v>
      </c>
      <c r="R33" s="483">
        <v>2</v>
      </c>
      <c r="S33" s="5"/>
      <c r="T33" s="5">
        <f t="shared" si="3"/>
        <v>9000</v>
      </c>
      <c r="V33" s="5"/>
      <c r="W33" s="5"/>
      <c r="X33" s="5"/>
      <c r="Y33" s="5"/>
      <c r="Z33" s="5"/>
    </row>
    <row r="34" spans="1:26" ht="24.75" customHeight="1">
      <c r="A34" s="5"/>
      <c r="B34" s="714"/>
      <c r="C34" s="358" t="s">
        <v>413</v>
      </c>
      <c r="D34" s="484">
        <v>134</v>
      </c>
      <c r="E34" s="358">
        <v>5</v>
      </c>
      <c r="F34" s="484">
        <v>1</v>
      </c>
      <c r="G34" s="484">
        <v>2772</v>
      </c>
      <c r="H34" s="362">
        <f t="shared" si="0"/>
        <v>2912</v>
      </c>
      <c r="I34" s="5"/>
      <c r="J34" s="5"/>
      <c r="K34" s="5"/>
      <c r="L34" s="230" t="s">
        <v>35</v>
      </c>
      <c r="M34" s="486" t="s">
        <v>444</v>
      </c>
      <c r="N34" s="354">
        <v>230</v>
      </c>
      <c r="O34" s="486" t="s">
        <v>445</v>
      </c>
      <c r="P34" s="443">
        <v>14</v>
      </c>
      <c r="Q34" s="443">
        <v>5000</v>
      </c>
      <c r="R34" s="443">
        <v>2</v>
      </c>
      <c r="S34" s="5"/>
      <c r="T34" s="5">
        <f t="shared" si="3"/>
        <v>10000</v>
      </c>
      <c r="V34" s="5"/>
      <c r="W34" s="5"/>
      <c r="X34" s="5"/>
      <c r="Y34" s="5"/>
      <c r="Z34" s="5"/>
    </row>
    <row r="35" spans="1:26" ht="24.75" customHeight="1">
      <c r="A35" s="5"/>
      <c r="B35" s="714"/>
      <c r="C35" s="358" t="s">
        <v>414</v>
      </c>
      <c r="D35" s="484">
        <v>3</v>
      </c>
      <c r="E35" s="358">
        <v>684</v>
      </c>
      <c r="F35" s="484"/>
      <c r="G35" s="484">
        <v>6</v>
      </c>
      <c r="H35" s="362">
        <f t="shared" si="0"/>
        <v>693</v>
      </c>
      <c r="I35" s="5"/>
      <c r="J35" s="5"/>
      <c r="K35" s="5"/>
      <c r="L35" s="5"/>
      <c r="M35" s="5"/>
      <c r="N35" s="5"/>
      <c r="O35" s="5"/>
      <c r="P35" s="5"/>
      <c r="Q35" s="5"/>
      <c r="R35" s="5"/>
      <c r="S35" s="5"/>
      <c r="T35" s="5"/>
      <c r="U35" s="5"/>
      <c r="V35" s="5"/>
      <c r="W35" s="5"/>
      <c r="X35" s="5"/>
      <c r="Y35" s="5"/>
      <c r="Z35" s="5"/>
    </row>
    <row r="36" spans="1:26" ht="24.75" customHeight="1">
      <c r="A36" s="5"/>
      <c r="B36" s="714"/>
      <c r="C36" s="358" t="s">
        <v>435</v>
      </c>
      <c r="D36" s="484">
        <v>2</v>
      </c>
      <c r="E36" s="484"/>
      <c r="F36" s="484"/>
      <c r="G36" s="484">
        <v>6</v>
      </c>
      <c r="H36" s="362">
        <f t="shared" si="0"/>
        <v>8</v>
      </c>
      <c r="I36" s="5"/>
      <c r="J36" s="5"/>
      <c r="K36" s="5"/>
      <c r="L36" s="5"/>
      <c r="M36" s="5"/>
      <c r="N36" s="5"/>
      <c r="O36" s="5"/>
      <c r="P36" s="5"/>
      <c r="Q36" s="5"/>
      <c r="R36" s="5"/>
      <c r="S36" s="5"/>
      <c r="T36" s="5"/>
      <c r="U36" s="5"/>
      <c r="V36" s="5"/>
      <c r="W36" s="5"/>
      <c r="X36" s="5"/>
      <c r="Y36" s="5"/>
      <c r="Z36" s="5"/>
    </row>
    <row r="37" spans="1:26" ht="24.75" customHeight="1">
      <c r="A37" s="5"/>
      <c r="B37" s="695"/>
      <c r="C37" s="487" t="s">
        <v>59</v>
      </c>
      <c r="D37" s="363">
        <f t="shared" ref="D37:G37" si="7">SUM(D33:D36)</f>
        <v>139</v>
      </c>
      <c r="E37" s="363">
        <f t="shared" si="7"/>
        <v>689</v>
      </c>
      <c r="F37" s="363">
        <f t="shared" si="7"/>
        <v>1</v>
      </c>
      <c r="G37" s="363">
        <f t="shared" si="7"/>
        <v>2784</v>
      </c>
      <c r="H37" s="363">
        <f t="shared" si="0"/>
        <v>3613</v>
      </c>
      <c r="I37" s="5"/>
      <c r="J37" s="5"/>
      <c r="K37" s="5"/>
      <c r="L37" s="5"/>
      <c r="M37" s="5"/>
      <c r="N37" s="5"/>
      <c r="O37" s="5"/>
      <c r="P37" s="5"/>
      <c r="Q37" s="5"/>
      <c r="R37" s="5"/>
      <c r="S37" s="5"/>
      <c r="T37" s="5"/>
      <c r="U37" s="5"/>
      <c r="V37" s="5"/>
      <c r="W37" s="5"/>
      <c r="X37" s="5"/>
      <c r="Y37" s="5"/>
      <c r="Z37" s="5"/>
    </row>
    <row r="38" spans="1:26" ht="24.75" customHeight="1">
      <c r="A38" s="5"/>
      <c r="B38" s="787">
        <v>2011</v>
      </c>
      <c r="C38" s="358" t="s">
        <v>432</v>
      </c>
      <c r="D38" s="358"/>
      <c r="E38" s="358"/>
      <c r="F38" s="358"/>
      <c r="G38" s="358"/>
      <c r="H38" s="362">
        <f t="shared" si="0"/>
        <v>0</v>
      </c>
      <c r="I38" s="5"/>
      <c r="J38" s="5"/>
      <c r="K38" s="5"/>
      <c r="L38" s="5"/>
      <c r="M38" s="5"/>
      <c r="N38" s="5"/>
      <c r="O38" s="5"/>
      <c r="P38" s="5"/>
      <c r="Q38" s="5"/>
      <c r="R38" s="5"/>
      <c r="S38" s="5"/>
      <c r="T38" s="5"/>
      <c r="U38" s="5"/>
      <c r="V38" s="5"/>
      <c r="W38" s="5"/>
      <c r="X38" s="5"/>
      <c r="Y38" s="5"/>
      <c r="Z38" s="5"/>
    </row>
    <row r="39" spans="1:26" ht="24.75" customHeight="1">
      <c r="A39" s="5"/>
      <c r="B39" s="714"/>
      <c r="C39" s="358" t="s">
        <v>413</v>
      </c>
      <c r="D39" s="484">
        <v>164</v>
      </c>
      <c r="E39" s="358">
        <v>5</v>
      </c>
      <c r="F39" s="484">
        <v>1</v>
      </c>
      <c r="G39" s="484">
        <v>4055</v>
      </c>
      <c r="H39" s="362">
        <f t="shared" si="0"/>
        <v>4225</v>
      </c>
      <c r="I39" s="5"/>
      <c r="J39" s="5"/>
      <c r="K39" s="5"/>
      <c r="L39" s="5"/>
      <c r="M39" s="5"/>
      <c r="N39" s="5"/>
      <c r="O39" s="5"/>
      <c r="P39" s="5"/>
      <c r="Q39" s="5"/>
      <c r="R39" s="5"/>
      <c r="S39" s="5"/>
      <c r="T39" s="5"/>
      <c r="U39" s="5"/>
      <c r="V39" s="5"/>
      <c r="W39" s="5"/>
      <c r="X39" s="5"/>
      <c r="Y39" s="5"/>
      <c r="Z39" s="5"/>
    </row>
    <row r="40" spans="1:26" ht="24.75" customHeight="1">
      <c r="A40" s="5"/>
      <c r="B40" s="714"/>
      <c r="C40" s="358" t="s">
        <v>414</v>
      </c>
      <c r="D40" s="484">
        <v>1</v>
      </c>
      <c r="E40" s="358">
        <v>1384</v>
      </c>
      <c r="F40" s="484"/>
      <c r="G40" s="484">
        <v>7</v>
      </c>
      <c r="H40" s="362">
        <f t="shared" si="0"/>
        <v>1392</v>
      </c>
      <c r="I40" s="5"/>
      <c r="J40" s="5"/>
      <c r="K40" s="5"/>
      <c r="L40" s="5"/>
      <c r="M40" s="5"/>
      <c r="N40" s="5"/>
      <c r="O40" s="5"/>
      <c r="P40" s="5"/>
      <c r="Q40" s="5"/>
      <c r="R40" s="5"/>
      <c r="S40" s="5"/>
      <c r="T40" s="5"/>
      <c r="U40" s="5"/>
      <c r="V40" s="5"/>
      <c r="W40" s="5"/>
      <c r="X40" s="5"/>
      <c r="Y40" s="5"/>
      <c r="Z40" s="5"/>
    </row>
    <row r="41" spans="1:26" ht="24.75" customHeight="1">
      <c r="A41" s="5"/>
      <c r="B41" s="714"/>
      <c r="C41" s="358" t="s">
        <v>435</v>
      </c>
      <c r="D41" s="484"/>
      <c r="E41" s="484"/>
      <c r="F41" s="484"/>
      <c r="G41" s="484">
        <v>8</v>
      </c>
      <c r="H41" s="362">
        <f t="shared" si="0"/>
        <v>8</v>
      </c>
      <c r="I41" s="5"/>
      <c r="J41" s="5"/>
      <c r="K41" s="5"/>
      <c r="L41" s="5"/>
      <c r="M41" s="5"/>
      <c r="N41" s="5"/>
      <c r="O41" s="5"/>
      <c r="P41" s="5"/>
      <c r="Q41" s="5"/>
      <c r="R41" s="5"/>
      <c r="S41" s="5"/>
      <c r="T41" s="5"/>
      <c r="U41" s="5"/>
      <c r="V41" s="5"/>
      <c r="W41" s="5"/>
      <c r="X41" s="5"/>
      <c r="Y41" s="5"/>
      <c r="Z41" s="5"/>
    </row>
    <row r="42" spans="1:26" ht="24.75" customHeight="1">
      <c r="A42" s="5"/>
      <c r="B42" s="695"/>
      <c r="C42" s="487" t="s">
        <v>59</v>
      </c>
      <c r="D42" s="363">
        <f t="shared" ref="D42:G42" si="8">SUM(D38:D41)</f>
        <v>165</v>
      </c>
      <c r="E42" s="363">
        <f t="shared" si="8"/>
        <v>1389</v>
      </c>
      <c r="F42" s="363">
        <f t="shared" si="8"/>
        <v>1</v>
      </c>
      <c r="G42" s="363">
        <f t="shared" si="8"/>
        <v>4070</v>
      </c>
      <c r="H42" s="363">
        <f t="shared" si="0"/>
        <v>5625</v>
      </c>
      <c r="I42" s="5"/>
      <c r="J42" s="5"/>
      <c r="K42" s="5"/>
      <c r="L42" s="5"/>
      <c r="M42" s="5"/>
      <c r="N42" s="5"/>
      <c r="O42" s="5"/>
      <c r="P42" s="5"/>
      <c r="Q42" s="5"/>
      <c r="R42" s="5"/>
      <c r="S42" s="5"/>
      <c r="T42" s="5"/>
      <c r="U42" s="5"/>
      <c r="V42" s="5"/>
      <c r="W42" s="5"/>
      <c r="X42" s="5"/>
      <c r="Y42" s="5"/>
      <c r="Z42" s="5"/>
    </row>
    <row r="43" spans="1:26" ht="24.75" customHeight="1">
      <c r="A43" s="5"/>
      <c r="B43" s="787">
        <v>2012</v>
      </c>
      <c r="C43" s="358" t="s">
        <v>432</v>
      </c>
      <c r="D43" s="358"/>
      <c r="E43" s="358"/>
      <c r="F43" s="358"/>
      <c r="G43" s="358"/>
      <c r="H43" s="362">
        <f t="shared" si="0"/>
        <v>0</v>
      </c>
      <c r="I43" s="5"/>
      <c r="J43" s="5"/>
      <c r="K43" s="5"/>
      <c r="L43" s="5"/>
      <c r="M43" s="5"/>
      <c r="N43" s="5"/>
      <c r="O43" s="5"/>
      <c r="P43" s="5"/>
      <c r="Q43" s="5"/>
      <c r="R43" s="5"/>
      <c r="S43" s="5"/>
      <c r="T43" s="5"/>
      <c r="U43" s="5"/>
      <c r="V43" s="5"/>
      <c r="W43" s="5"/>
      <c r="X43" s="5"/>
      <c r="Y43" s="5"/>
      <c r="Z43" s="5"/>
    </row>
    <row r="44" spans="1:26" ht="24.75" customHeight="1">
      <c r="A44" s="5"/>
      <c r="B44" s="714"/>
      <c r="C44" s="358" t="s">
        <v>413</v>
      </c>
      <c r="D44" s="484">
        <v>292</v>
      </c>
      <c r="E44" s="358">
        <v>13</v>
      </c>
      <c r="F44" s="484">
        <v>1</v>
      </c>
      <c r="G44" s="484">
        <v>8638</v>
      </c>
      <c r="H44" s="362">
        <f t="shared" si="0"/>
        <v>8944</v>
      </c>
      <c r="I44" s="5"/>
      <c r="J44" s="5"/>
      <c r="K44" s="5"/>
      <c r="L44" s="5"/>
      <c r="M44" s="5"/>
      <c r="N44" s="5"/>
      <c r="O44" s="5"/>
      <c r="P44" s="5"/>
      <c r="Q44" s="5"/>
      <c r="R44" s="5"/>
      <c r="S44" s="5"/>
      <c r="T44" s="5"/>
      <c r="U44" s="5"/>
      <c r="V44" s="5"/>
      <c r="W44" s="5"/>
      <c r="X44" s="5"/>
      <c r="Y44" s="5"/>
      <c r="Z44" s="5"/>
    </row>
    <row r="45" spans="1:26" ht="24.75" customHeight="1">
      <c r="A45" s="5"/>
      <c r="B45" s="714"/>
      <c r="C45" s="358" t="s">
        <v>414</v>
      </c>
      <c r="D45" s="484">
        <v>1</v>
      </c>
      <c r="E45" s="358">
        <v>1312</v>
      </c>
      <c r="F45" s="484"/>
      <c r="G45" s="484">
        <v>4</v>
      </c>
      <c r="H45" s="362">
        <f t="shared" si="0"/>
        <v>1317</v>
      </c>
      <c r="I45" s="5"/>
      <c r="J45" s="5"/>
      <c r="K45" s="5"/>
      <c r="L45" s="5"/>
      <c r="M45" s="5"/>
      <c r="N45" s="5"/>
      <c r="O45" s="5"/>
      <c r="P45" s="5"/>
      <c r="Q45" s="5"/>
      <c r="R45" s="5"/>
      <c r="S45" s="5"/>
      <c r="T45" s="5"/>
      <c r="U45" s="5"/>
      <c r="V45" s="5"/>
      <c r="W45" s="5"/>
      <c r="X45" s="5"/>
      <c r="Y45" s="5"/>
      <c r="Z45" s="5"/>
    </row>
    <row r="46" spans="1:26" ht="24.75" customHeight="1">
      <c r="A46" s="5"/>
      <c r="B46" s="714"/>
      <c r="C46" s="358" t="s">
        <v>435</v>
      </c>
      <c r="D46" s="484"/>
      <c r="E46" s="484"/>
      <c r="F46" s="484"/>
      <c r="G46" s="484">
        <v>8</v>
      </c>
      <c r="H46" s="362">
        <f t="shared" si="0"/>
        <v>8</v>
      </c>
      <c r="I46" s="5"/>
      <c r="J46" s="5"/>
      <c r="K46" s="5"/>
      <c r="L46" s="5"/>
      <c r="M46" s="5"/>
      <c r="N46" s="5"/>
      <c r="O46" s="5"/>
      <c r="P46" s="5"/>
      <c r="Q46" s="5"/>
      <c r="R46" s="5"/>
      <c r="S46" s="5"/>
      <c r="T46" s="5"/>
      <c r="U46" s="5"/>
      <c r="V46" s="5"/>
      <c r="W46" s="5"/>
      <c r="X46" s="5"/>
      <c r="Y46" s="5"/>
      <c r="Z46" s="5"/>
    </row>
    <row r="47" spans="1:26" ht="24.75" customHeight="1">
      <c r="A47" s="5"/>
      <c r="B47" s="695"/>
      <c r="C47" s="487" t="s">
        <v>59</v>
      </c>
      <c r="D47" s="363">
        <f t="shared" ref="D47:G47" si="9">SUM(D43:D46)</f>
        <v>293</v>
      </c>
      <c r="E47" s="363">
        <f t="shared" si="9"/>
        <v>1325</v>
      </c>
      <c r="F47" s="363">
        <f t="shared" si="9"/>
        <v>1</v>
      </c>
      <c r="G47" s="363">
        <f t="shared" si="9"/>
        <v>8650</v>
      </c>
      <c r="H47" s="363">
        <f t="shared" si="0"/>
        <v>10269</v>
      </c>
      <c r="I47" s="5"/>
      <c r="J47" s="5"/>
      <c r="K47" s="5"/>
      <c r="L47" s="5"/>
      <c r="M47" s="5"/>
      <c r="N47" s="5"/>
      <c r="O47" s="5"/>
      <c r="P47" s="5"/>
      <c r="Q47" s="5"/>
      <c r="R47" s="5"/>
      <c r="S47" s="5"/>
      <c r="T47" s="5"/>
      <c r="U47" s="5"/>
      <c r="V47" s="5"/>
      <c r="W47" s="5"/>
      <c r="X47" s="5"/>
      <c r="Y47" s="5"/>
      <c r="Z47" s="5"/>
    </row>
    <row r="48" spans="1:26" ht="24.75" customHeight="1">
      <c r="A48" s="5"/>
      <c r="B48" s="787">
        <v>2013</v>
      </c>
      <c r="C48" s="358" t="s">
        <v>432</v>
      </c>
      <c r="D48" s="358"/>
      <c r="E48" s="358"/>
      <c r="F48" s="358"/>
      <c r="G48" s="358"/>
      <c r="H48" s="362">
        <f t="shared" si="0"/>
        <v>0</v>
      </c>
      <c r="I48" s="5"/>
      <c r="J48" s="5"/>
      <c r="K48" s="5"/>
      <c r="L48" s="5"/>
      <c r="M48" s="5"/>
      <c r="N48" s="5"/>
      <c r="O48" s="5"/>
      <c r="P48" s="5"/>
      <c r="Q48" s="5"/>
      <c r="R48" s="5"/>
      <c r="S48" s="5"/>
      <c r="T48" s="5"/>
      <c r="U48" s="5"/>
      <c r="V48" s="5"/>
      <c r="W48" s="5"/>
      <c r="X48" s="5"/>
      <c r="Y48" s="5"/>
      <c r="Z48" s="5"/>
    </row>
    <row r="49" spans="1:26" ht="24.75" customHeight="1">
      <c r="A49" s="5"/>
      <c r="B49" s="714"/>
      <c r="C49" s="358" t="s">
        <v>413</v>
      </c>
      <c r="D49" s="484">
        <v>139</v>
      </c>
      <c r="E49" s="358">
        <v>3</v>
      </c>
      <c r="F49" s="484"/>
      <c r="G49" s="484">
        <v>3093</v>
      </c>
      <c r="H49" s="362">
        <f t="shared" si="0"/>
        <v>3235</v>
      </c>
      <c r="I49" s="5"/>
      <c r="J49" s="5"/>
      <c r="K49" s="5"/>
      <c r="L49" s="5"/>
      <c r="M49" s="5"/>
      <c r="N49" s="5"/>
      <c r="O49" s="5"/>
      <c r="P49" s="5"/>
      <c r="Q49" s="5"/>
      <c r="R49" s="5"/>
      <c r="S49" s="5"/>
      <c r="T49" s="5"/>
      <c r="U49" s="5"/>
      <c r="V49" s="5"/>
      <c r="W49" s="5"/>
      <c r="X49" s="5"/>
      <c r="Y49" s="5"/>
      <c r="Z49" s="5"/>
    </row>
    <row r="50" spans="1:26" ht="24.75" customHeight="1">
      <c r="A50" s="5"/>
      <c r="B50" s="714"/>
      <c r="C50" s="358" t="s">
        <v>414</v>
      </c>
      <c r="D50" s="484">
        <v>1</v>
      </c>
      <c r="E50" s="358">
        <v>695</v>
      </c>
      <c r="F50" s="484"/>
      <c r="G50" s="484">
        <v>5</v>
      </c>
      <c r="H50" s="362">
        <f t="shared" si="0"/>
        <v>701</v>
      </c>
      <c r="I50" s="5"/>
      <c r="J50" s="5"/>
      <c r="K50" s="5"/>
      <c r="L50" s="5"/>
      <c r="M50" s="5"/>
      <c r="N50" s="5"/>
      <c r="O50" s="5"/>
      <c r="P50" s="5"/>
      <c r="Q50" s="5"/>
      <c r="R50" s="5"/>
      <c r="S50" s="5"/>
      <c r="T50" s="5"/>
      <c r="U50" s="5"/>
      <c r="V50" s="5"/>
      <c r="W50" s="5"/>
      <c r="X50" s="5"/>
      <c r="Y50" s="5"/>
      <c r="Z50" s="5"/>
    </row>
    <row r="51" spans="1:26" ht="24.75" customHeight="1">
      <c r="A51" s="5"/>
      <c r="B51" s="714"/>
      <c r="C51" s="358" t="s">
        <v>435</v>
      </c>
      <c r="D51" s="484"/>
      <c r="E51" s="484"/>
      <c r="F51" s="484"/>
      <c r="G51" s="484">
        <v>3</v>
      </c>
      <c r="H51" s="362">
        <f t="shared" si="0"/>
        <v>3</v>
      </c>
      <c r="I51" s="5"/>
      <c r="J51" s="5"/>
      <c r="K51" s="5"/>
      <c r="L51" s="5"/>
      <c r="M51" s="5"/>
      <c r="N51" s="5"/>
      <c r="O51" s="5"/>
      <c r="P51" s="5"/>
      <c r="Q51" s="5"/>
      <c r="R51" s="5"/>
      <c r="S51" s="5"/>
      <c r="T51" s="5"/>
      <c r="U51" s="5"/>
      <c r="V51" s="5"/>
      <c r="W51" s="5"/>
      <c r="X51" s="5"/>
      <c r="Y51" s="5"/>
      <c r="Z51" s="5"/>
    </row>
    <row r="52" spans="1:26" ht="24.75" customHeight="1">
      <c r="A52" s="5"/>
      <c r="B52" s="695"/>
      <c r="C52" s="487" t="s">
        <v>59</v>
      </c>
      <c r="D52" s="363">
        <f t="shared" ref="D52:E52" si="10">SUM(D48:D51)</f>
        <v>140</v>
      </c>
      <c r="E52" s="363">
        <f t="shared" si="10"/>
        <v>698</v>
      </c>
      <c r="F52" s="363"/>
      <c r="G52" s="363">
        <f>SUM(G48:G51)</f>
        <v>3101</v>
      </c>
      <c r="H52" s="363">
        <f t="shared" si="0"/>
        <v>3939</v>
      </c>
      <c r="I52" s="5"/>
      <c r="J52" s="5"/>
      <c r="K52" s="5"/>
      <c r="L52" s="5"/>
      <c r="M52" s="5"/>
      <c r="N52" s="5"/>
      <c r="O52" s="5"/>
      <c r="P52" s="5"/>
      <c r="Q52" s="5"/>
      <c r="R52" s="5"/>
      <c r="S52" s="5"/>
      <c r="T52" s="5"/>
      <c r="U52" s="5"/>
      <c r="V52" s="5"/>
      <c r="W52" s="5"/>
      <c r="X52" s="5"/>
      <c r="Y52" s="5"/>
      <c r="Z52" s="5"/>
    </row>
    <row r="53" spans="1:26" ht="24.75" customHeight="1">
      <c r="A53" s="5"/>
      <c r="B53" s="787">
        <v>2014</v>
      </c>
      <c r="C53" s="358" t="s">
        <v>432</v>
      </c>
      <c r="D53" s="358"/>
      <c r="E53" s="358"/>
      <c r="F53" s="358"/>
      <c r="G53" s="358"/>
      <c r="H53" s="362">
        <f t="shared" si="0"/>
        <v>0</v>
      </c>
      <c r="I53" s="5"/>
      <c r="J53" s="5"/>
      <c r="K53" s="5"/>
      <c r="L53" s="5"/>
      <c r="M53" s="5"/>
      <c r="N53" s="5"/>
      <c r="O53" s="5"/>
      <c r="P53" s="5"/>
      <c r="Q53" s="5"/>
      <c r="R53" s="5"/>
      <c r="S53" s="5"/>
      <c r="T53" s="5"/>
      <c r="U53" s="5"/>
      <c r="V53" s="5"/>
      <c r="W53" s="5"/>
      <c r="X53" s="5"/>
      <c r="Y53" s="5"/>
      <c r="Z53" s="5"/>
    </row>
    <row r="54" spans="1:26" ht="24.75" customHeight="1">
      <c r="A54" s="5"/>
      <c r="B54" s="714"/>
      <c r="C54" s="358" t="s">
        <v>413</v>
      </c>
      <c r="D54" s="484">
        <v>1021</v>
      </c>
      <c r="E54" s="358">
        <v>4</v>
      </c>
      <c r="F54" s="484"/>
      <c r="G54" s="484">
        <v>8941</v>
      </c>
      <c r="H54" s="362">
        <f t="shared" si="0"/>
        <v>9966</v>
      </c>
      <c r="I54" s="5"/>
      <c r="J54" s="5"/>
      <c r="K54" s="5"/>
      <c r="L54" s="5"/>
      <c r="M54" s="5"/>
      <c r="N54" s="5"/>
      <c r="O54" s="5"/>
      <c r="P54" s="5"/>
      <c r="Q54" s="5"/>
      <c r="R54" s="5"/>
      <c r="S54" s="5"/>
      <c r="T54" s="5"/>
      <c r="U54" s="5"/>
      <c r="V54" s="5"/>
      <c r="W54" s="5"/>
      <c r="X54" s="5"/>
      <c r="Y54" s="5"/>
      <c r="Z54" s="5"/>
    </row>
    <row r="55" spans="1:26" ht="24.75" customHeight="1">
      <c r="A55" s="5"/>
      <c r="B55" s="714"/>
      <c r="C55" s="358" t="s">
        <v>414</v>
      </c>
      <c r="D55" s="484">
        <v>1</v>
      </c>
      <c r="E55" s="358">
        <v>1120</v>
      </c>
      <c r="F55" s="484"/>
      <c r="G55" s="484">
        <v>3</v>
      </c>
      <c r="H55" s="362">
        <f t="shared" si="0"/>
        <v>1124</v>
      </c>
      <c r="I55" s="5"/>
      <c r="J55" s="5"/>
      <c r="K55" s="5"/>
      <c r="L55" s="5"/>
      <c r="M55" s="5"/>
      <c r="N55" s="5"/>
      <c r="O55" s="5"/>
      <c r="P55" s="5"/>
      <c r="Q55" s="5"/>
      <c r="R55" s="5"/>
      <c r="S55" s="5"/>
      <c r="T55" s="5"/>
      <c r="U55" s="5"/>
      <c r="V55" s="5"/>
      <c r="W55" s="5"/>
      <c r="X55" s="5"/>
      <c r="Y55" s="5"/>
      <c r="Z55" s="5"/>
    </row>
    <row r="56" spans="1:26" ht="24.75" customHeight="1">
      <c r="A56" s="5"/>
      <c r="B56" s="714"/>
      <c r="C56" s="358" t="s">
        <v>435</v>
      </c>
      <c r="D56" s="484"/>
      <c r="E56" s="484"/>
      <c r="F56" s="484"/>
      <c r="G56" s="484">
        <v>9</v>
      </c>
      <c r="H56" s="362">
        <f t="shared" si="0"/>
        <v>9</v>
      </c>
      <c r="I56" s="5"/>
      <c r="J56" s="5"/>
      <c r="K56" s="5"/>
      <c r="L56" s="5"/>
      <c r="M56" s="5"/>
      <c r="N56" s="5"/>
      <c r="O56" s="5"/>
      <c r="P56" s="5"/>
      <c r="Q56" s="5"/>
      <c r="R56" s="5"/>
      <c r="S56" s="5"/>
      <c r="T56" s="5"/>
      <c r="U56" s="5"/>
      <c r="V56" s="5"/>
      <c r="W56" s="5"/>
      <c r="X56" s="5"/>
      <c r="Y56" s="5"/>
      <c r="Z56" s="5"/>
    </row>
    <row r="57" spans="1:26" ht="24.75" customHeight="1">
      <c r="A57" s="5"/>
      <c r="B57" s="695"/>
      <c r="C57" s="487" t="s">
        <v>59</v>
      </c>
      <c r="D57" s="363">
        <f t="shared" ref="D57:E57" si="11">SUM(D53:D56)</f>
        <v>1022</v>
      </c>
      <c r="E57" s="363">
        <f t="shared" si="11"/>
        <v>1124</v>
      </c>
      <c r="F57" s="363"/>
      <c r="G57" s="363">
        <f>SUM(G53:G56)</f>
        <v>8953</v>
      </c>
      <c r="H57" s="363">
        <f t="shared" si="0"/>
        <v>11099</v>
      </c>
      <c r="I57" s="5"/>
      <c r="J57" s="5"/>
      <c r="K57" s="5"/>
      <c r="L57" s="5"/>
      <c r="M57" s="5"/>
      <c r="N57" s="5"/>
      <c r="O57" s="5"/>
      <c r="P57" s="5"/>
      <c r="Q57" s="5"/>
      <c r="R57" s="5"/>
      <c r="S57" s="5"/>
      <c r="T57" s="5"/>
      <c r="U57" s="5"/>
      <c r="V57" s="5"/>
      <c r="W57" s="5"/>
      <c r="X57" s="5"/>
      <c r="Y57" s="5"/>
      <c r="Z57" s="5"/>
    </row>
    <row r="58" spans="1:26" ht="24.75" customHeight="1">
      <c r="A58" s="5"/>
      <c r="B58" s="787">
        <v>2015</v>
      </c>
      <c r="C58" s="358" t="s">
        <v>432</v>
      </c>
      <c r="D58" s="358"/>
      <c r="E58" s="358"/>
      <c r="F58" s="358"/>
      <c r="G58" s="358"/>
      <c r="H58" s="362">
        <f t="shared" si="0"/>
        <v>0</v>
      </c>
      <c r="I58" s="5"/>
      <c r="J58" s="5"/>
      <c r="K58" s="5"/>
      <c r="L58" s="5"/>
      <c r="M58" s="5"/>
      <c r="N58" s="5"/>
      <c r="O58" s="5"/>
      <c r="P58" s="5"/>
      <c r="Q58" s="5"/>
      <c r="R58" s="5"/>
      <c r="S58" s="5"/>
      <c r="T58" s="5"/>
      <c r="U58" s="5"/>
      <c r="V58" s="5"/>
      <c r="W58" s="5"/>
      <c r="X58" s="5"/>
      <c r="Y58" s="5"/>
      <c r="Z58" s="5"/>
    </row>
    <row r="59" spans="1:26" ht="24.75" customHeight="1">
      <c r="A59" s="5"/>
      <c r="B59" s="714"/>
      <c r="C59" s="358" t="s">
        <v>413</v>
      </c>
      <c r="D59" s="484">
        <v>171</v>
      </c>
      <c r="E59" s="358">
        <v>4</v>
      </c>
      <c r="F59" s="484"/>
      <c r="G59" s="484">
        <v>2421</v>
      </c>
      <c r="H59" s="362">
        <f t="shared" si="0"/>
        <v>2596</v>
      </c>
      <c r="I59" s="5"/>
      <c r="J59" s="5"/>
      <c r="K59" s="5"/>
      <c r="L59" s="5"/>
      <c r="M59" s="5"/>
      <c r="N59" s="5"/>
      <c r="O59" s="5"/>
      <c r="P59" s="5"/>
      <c r="Q59" s="5"/>
      <c r="R59" s="5"/>
      <c r="S59" s="5"/>
      <c r="T59" s="5"/>
      <c r="U59" s="5"/>
      <c r="V59" s="5"/>
      <c r="W59" s="5"/>
      <c r="X59" s="5"/>
      <c r="Y59" s="5"/>
      <c r="Z59" s="5"/>
    </row>
    <row r="60" spans="1:26" ht="24.75" customHeight="1">
      <c r="A60" s="5"/>
      <c r="B60" s="714"/>
      <c r="C60" s="358" t="s">
        <v>414</v>
      </c>
      <c r="D60" s="484"/>
      <c r="E60" s="358">
        <v>1369</v>
      </c>
      <c r="F60" s="484"/>
      <c r="G60" s="484">
        <v>1</v>
      </c>
      <c r="H60" s="362">
        <f t="shared" si="0"/>
        <v>1370</v>
      </c>
      <c r="I60" s="5"/>
      <c r="J60" s="5"/>
      <c r="K60" s="5"/>
      <c r="L60" s="5"/>
      <c r="M60" s="5"/>
      <c r="N60" s="5"/>
      <c r="O60" s="5"/>
      <c r="P60" s="5"/>
      <c r="Q60" s="5"/>
      <c r="R60" s="5"/>
      <c r="S60" s="5"/>
      <c r="T60" s="5"/>
      <c r="U60" s="5"/>
      <c r="V60" s="5"/>
      <c r="W60" s="5"/>
      <c r="X60" s="5"/>
      <c r="Y60" s="5"/>
      <c r="Z60" s="5"/>
    </row>
    <row r="61" spans="1:26" ht="24.75" customHeight="1">
      <c r="A61" s="5"/>
      <c r="B61" s="714"/>
      <c r="C61" s="358" t="s">
        <v>435</v>
      </c>
      <c r="D61" s="484"/>
      <c r="E61" s="484"/>
      <c r="F61" s="484"/>
      <c r="G61" s="484">
        <v>4</v>
      </c>
      <c r="H61" s="362">
        <f t="shared" si="0"/>
        <v>4</v>
      </c>
      <c r="I61" s="5"/>
      <c r="J61" s="5"/>
      <c r="K61" s="5"/>
      <c r="L61" s="5"/>
      <c r="M61" s="5"/>
      <c r="N61" s="5"/>
      <c r="O61" s="5"/>
      <c r="P61" s="5"/>
      <c r="Q61" s="5"/>
      <c r="R61" s="5"/>
      <c r="S61" s="5"/>
      <c r="T61" s="5"/>
      <c r="U61" s="5"/>
      <c r="V61" s="5"/>
      <c r="W61" s="5"/>
      <c r="X61" s="5"/>
      <c r="Y61" s="5"/>
      <c r="Z61" s="5"/>
    </row>
    <row r="62" spans="1:26" ht="24.75" customHeight="1">
      <c r="A62" s="5"/>
      <c r="B62" s="695"/>
      <c r="C62" s="487" t="s">
        <v>59</v>
      </c>
      <c r="D62" s="363">
        <f t="shared" ref="D62:E62" si="12">SUM(D58:D61)</f>
        <v>171</v>
      </c>
      <c r="E62" s="363">
        <f t="shared" si="12"/>
        <v>1373</v>
      </c>
      <c r="F62" s="363"/>
      <c r="G62" s="363">
        <f>SUM(G58:G61)</f>
        <v>2426</v>
      </c>
      <c r="H62" s="363">
        <f t="shared" si="0"/>
        <v>3970</v>
      </c>
      <c r="I62" s="5"/>
      <c r="J62" s="5"/>
      <c r="K62" s="5"/>
      <c r="L62" s="5"/>
      <c r="M62" s="5"/>
      <c r="N62" s="5"/>
      <c r="O62" s="5"/>
      <c r="P62" s="5"/>
      <c r="Q62" s="5"/>
      <c r="R62" s="5"/>
      <c r="S62" s="5"/>
      <c r="T62" s="5"/>
      <c r="U62" s="5"/>
      <c r="V62" s="5"/>
      <c r="W62" s="5"/>
      <c r="X62" s="5"/>
      <c r="Y62" s="5"/>
      <c r="Z62" s="5"/>
    </row>
    <row r="63" spans="1:26" ht="24.75" customHeight="1">
      <c r="A63" s="5"/>
      <c r="B63" s="787">
        <v>2016</v>
      </c>
      <c r="C63" s="358" t="s">
        <v>432</v>
      </c>
      <c r="D63" s="358"/>
      <c r="E63" s="358"/>
      <c r="F63" s="358"/>
      <c r="G63" s="358"/>
      <c r="H63" s="362">
        <f t="shared" si="0"/>
        <v>0</v>
      </c>
      <c r="I63" s="5"/>
      <c r="J63" s="5"/>
      <c r="K63" s="5"/>
      <c r="L63" s="5"/>
      <c r="M63" s="5"/>
      <c r="N63" s="5"/>
      <c r="O63" s="5"/>
      <c r="P63" s="5"/>
      <c r="Q63" s="5"/>
      <c r="R63" s="5"/>
      <c r="S63" s="5"/>
      <c r="T63" s="5"/>
      <c r="U63" s="5"/>
      <c r="V63" s="5"/>
      <c r="W63" s="5"/>
      <c r="X63" s="5"/>
      <c r="Y63" s="5"/>
      <c r="Z63" s="5"/>
    </row>
    <row r="64" spans="1:26" ht="24.75" customHeight="1">
      <c r="A64" s="5"/>
      <c r="B64" s="714"/>
      <c r="C64" s="358" t="s">
        <v>413</v>
      </c>
      <c r="D64" s="484">
        <v>171</v>
      </c>
      <c r="E64" s="358">
        <v>9</v>
      </c>
      <c r="F64" s="484">
        <v>1</v>
      </c>
      <c r="G64" s="484">
        <v>1425</v>
      </c>
      <c r="H64" s="362">
        <f t="shared" si="0"/>
        <v>1606</v>
      </c>
      <c r="I64" s="5"/>
      <c r="J64" s="5"/>
      <c r="K64" s="5"/>
      <c r="L64" s="5"/>
      <c r="M64" s="5"/>
      <c r="N64" s="5"/>
      <c r="O64" s="5"/>
      <c r="P64" s="5"/>
      <c r="Q64" s="5"/>
      <c r="R64" s="5"/>
      <c r="S64" s="5"/>
      <c r="T64" s="5"/>
      <c r="U64" s="5"/>
      <c r="V64" s="5"/>
      <c r="W64" s="5"/>
      <c r="X64" s="5"/>
      <c r="Y64" s="5"/>
      <c r="Z64" s="5"/>
    </row>
    <row r="65" spans="1:26" ht="24.75" customHeight="1">
      <c r="A65" s="5"/>
      <c r="B65" s="714"/>
      <c r="C65" s="358" t="s">
        <v>414</v>
      </c>
      <c r="D65" s="484"/>
      <c r="E65" s="358">
        <v>1357</v>
      </c>
      <c r="F65" s="484"/>
      <c r="G65" s="484">
        <v>4</v>
      </c>
      <c r="H65" s="362">
        <f t="shared" si="0"/>
        <v>1361</v>
      </c>
      <c r="I65" s="5"/>
      <c r="J65" s="5"/>
      <c r="K65" s="5"/>
      <c r="L65" s="5"/>
      <c r="M65" s="5"/>
      <c r="N65" s="5"/>
      <c r="O65" s="5"/>
      <c r="P65" s="5"/>
      <c r="Q65" s="5"/>
      <c r="R65" s="5"/>
      <c r="S65" s="5"/>
      <c r="T65" s="5"/>
      <c r="U65" s="5"/>
      <c r="V65" s="5"/>
      <c r="W65" s="5"/>
      <c r="X65" s="5"/>
      <c r="Y65" s="5"/>
      <c r="Z65" s="5"/>
    </row>
    <row r="66" spans="1:26" ht="24.75" customHeight="1">
      <c r="A66" s="5"/>
      <c r="B66" s="714"/>
      <c r="C66" s="358" t="s">
        <v>435</v>
      </c>
      <c r="D66" s="484"/>
      <c r="E66" s="484"/>
      <c r="F66" s="484"/>
      <c r="G66" s="484">
        <v>3</v>
      </c>
      <c r="H66" s="362">
        <f t="shared" si="0"/>
        <v>3</v>
      </c>
      <c r="I66" s="5"/>
      <c r="J66" s="5"/>
      <c r="K66" s="5"/>
      <c r="L66" s="5"/>
      <c r="M66" s="5"/>
      <c r="N66" s="5"/>
      <c r="O66" s="5"/>
      <c r="P66" s="5"/>
      <c r="Q66" s="5"/>
      <c r="R66" s="5"/>
      <c r="S66" s="5"/>
      <c r="T66" s="5"/>
      <c r="U66" s="5"/>
      <c r="V66" s="5"/>
      <c r="W66" s="5"/>
      <c r="X66" s="5"/>
      <c r="Y66" s="5"/>
      <c r="Z66" s="5"/>
    </row>
    <row r="67" spans="1:26" ht="24.75" customHeight="1">
      <c r="A67" s="5"/>
      <c r="B67" s="695"/>
      <c r="C67" s="487" t="s">
        <v>59</v>
      </c>
      <c r="D67" s="363">
        <f t="shared" ref="D67:G67" si="13">SUM(D63:D66)</f>
        <v>171</v>
      </c>
      <c r="E67" s="363">
        <f t="shared" si="13"/>
        <v>1366</v>
      </c>
      <c r="F67" s="363">
        <f t="shared" si="13"/>
        <v>1</v>
      </c>
      <c r="G67" s="363">
        <f t="shared" si="13"/>
        <v>1432</v>
      </c>
      <c r="H67" s="363">
        <f t="shared" si="0"/>
        <v>2970</v>
      </c>
      <c r="I67" s="5"/>
      <c r="J67" s="5"/>
      <c r="K67" s="5"/>
      <c r="L67" s="5"/>
      <c r="M67" s="5"/>
      <c r="N67" s="5"/>
      <c r="O67" s="5"/>
      <c r="P67" s="5"/>
      <c r="Q67" s="5"/>
      <c r="R67" s="5"/>
      <c r="S67" s="5"/>
      <c r="T67" s="5"/>
      <c r="U67" s="5"/>
      <c r="V67" s="5"/>
      <c r="W67" s="5"/>
      <c r="X67" s="5"/>
      <c r="Y67" s="5"/>
      <c r="Z67" s="5"/>
    </row>
    <row r="68" spans="1:26" ht="24.75" customHeight="1">
      <c r="A68" s="5"/>
      <c r="B68" s="787">
        <v>2017</v>
      </c>
      <c r="C68" s="358" t="s">
        <v>432</v>
      </c>
      <c r="D68" s="358"/>
      <c r="E68" s="358"/>
      <c r="F68" s="358"/>
      <c r="G68" s="358"/>
      <c r="H68" s="362">
        <f t="shared" si="0"/>
        <v>0</v>
      </c>
      <c r="I68" s="5"/>
      <c r="J68" s="5"/>
      <c r="K68" s="5"/>
      <c r="L68" s="5"/>
      <c r="M68" s="5"/>
      <c r="N68" s="5"/>
      <c r="O68" s="5"/>
      <c r="P68" s="5"/>
      <c r="Q68" s="5"/>
      <c r="R68" s="5"/>
      <c r="S68" s="5"/>
      <c r="T68" s="5"/>
      <c r="U68" s="5"/>
      <c r="V68" s="5"/>
      <c r="W68" s="5"/>
      <c r="X68" s="5"/>
      <c r="Y68" s="5"/>
      <c r="Z68" s="5"/>
    </row>
    <row r="69" spans="1:26" ht="24.75" customHeight="1">
      <c r="A69" s="5"/>
      <c r="B69" s="714"/>
      <c r="C69" s="358" t="s">
        <v>413</v>
      </c>
      <c r="D69" s="484">
        <v>235</v>
      </c>
      <c r="E69" s="358">
        <v>5</v>
      </c>
      <c r="F69" s="484">
        <v>2</v>
      </c>
      <c r="G69" s="484">
        <v>3338</v>
      </c>
      <c r="H69" s="362">
        <f t="shared" si="0"/>
        <v>3580</v>
      </c>
      <c r="I69" s="5"/>
      <c r="J69" s="5"/>
      <c r="K69" s="5"/>
      <c r="L69" s="5"/>
      <c r="M69" s="5"/>
      <c r="N69" s="5"/>
      <c r="O69" s="5"/>
      <c r="P69" s="5"/>
      <c r="Q69" s="5"/>
      <c r="R69" s="5"/>
      <c r="S69" s="5"/>
      <c r="T69" s="5"/>
      <c r="U69" s="5"/>
      <c r="V69" s="5"/>
      <c r="W69" s="5"/>
      <c r="X69" s="5"/>
      <c r="Y69" s="5"/>
      <c r="Z69" s="5"/>
    </row>
    <row r="70" spans="1:26" ht="24.75" customHeight="1">
      <c r="A70" s="5"/>
      <c r="B70" s="714"/>
      <c r="C70" s="358" t="s">
        <v>414</v>
      </c>
      <c r="D70" s="484"/>
      <c r="E70" s="358">
        <v>2553</v>
      </c>
      <c r="F70" s="484"/>
      <c r="G70" s="484">
        <v>14</v>
      </c>
      <c r="H70" s="362">
        <f t="shared" si="0"/>
        <v>2567</v>
      </c>
      <c r="I70" s="5"/>
      <c r="J70" s="5"/>
      <c r="K70" s="5"/>
      <c r="L70" s="5"/>
      <c r="M70" s="5"/>
      <c r="N70" s="5"/>
      <c r="O70" s="5"/>
      <c r="P70" s="5"/>
      <c r="Q70" s="5"/>
      <c r="R70" s="5"/>
      <c r="S70" s="5"/>
      <c r="T70" s="5"/>
      <c r="U70" s="5"/>
      <c r="V70" s="5"/>
      <c r="W70" s="5"/>
      <c r="X70" s="5"/>
      <c r="Y70" s="5"/>
      <c r="Z70" s="5"/>
    </row>
    <row r="71" spans="1:26" ht="24.75" customHeight="1">
      <c r="A71" s="5"/>
      <c r="B71" s="714"/>
      <c r="C71" s="358" t="s">
        <v>435</v>
      </c>
      <c r="D71" s="484"/>
      <c r="E71" s="484"/>
      <c r="F71" s="484"/>
      <c r="G71" s="484">
        <v>9</v>
      </c>
      <c r="H71" s="362">
        <f t="shared" si="0"/>
        <v>9</v>
      </c>
      <c r="I71" s="5"/>
      <c r="J71" s="5"/>
      <c r="K71" s="5"/>
      <c r="L71" s="5"/>
      <c r="M71" s="5"/>
      <c r="N71" s="5"/>
      <c r="O71" s="5"/>
      <c r="P71" s="5"/>
      <c r="Q71" s="5"/>
      <c r="R71" s="5"/>
      <c r="S71" s="5"/>
      <c r="T71" s="5"/>
      <c r="U71" s="5"/>
      <c r="V71" s="5"/>
      <c r="W71" s="5"/>
      <c r="X71" s="5"/>
      <c r="Y71" s="5"/>
      <c r="Z71" s="5"/>
    </row>
    <row r="72" spans="1:26" ht="24.75" customHeight="1">
      <c r="A72" s="5"/>
      <c r="B72" s="695"/>
      <c r="C72" s="487" t="s">
        <v>59</v>
      </c>
      <c r="D72" s="362">
        <f t="shared" ref="D72:G72" si="14">SUM(D68:D71)</f>
        <v>235</v>
      </c>
      <c r="E72" s="362">
        <f t="shared" si="14"/>
        <v>2558</v>
      </c>
      <c r="F72" s="362">
        <f t="shared" si="14"/>
        <v>2</v>
      </c>
      <c r="G72" s="362">
        <f t="shared" si="14"/>
        <v>3361</v>
      </c>
      <c r="H72" s="362">
        <f t="shared" si="0"/>
        <v>6156</v>
      </c>
      <c r="I72" s="5"/>
      <c r="J72" s="5"/>
      <c r="K72" s="5"/>
      <c r="L72" s="5"/>
      <c r="M72" s="5"/>
      <c r="N72" s="5"/>
      <c r="O72" s="5"/>
      <c r="P72" s="5"/>
      <c r="Q72" s="5"/>
      <c r="R72" s="5"/>
      <c r="S72" s="5"/>
      <c r="T72" s="5"/>
      <c r="U72" s="5"/>
      <c r="V72" s="5"/>
      <c r="W72" s="5"/>
      <c r="X72" s="5"/>
      <c r="Y72" s="5"/>
      <c r="Z72" s="5"/>
    </row>
    <row r="73" spans="1:26" ht="24.75" customHeight="1">
      <c r="A73" s="5"/>
      <c r="B73" s="787">
        <v>2018</v>
      </c>
      <c r="C73" s="5" t="s">
        <v>432</v>
      </c>
      <c r="D73" s="223"/>
      <c r="E73" s="223"/>
      <c r="F73" s="223"/>
      <c r="G73" s="223"/>
      <c r="H73" s="248">
        <f t="shared" ref="H73:H76" si="15">SUM(D73:G73)</f>
        <v>0</v>
      </c>
      <c r="I73" s="5"/>
      <c r="J73" s="5"/>
      <c r="K73" s="5"/>
      <c r="L73" s="5"/>
      <c r="M73" s="5"/>
      <c r="N73" s="5"/>
      <c r="O73" s="5"/>
      <c r="P73" s="5"/>
      <c r="Q73" s="5"/>
      <c r="R73" s="5"/>
      <c r="S73" s="5"/>
      <c r="T73" s="5"/>
      <c r="U73" s="5"/>
      <c r="V73" s="5"/>
      <c r="W73" s="5"/>
      <c r="X73" s="5"/>
      <c r="Y73" s="5"/>
      <c r="Z73" s="5"/>
    </row>
    <row r="74" spans="1:26" ht="24.75" customHeight="1">
      <c r="A74" s="5"/>
      <c r="B74" s="714"/>
      <c r="C74" s="5" t="s">
        <v>413</v>
      </c>
      <c r="D74" s="24">
        <v>296</v>
      </c>
      <c r="E74" s="226">
        <v>4</v>
      </c>
      <c r="F74" s="24">
        <v>1</v>
      </c>
      <c r="G74" s="24">
        <v>3189</v>
      </c>
      <c r="H74" s="490">
        <f t="shared" si="15"/>
        <v>3490</v>
      </c>
      <c r="I74" s="5"/>
      <c r="J74" s="5"/>
      <c r="K74" s="5"/>
      <c r="L74" s="5"/>
      <c r="M74" s="5"/>
      <c r="N74" s="5"/>
      <c r="O74" s="5"/>
      <c r="P74" s="5"/>
      <c r="Q74" s="5"/>
      <c r="R74" s="5"/>
      <c r="S74" s="5"/>
      <c r="T74" s="5"/>
      <c r="U74" s="5"/>
      <c r="V74" s="5"/>
      <c r="W74" s="5"/>
      <c r="X74" s="5"/>
      <c r="Y74" s="5"/>
      <c r="Z74" s="5"/>
    </row>
    <row r="75" spans="1:26" ht="24.75" customHeight="1">
      <c r="A75" s="5"/>
      <c r="B75" s="714"/>
      <c r="C75" s="5" t="s">
        <v>414</v>
      </c>
      <c r="D75" s="24"/>
      <c r="E75" s="226">
        <v>1699</v>
      </c>
      <c r="F75" s="24"/>
      <c r="G75" s="24">
        <v>4</v>
      </c>
      <c r="H75" s="490">
        <f t="shared" si="15"/>
        <v>1703</v>
      </c>
      <c r="I75" s="5"/>
      <c r="J75" s="5"/>
      <c r="K75" s="5"/>
      <c r="L75" s="5"/>
      <c r="M75" s="5"/>
      <c r="N75" s="5"/>
      <c r="O75" s="5"/>
      <c r="P75" s="5"/>
      <c r="Q75" s="5"/>
      <c r="R75" s="5"/>
      <c r="S75" s="5"/>
      <c r="T75" s="5"/>
      <c r="U75" s="5"/>
      <c r="V75" s="5"/>
      <c r="W75" s="5"/>
      <c r="X75" s="5"/>
      <c r="Y75" s="5"/>
      <c r="Z75" s="5"/>
    </row>
    <row r="76" spans="1:26" ht="24.75" customHeight="1">
      <c r="A76" s="5"/>
      <c r="B76" s="714"/>
      <c r="C76" s="5" t="s">
        <v>435</v>
      </c>
      <c r="D76" s="24">
        <v>1</v>
      </c>
      <c r="E76" s="24"/>
      <c r="F76" s="24"/>
      <c r="G76" s="24">
        <v>6</v>
      </c>
      <c r="H76" s="490">
        <f t="shared" si="15"/>
        <v>7</v>
      </c>
      <c r="I76" s="5"/>
      <c r="J76" s="5"/>
      <c r="K76" s="5"/>
      <c r="L76" s="5"/>
      <c r="M76" s="5"/>
      <c r="N76" s="5"/>
      <c r="O76" s="5"/>
      <c r="P76" s="5"/>
      <c r="Q76" s="5"/>
      <c r="R76" s="5"/>
      <c r="S76" s="5"/>
      <c r="T76" s="5"/>
      <c r="U76" s="5"/>
      <c r="V76" s="5"/>
      <c r="W76" s="5"/>
      <c r="X76" s="5"/>
      <c r="Y76" s="5"/>
      <c r="Z76" s="5"/>
    </row>
    <row r="77" spans="1:26" ht="24.75" customHeight="1">
      <c r="A77" s="5"/>
      <c r="B77" s="695"/>
      <c r="C77" s="436" t="s">
        <v>59</v>
      </c>
      <c r="D77" s="353">
        <f t="shared" ref="D77:H77" si="16">SUM(D73:D76)</f>
        <v>297</v>
      </c>
      <c r="E77" s="353">
        <f t="shared" si="16"/>
        <v>1703</v>
      </c>
      <c r="F77" s="353">
        <f t="shared" si="16"/>
        <v>1</v>
      </c>
      <c r="G77" s="353">
        <f t="shared" si="16"/>
        <v>3199</v>
      </c>
      <c r="H77" s="353">
        <f t="shared" si="16"/>
        <v>5200</v>
      </c>
      <c r="I77" s="5"/>
      <c r="J77" s="5"/>
      <c r="K77" s="5"/>
      <c r="L77" s="5"/>
      <c r="M77" s="5"/>
      <c r="N77" s="5"/>
      <c r="O77" s="5"/>
      <c r="P77" s="5"/>
      <c r="Q77" s="5"/>
      <c r="R77" s="5"/>
      <c r="S77" s="5"/>
      <c r="T77" s="5"/>
      <c r="U77" s="5"/>
      <c r="V77" s="5"/>
      <c r="W77" s="5"/>
      <c r="X77" s="5"/>
      <c r="Y77" s="5"/>
      <c r="Z77" s="5"/>
    </row>
    <row r="78" spans="1:26" ht="24.75" customHeight="1">
      <c r="A78" s="5"/>
      <c r="B78" s="787">
        <v>2019</v>
      </c>
      <c r="C78" s="358" t="s">
        <v>432</v>
      </c>
      <c r="D78" s="223"/>
      <c r="E78" s="223"/>
      <c r="F78" s="223"/>
      <c r="G78" s="223"/>
      <c r="H78" s="248">
        <f t="shared" ref="H78:H81" si="17">SUM(D78:G78)</f>
        <v>0</v>
      </c>
      <c r="I78" s="5"/>
      <c r="J78" s="5"/>
      <c r="K78" s="5"/>
      <c r="L78" s="5"/>
      <c r="M78" s="5"/>
      <c r="N78" s="5"/>
      <c r="O78" s="5"/>
      <c r="P78" s="5"/>
      <c r="Q78" s="5"/>
      <c r="R78" s="5"/>
      <c r="S78" s="5"/>
      <c r="T78" s="5"/>
      <c r="U78" s="5"/>
      <c r="V78" s="5"/>
      <c r="W78" s="5"/>
      <c r="X78" s="5"/>
      <c r="Y78" s="5"/>
      <c r="Z78" s="5"/>
    </row>
    <row r="79" spans="1:26" ht="24.75" customHeight="1">
      <c r="A79" s="5"/>
      <c r="B79" s="714"/>
      <c r="C79" s="358" t="s">
        <v>413</v>
      </c>
      <c r="D79" s="24">
        <v>644</v>
      </c>
      <c r="E79" s="226">
        <v>10</v>
      </c>
      <c r="F79" s="24"/>
      <c r="G79" s="24">
        <v>7440</v>
      </c>
      <c r="H79" s="490">
        <f t="shared" si="17"/>
        <v>8094</v>
      </c>
      <c r="I79" s="5"/>
      <c r="J79" s="5"/>
      <c r="K79" s="5"/>
      <c r="L79" s="5"/>
      <c r="M79" s="5"/>
      <c r="N79" s="5"/>
      <c r="O79" s="5"/>
      <c r="P79" s="5"/>
      <c r="Q79" s="5"/>
      <c r="R79" s="5"/>
      <c r="S79" s="5"/>
      <c r="T79" s="5"/>
      <c r="U79" s="5"/>
      <c r="V79" s="5"/>
      <c r="W79" s="5"/>
      <c r="X79" s="5"/>
      <c r="Y79" s="5"/>
      <c r="Z79" s="5"/>
    </row>
    <row r="80" spans="1:26" ht="24.75" customHeight="1">
      <c r="A80" s="5"/>
      <c r="B80" s="714"/>
      <c r="C80" s="358" t="s">
        <v>414</v>
      </c>
      <c r="D80" s="24"/>
      <c r="E80" s="226">
        <v>1697</v>
      </c>
      <c r="F80" s="24"/>
      <c r="G80" s="24">
        <v>6</v>
      </c>
      <c r="H80" s="490">
        <f t="shared" si="17"/>
        <v>1703</v>
      </c>
      <c r="I80" s="5"/>
      <c r="J80" s="5"/>
      <c r="K80" s="5"/>
      <c r="L80" s="5"/>
      <c r="M80" s="5"/>
      <c r="N80" s="5"/>
      <c r="O80" s="5"/>
      <c r="P80" s="5"/>
      <c r="Q80" s="5"/>
      <c r="R80" s="5"/>
      <c r="S80" s="5"/>
      <c r="T80" s="5"/>
      <c r="U80" s="5"/>
      <c r="V80" s="5"/>
      <c r="W80" s="5"/>
      <c r="X80" s="5"/>
      <c r="Y80" s="5"/>
      <c r="Z80" s="5"/>
    </row>
    <row r="81" spans="1:26" ht="24.75" customHeight="1">
      <c r="A81" s="5"/>
      <c r="B81" s="714"/>
      <c r="C81" s="358" t="s">
        <v>435</v>
      </c>
      <c r="D81" s="24">
        <v>1</v>
      </c>
      <c r="E81" s="24"/>
      <c r="F81" s="24"/>
      <c r="G81" s="24">
        <v>16</v>
      </c>
      <c r="H81" s="490">
        <f t="shared" si="17"/>
        <v>17</v>
      </c>
      <c r="I81" s="5"/>
      <c r="J81" s="5"/>
      <c r="K81" s="5"/>
      <c r="L81" s="5"/>
      <c r="M81" s="5"/>
      <c r="N81" s="5"/>
      <c r="O81" s="5"/>
      <c r="P81" s="5"/>
      <c r="Q81" s="5"/>
      <c r="R81" s="5"/>
      <c r="S81" s="5"/>
      <c r="T81" s="5"/>
      <c r="U81" s="5"/>
      <c r="V81" s="5"/>
      <c r="W81" s="5"/>
      <c r="X81" s="5"/>
      <c r="Y81" s="5"/>
      <c r="Z81" s="5"/>
    </row>
    <row r="82" spans="1:26" ht="24.75" customHeight="1">
      <c r="A82" s="5"/>
      <c r="B82" s="695"/>
      <c r="C82" s="487" t="s">
        <v>59</v>
      </c>
      <c r="D82" s="353">
        <f t="shared" ref="D82:H82" si="18">SUM(D78:D81)</f>
        <v>645</v>
      </c>
      <c r="E82" s="353">
        <f t="shared" si="18"/>
        <v>1707</v>
      </c>
      <c r="F82" s="353">
        <f t="shared" si="18"/>
        <v>0</v>
      </c>
      <c r="G82" s="353">
        <f t="shared" si="18"/>
        <v>7462</v>
      </c>
      <c r="H82" s="353">
        <f t="shared" si="18"/>
        <v>9814</v>
      </c>
      <c r="I82" s="5"/>
      <c r="J82" s="5"/>
      <c r="K82" s="5"/>
      <c r="L82" s="5"/>
      <c r="M82" s="5"/>
      <c r="N82" s="5"/>
      <c r="O82" s="5"/>
      <c r="P82" s="5"/>
      <c r="Q82" s="5"/>
      <c r="R82" s="5"/>
      <c r="S82" s="5"/>
      <c r="T82" s="5"/>
      <c r="U82" s="5"/>
      <c r="V82" s="5"/>
      <c r="W82" s="5"/>
      <c r="X82" s="5"/>
      <c r="Y82" s="5"/>
      <c r="Z82" s="5"/>
    </row>
    <row r="83" spans="1:26" ht="24.75" customHeight="1">
      <c r="A83" s="5"/>
      <c r="B83" s="787">
        <v>2020</v>
      </c>
      <c r="C83" s="358" t="s">
        <v>432</v>
      </c>
      <c r="D83" s="223"/>
      <c r="E83" s="223"/>
      <c r="F83" s="223"/>
      <c r="G83" s="223"/>
      <c r="H83" s="248">
        <f t="shared" ref="H83:H86" si="19">SUM(D83:G83)</f>
        <v>0</v>
      </c>
      <c r="I83" s="5"/>
      <c r="J83" s="5"/>
      <c r="K83" s="5"/>
      <c r="L83" s="5"/>
      <c r="M83" s="5"/>
      <c r="N83" s="5"/>
      <c r="O83" s="5"/>
      <c r="P83" s="5"/>
      <c r="Q83" s="5"/>
      <c r="R83" s="5"/>
      <c r="S83" s="5"/>
      <c r="T83" s="5"/>
      <c r="U83" s="5"/>
      <c r="V83" s="5"/>
      <c r="W83" s="5"/>
      <c r="X83" s="5"/>
      <c r="Y83" s="5"/>
      <c r="Z83" s="5"/>
    </row>
    <row r="84" spans="1:26" ht="24.75" customHeight="1">
      <c r="A84" s="5"/>
      <c r="B84" s="714"/>
      <c r="C84" s="358" t="s">
        <v>413</v>
      </c>
      <c r="D84" s="24">
        <v>529</v>
      </c>
      <c r="E84" s="226">
        <v>5</v>
      </c>
      <c r="F84" s="24">
        <v>3</v>
      </c>
      <c r="G84" s="24">
        <v>6857</v>
      </c>
      <c r="H84" s="490">
        <f t="shared" si="19"/>
        <v>7394</v>
      </c>
      <c r="I84" s="5"/>
      <c r="J84" s="5"/>
      <c r="K84" s="5"/>
      <c r="L84" s="5"/>
      <c r="M84" s="5"/>
      <c r="N84" s="5"/>
      <c r="O84" s="5"/>
      <c r="P84" s="5"/>
      <c r="Q84" s="5"/>
      <c r="R84" s="5"/>
      <c r="S84" s="5"/>
      <c r="T84" s="5"/>
      <c r="U84" s="5"/>
      <c r="V84" s="5"/>
      <c r="W84" s="5"/>
      <c r="X84" s="5"/>
      <c r="Y84" s="5"/>
      <c r="Z84" s="5"/>
    </row>
    <row r="85" spans="1:26" ht="24.75" customHeight="1">
      <c r="A85" s="5"/>
      <c r="B85" s="714"/>
      <c r="C85" s="358" t="s">
        <v>414</v>
      </c>
      <c r="D85" s="24"/>
      <c r="E85" s="226">
        <v>1134</v>
      </c>
      <c r="F85" s="24"/>
      <c r="G85" s="24">
        <v>2</v>
      </c>
      <c r="H85" s="490">
        <f t="shared" si="19"/>
        <v>1136</v>
      </c>
      <c r="I85" s="5"/>
      <c r="J85" s="5"/>
      <c r="K85" s="5"/>
      <c r="L85" s="5"/>
      <c r="M85" s="5"/>
      <c r="N85" s="5"/>
      <c r="O85" s="5"/>
      <c r="P85" s="5"/>
      <c r="Q85" s="5"/>
      <c r="R85" s="5"/>
      <c r="S85" s="5"/>
      <c r="T85" s="5"/>
      <c r="U85" s="5"/>
      <c r="V85" s="5"/>
      <c r="W85" s="5"/>
      <c r="X85" s="5"/>
      <c r="Y85" s="5"/>
      <c r="Z85" s="5"/>
    </row>
    <row r="86" spans="1:26" ht="24.75" customHeight="1">
      <c r="A86" s="5"/>
      <c r="B86" s="714"/>
      <c r="C86" s="358" t="s">
        <v>435</v>
      </c>
      <c r="D86" s="24">
        <v>1</v>
      </c>
      <c r="E86" s="24"/>
      <c r="F86" s="24"/>
      <c r="G86" s="24">
        <v>12</v>
      </c>
      <c r="H86" s="490">
        <f t="shared" si="19"/>
        <v>13</v>
      </c>
      <c r="I86" s="5"/>
      <c r="J86" s="5"/>
      <c r="K86" s="5"/>
      <c r="L86" s="5"/>
      <c r="M86" s="5"/>
      <c r="N86" s="5"/>
      <c r="O86" s="5"/>
      <c r="P86" s="5"/>
      <c r="Q86" s="5"/>
      <c r="R86" s="5"/>
      <c r="S86" s="5"/>
      <c r="T86" s="5"/>
      <c r="U86" s="5"/>
      <c r="V86" s="5"/>
      <c r="W86" s="5"/>
      <c r="X86" s="5"/>
      <c r="Y86" s="5"/>
      <c r="Z86" s="5"/>
    </row>
    <row r="87" spans="1:26" ht="24.75" customHeight="1">
      <c r="A87" s="5"/>
      <c r="B87" s="695"/>
      <c r="C87" s="487" t="s">
        <v>59</v>
      </c>
      <c r="D87" s="353">
        <f t="shared" ref="D87:H87" si="20">SUM(D83:D86)</f>
        <v>530</v>
      </c>
      <c r="E87" s="353">
        <f t="shared" si="20"/>
        <v>1139</v>
      </c>
      <c r="F87" s="353">
        <f t="shared" si="20"/>
        <v>3</v>
      </c>
      <c r="G87" s="353">
        <f t="shared" si="20"/>
        <v>6871</v>
      </c>
      <c r="H87" s="353">
        <f t="shared" si="20"/>
        <v>8543</v>
      </c>
      <c r="I87" s="5"/>
      <c r="J87" s="5"/>
      <c r="K87" s="5"/>
      <c r="L87" s="5"/>
      <c r="M87" s="5"/>
      <c r="N87" s="5"/>
      <c r="O87" s="5"/>
      <c r="P87" s="5"/>
      <c r="Q87" s="5"/>
      <c r="R87" s="5"/>
      <c r="S87" s="5"/>
      <c r="T87" s="5"/>
      <c r="U87" s="5"/>
      <c r="V87" s="5"/>
      <c r="W87" s="5"/>
      <c r="X87" s="5"/>
      <c r="Y87" s="5"/>
      <c r="Z87" s="5"/>
    </row>
    <row r="88" spans="1:26" ht="24.75" customHeight="1">
      <c r="A88" s="5"/>
      <c r="B88" s="787">
        <v>2021</v>
      </c>
      <c r="C88" s="358" t="s">
        <v>432</v>
      </c>
      <c r="D88" s="223"/>
      <c r="E88" s="223"/>
      <c r="F88" s="223"/>
      <c r="G88" s="223"/>
      <c r="H88" s="248">
        <f t="shared" ref="H88:H91" si="21">SUM(D88:G88)</f>
        <v>0</v>
      </c>
      <c r="I88" s="5"/>
      <c r="J88" s="5"/>
      <c r="K88" s="5"/>
      <c r="L88" s="5"/>
      <c r="M88" s="5"/>
      <c r="N88" s="5"/>
      <c r="O88" s="5"/>
      <c r="P88" s="5"/>
      <c r="Q88" s="5"/>
      <c r="R88" s="5"/>
      <c r="S88" s="5"/>
      <c r="T88" s="5"/>
      <c r="U88" s="5"/>
      <c r="V88" s="5"/>
      <c r="W88" s="5"/>
      <c r="X88" s="5"/>
      <c r="Y88" s="5"/>
      <c r="Z88" s="5"/>
    </row>
    <row r="89" spans="1:26" ht="24.75" customHeight="1">
      <c r="A89" s="5"/>
      <c r="B89" s="714"/>
      <c r="C89" s="358" t="s">
        <v>413</v>
      </c>
      <c r="D89" s="24">
        <v>867</v>
      </c>
      <c r="E89" s="226">
        <v>8</v>
      </c>
      <c r="F89" s="24">
        <v>2</v>
      </c>
      <c r="G89" s="24">
        <v>10252</v>
      </c>
      <c r="H89" s="490">
        <f t="shared" si="21"/>
        <v>11129</v>
      </c>
      <c r="I89" s="5"/>
      <c r="J89" s="5"/>
      <c r="K89" s="5"/>
      <c r="L89" s="5"/>
      <c r="M89" s="5"/>
      <c r="N89" s="5"/>
      <c r="O89" s="5"/>
      <c r="P89" s="5"/>
      <c r="Q89" s="5"/>
      <c r="R89" s="5"/>
      <c r="S89" s="5"/>
      <c r="T89" s="5"/>
      <c r="U89" s="5"/>
      <c r="V89" s="5"/>
      <c r="W89" s="5"/>
      <c r="X89" s="5"/>
      <c r="Y89" s="5"/>
      <c r="Z89" s="5"/>
    </row>
    <row r="90" spans="1:26" ht="24.75" customHeight="1">
      <c r="A90" s="5"/>
      <c r="B90" s="714"/>
      <c r="C90" s="358" t="s">
        <v>414</v>
      </c>
      <c r="D90" s="24">
        <v>2</v>
      </c>
      <c r="E90" s="226">
        <v>1953</v>
      </c>
      <c r="F90" s="24"/>
      <c r="G90" s="24">
        <v>6</v>
      </c>
      <c r="H90" s="490">
        <f t="shared" si="21"/>
        <v>1961</v>
      </c>
      <c r="I90" s="5"/>
      <c r="J90" s="5"/>
      <c r="K90" s="5"/>
      <c r="L90" s="5"/>
      <c r="M90" s="5"/>
      <c r="N90" s="5"/>
      <c r="O90" s="5"/>
      <c r="P90" s="5"/>
      <c r="Q90" s="5"/>
      <c r="R90" s="5"/>
      <c r="S90" s="5"/>
      <c r="T90" s="5"/>
      <c r="U90" s="5"/>
      <c r="V90" s="5"/>
      <c r="W90" s="5"/>
      <c r="X90" s="5"/>
      <c r="Y90" s="5"/>
      <c r="Z90" s="5"/>
    </row>
    <row r="91" spans="1:26" ht="24.75" customHeight="1">
      <c r="A91" s="5"/>
      <c r="B91" s="714"/>
      <c r="C91" s="358" t="s">
        <v>435</v>
      </c>
      <c r="D91" s="24">
        <v>3</v>
      </c>
      <c r="E91" s="24"/>
      <c r="F91" s="24"/>
      <c r="G91" s="24">
        <v>20</v>
      </c>
      <c r="H91" s="490">
        <f t="shared" si="21"/>
        <v>23</v>
      </c>
      <c r="I91" s="5"/>
      <c r="J91" s="5"/>
      <c r="K91" s="5"/>
      <c r="L91" s="5"/>
      <c r="M91" s="5"/>
      <c r="N91" s="5"/>
      <c r="O91" s="5"/>
      <c r="P91" s="5"/>
      <c r="Q91" s="5"/>
      <c r="R91" s="5"/>
      <c r="S91" s="5"/>
      <c r="T91" s="5"/>
      <c r="U91" s="5"/>
      <c r="V91" s="5"/>
      <c r="W91" s="5"/>
      <c r="X91" s="5"/>
      <c r="Y91" s="5"/>
      <c r="Z91" s="5"/>
    </row>
    <row r="92" spans="1:26" ht="24.75" customHeight="1">
      <c r="A92" s="5"/>
      <c r="B92" s="695"/>
      <c r="C92" s="487" t="s">
        <v>59</v>
      </c>
      <c r="D92" s="353">
        <f t="shared" ref="D92:H92" si="22">SUM(D88:D91)</f>
        <v>872</v>
      </c>
      <c r="E92" s="353">
        <f t="shared" si="22"/>
        <v>1961</v>
      </c>
      <c r="F92" s="353">
        <f t="shared" si="22"/>
        <v>2</v>
      </c>
      <c r="G92" s="353">
        <f t="shared" si="22"/>
        <v>10278</v>
      </c>
      <c r="H92" s="353">
        <f t="shared" si="22"/>
        <v>13113</v>
      </c>
      <c r="I92" s="5"/>
      <c r="J92" s="5"/>
      <c r="K92" s="5"/>
      <c r="L92" s="5"/>
      <c r="M92" s="5"/>
      <c r="N92" s="5"/>
      <c r="O92" s="5"/>
      <c r="P92" s="5"/>
      <c r="Q92" s="5"/>
      <c r="R92" s="5"/>
      <c r="S92" s="5"/>
      <c r="T92" s="5"/>
      <c r="U92" s="5"/>
      <c r="V92" s="5"/>
      <c r="W92" s="5"/>
      <c r="X92" s="5"/>
      <c r="Y92" s="5"/>
      <c r="Z92" s="5"/>
    </row>
    <row r="93" spans="1:26" ht="24.75" customHeight="1">
      <c r="A93" s="5"/>
      <c r="B93" s="787">
        <v>2022</v>
      </c>
      <c r="C93" s="358" t="s">
        <v>432</v>
      </c>
      <c r="D93" s="223"/>
      <c r="E93" s="223"/>
      <c r="F93" s="223"/>
      <c r="G93" s="223"/>
      <c r="H93" s="248">
        <f t="shared" ref="H93:H96" si="23">SUM(D93:G93)</f>
        <v>0</v>
      </c>
      <c r="I93" s="5"/>
      <c r="J93" s="5"/>
      <c r="K93" s="5"/>
      <c r="L93" s="5"/>
      <c r="M93" s="5"/>
      <c r="N93" s="5"/>
      <c r="O93" s="5"/>
      <c r="P93" s="5"/>
      <c r="Q93" s="5"/>
      <c r="R93" s="5"/>
      <c r="S93" s="5"/>
      <c r="T93" s="5"/>
      <c r="U93" s="5"/>
      <c r="V93" s="5"/>
      <c r="W93" s="5"/>
      <c r="X93" s="5"/>
      <c r="Y93" s="5"/>
      <c r="Z93" s="5"/>
    </row>
    <row r="94" spans="1:26" ht="24.75" customHeight="1">
      <c r="A94" s="5"/>
      <c r="B94" s="714"/>
      <c r="C94" s="358" t="s">
        <v>413</v>
      </c>
      <c r="D94" s="24">
        <v>844</v>
      </c>
      <c r="E94" s="226">
        <v>12</v>
      </c>
      <c r="F94" s="24"/>
      <c r="G94" s="24">
        <v>7102</v>
      </c>
      <c r="H94" s="490">
        <f t="shared" si="23"/>
        <v>7958</v>
      </c>
      <c r="I94" s="5"/>
      <c r="J94" s="5"/>
      <c r="K94" s="5"/>
      <c r="L94" s="5"/>
      <c r="M94" s="5"/>
      <c r="N94" s="5"/>
      <c r="O94" s="5"/>
      <c r="P94" s="5"/>
      <c r="Q94" s="5"/>
      <c r="R94" s="5"/>
      <c r="S94" s="5"/>
      <c r="T94" s="5"/>
      <c r="U94" s="5"/>
      <c r="V94" s="5"/>
      <c r="W94" s="5"/>
      <c r="X94" s="5"/>
      <c r="Y94" s="5"/>
      <c r="Z94" s="5"/>
    </row>
    <row r="95" spans="1:26" ht="24.75" customHeight="1">
      <c r="A95" s="5"/>
      <c r="B95" s="714"/>
      <c r="C95" s="358" t="s">
        <v>414</v>
      </c>
      <c r="D95" s="24">
        <v>4</v>
      </c>
      <c r="E95" s="226">
        <v>1761</v>
      </c>
      <c r="F95" s="24"/>
      <c r="G95" s="24">
        <v>5</v>
      </c>
      <c r="H95" s="490">
        <f t="shared" si="23"/>
        <v>1770</v>
      </c>
      <c r="I95" s="5"/>
      <c r="J95" s="5"/>
      <c r="K95" s="5"/>
      <c r="L95" s="5"/>
      <c r="M95" s="5"/>
      <c r="N95" s="5"/>
      <c r="O95" s="5"/>
      <c r="P95" s="5"/>
      <c r="Q95" s="5"/>
      <c r="R95" s="5"/>
      <c r="S95" s="5"/>
      <c r="T95" s="5"/>
      <c r="U95" s="5"/>
      <c r="V95" s="5"/>
      <c r="W95" s="5"/>
      <c r="X95" s="5"/>
      <c r="Y95" s="5"/>
      <c r="Z95" s="5"/>
    </row>
    <row r="96" spans="1:26" ht="24.75" customHeight="1">
      <c r="A96" s="5"/>
      <c r="B96" s="714"/>
      <c r="C96" s="358" t="s">
        <v>435</v>
      </c>
      <c r="D96" s="24"/>
      <c r="E96" s="24"/>
      <c r="F96" s="24"/>
      <c r="G96" s="24">
        <v>18</v>
      </c>
      <c r="H96" s="490">
        <f t="shared" si="23"/>
        <v>18</v>
      </c>
      <c r="I96" s="5"/>
      <c r="J96" s="5"/>
      <c r="K96" s="5"/>
      <c r="L96" s="5"/>
      <c r="M96" s="5"/>
      <c r="N96" s="5"/>
      <c r="O96" s="5"/>
      <c r="P96" s="5"/>
      <c r="Q96" s="5"/>
      <c r="R96" s="5"/>
      <c r="S96" s="5"/>
      <c r="T96" s="5"/>
      <c r="U96" s="5"/>
      <c r="V96" s="5"/>
      <c r="W96" s="5"/>
      <c r="X96" s="5"/>
      <c r="Y96" s="5"/>
      <c r="Z96" s="5"/>
    </row>
    <row r="97" spans="1:26" ht="24.75" customHeight="1">
      <c r="A97" s="5"/>
      <c r="B97" s="695"/>
      <c r="C97" s="487" t="s">
        <v>59</v>
      </c>
      <c r="D97" s="353">
        <f t="shared" ref="D97:H97" si="24">SUM(D93:D96)</f>
        <v>848</v>
      </c>
      <c r="E97" s="353">
        <f t="shared" si="24"/>
        <v>1773</v>
      </c>
      <c r="F97" s="353">
        <f t="shared" si="24"/>
        <v>0</v>
      </c>
      <c r="G97" s="353">
        <f t="shared" si="24"/>
        <v>7125</v>
      </c>
      <c r="H97" s="353">
        <f t="shared" si="24"/>
        <v>9746</v>
      </c>
      <c r="I97" s="5"/>
      <c r="J97" s="5"/>
      <c r="K97" s="5"/>
      <c r="L97" s="5"/>
      <c r="M97" s="5"/>
      <c r="N97" s="5"/>
      <c r="O97" s="5"/>
      <c r="P97" s="5"/>
      <c r="Q97" s="5"/>
      <c r="R97" s="5"/>
      <c r="S97" s="5"/>
      <c r="T97" s="5"/>
      <c r="U97" s="5"/>
      <c r="V97" s="5"/>
      <c r="W97" s="5"/>
      <c r="X97" s="5"/>
      <c r="Y97" s="5"/>
      <c r="Z97" s="5"/>
    </row>
    <row r="98" spans="1:26" ht="24.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24.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24.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24.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24.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24.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24.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24.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24.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24.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24.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24.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24.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24.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24.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24.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24.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24.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24.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24.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24.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24.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24.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24.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24.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24.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24.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24.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24.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24.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24.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24.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24.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24.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24.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24.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24.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24.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24.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24.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24.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24.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24.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24.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24.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24.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24.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24.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24.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24.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24.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24.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24.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24.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24.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24.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24.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24.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24.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24.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24.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24.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24.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24.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24.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24.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24.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24.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24.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24.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24.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24.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24.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24.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24.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24.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24.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24.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24.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24.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24.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24.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24.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24.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24.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24.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24.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24.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24.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24.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24.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24.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24.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24.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24.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24.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24.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24.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24.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24.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24.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24.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24.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24.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24.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24.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24.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24.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24.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24.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24.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24.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24.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24.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24.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24.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24.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24.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24.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24.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24.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24.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24.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24.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24.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24.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24.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24.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24.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24.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24.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24.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24.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24.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24.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24.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24.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24.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24.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24.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24.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24.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24.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24.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24.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24.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24.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24.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24.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24.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24.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24.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24.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24.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24.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24.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24.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24.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24.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24.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24.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24.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24.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24.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24.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24.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24.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24.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24.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24.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24.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24.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24.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24.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24.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24.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24.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24.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24.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24.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24.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24.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24.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24.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24.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24.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24.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24.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24.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24.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24.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24.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24.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24.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24.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24.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24.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24.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24.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24.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
    <mergeCell ref="T16:U16"/>
    <mergeCell ref="L2:R2"/>
    <mergeCell ref="B4:H4"/>
    <mergeCell ref="L4:L7"/>
    <mergeCell ref="M4:M7"/>
    <mergeCell ref="N4:N7"/>
    <mergeCell ref="O4:O7"/>
    <mergeCell ref="P4:Q5"/>
    <mergeCell ref="R4:R7"/>
    <mergeCell ref="B6:B7"/>
    <mergeCell ref="C6:C7"/>
    <mergeCell ref="B43:B47"/>
    <mergeCell ref="D6:H6"/>
    <mergeCell ref="P6:P7"/>
    <mergeCell ref="Q6:Q7"/>
    <mergeCell ref="B8:B12"/>
    <mergeCell ref="B13:B17"/>
    <mergeCell ref="B18:B22"/>
    <mergeCell ref="B23:B27"/>
    <mergeCell ref="B28:B32"/>
    <mergeCell ref="B33:B37"/>
    <mergeCell ref="B38:B42"/>
    <mergeCell ref="B78:B82"/>
    <mergeCell ref="B83:B87"/>
    <mergeCell ref="B88:B92"/>
    <mergeCell ref="B93:B97"/>
    <mergeCell ref="B48:B52"/>
    <mergeCell ref="B53:B57"/>
    <mergeCell ref="B58:B62"/>
    <mergeCell ref="B63:B67"/>
    <mergeCell ref="B68:B72"/>
    <mergeCell ref="B73:B7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8552-0018-4EE2-8526-096CAC747CE9}">
  <sheetPr>
    <tabColor theme="2" tint="-0.499984740745262"/>
  </sheetPr>
  <dimension ref="B4:J31"/>
  <sheetViews>
    <sheetView workbookViewId="0">
      <selection activeCell="I11" sqref="I11"/>
    </sheetView>
  </sheetViews>
  <sheetFormatPr defaultColWidth="8.90625" defaultRowHeight="26" customHeight="1"/>
  <cols>
    <col min="1" max="1" width="8.90625" style="21"/>
    <col min="2" max="2" width="8.90625" style="295"/>
    <col min="3" max="3" width="26.1796875" style="21" customWidth="1"/>
    <col min="4" max="9" width="15.90625" style="21" customWidth="1"/>
    <col min="10" max="16384" width="8.90625" style="21"/>
  </cols>
  <sheetData>
    <row r="4" spans="2:10" ht="26" customHeight="1">
      <c r="C4" s="296" t="s">
        <v>304</v>
      </c>
    </row>
    <row r="6" spans="2:10" ht="26" customHeight="1">
      <c r="B6" s="295" t="s">
        <v>165</v>
      </c>
      <c r="C6" s="298" t="s">
        <v>305</v>
      </c>
    </row>
    <row r="7" spans="2:10" ht="26" customHeight="1">
      <c r="C7" s="794" t="s">
        <v>54</v>
      </c>
      <c r="D7" s="796" t="s">
        <v>130</v>
      </c>
      <c r="E7" s="797"/>
      <c r="F7" s="796" t="s">
        <v>131</v>
      </c>
      <c r="G7" s="797"/>
    </row>
    <row r="8" spans="2:10" ht="26" customHeight="1">
      <c r="C8" s="795"/>
      <c r="D8" s="50" t="s">
        <v>132</v>
      </c>
      <c r="E8" s="50" t="s">
        <v>133</v>
      </c>
      <c r="F8" s="51" t="s">
        <v>134</v>
      </c>
      <c r="G8" s="51" t="s">
        <v>135</v>
      </c>
    </row>
    <row r="9" spans="2:10" ht="26" customHeight="1">
      <c r="C9" s="292" t="s">
        <v>136</v>
      </c>
      <c r="D9" s="52">
        <v>44.1</v>
      </c>
      <c r="E9" s="52">
        <v>71.5</v>
      </c>
      <c r="F9" s="52">
        <v>0.5</v>
      </c>
      <c r="G9" s="52">
        <v>2</v>
      </c>
    </row>
    <row r="11" spans="2:10" ht="26" customHeight="1">
      <c r="B11" s="295" t="s">
        <v>222</v>
      </c>
      <c r="C11" s="298" t="s">
        <v>306</v>
      </c>
    </row>
    <row r="12" spans="2:10" ht="26" customHeight="1">
      <c r="C12" s="800" t="s">
        <v>54</v>
      </c>
      <c r="D12" s="796" t="s">
        <v>159</v>
      </c>
      <c r="E12" s="797"/>
      <c r="F12" s="801" t="s">
        <v>160</v>
      </c>
      <c r="G12" s="797"/>
      <c r="H12" s="63"/>
      <c r="I12" s="29"/>
      <c r="J12" s="29"/>
    </row>
    <row r="13" spans="2:10" ht="26" customHeight="1">
      <c r="C13" s="795"/>
      <c r="D13" s="92" t="s">
        <v>132</v>
      </c>
      <c r="E13" s="92" t="s">
        <v>133</v>
      </c>
      <c r="F13" s="92" t="s">
        <v>134</v>
      </c>
      <c r="G13" s="93" t="s">
        <v>135</v>
      </c>
      <c r="H13" s="63"/>
      <c r="I13" s="29"/>
      <c r="J13" s="29"/>
    </row>
    <row r="14" spans="2:10" ht="21.65" customHeight="1">
      <c r="C14" s="94" t="s">
        <v>161</v>
      </c>
      <c r="D14" s="95">
        <v>43</v>
      </c>
      <c r="E14" s="95">
        <v>74.099999999999994</v>
      </c>
      <c r="F14" s="95">
        <v>3.9</v>
      </c>
      <c r="G14" s="95">
        <v>3.9</v>
      </c>
      <c r="H14" s="29"/>
      <c r="I14" s="29"/>
      <c r="J14" s="29"/>
    </row>
    <row r="15" spans="2:10" ht="26" customHeight="1">
      <c r="C15" s="46" t="s">
        <v>74</v>
      </c>
      <c r="D15" s="45">
        <v>44.3</v>
      </c>
      <c r="E15" s="45">
        <v>69.3</v>
      </c>
      <c r="F15" s="45">
        <v>33</v>
      </c>
      <c r="G15" s="45">
        <v>3.2</v>
      </c>
      <c r="H15" s="29"/>
      <c r="I15" s="29"/>
      <c r="J15" s="29"/>
    </row>
    <row r="16" spans="2:10" ht="26" customHeight="1">
      <c r="C16" s="73" t="s">
        <v>162</v>
      </c>
      <c r="D16" s="29"/>
      <c r="E16" s="29"/>
      <c r="F16" s="29"/>
      <c r="G16" s="29"/>
      <c r="H16" s="29"/>
      <c r="I16" s="29"/>
      <c r="J16" s="29"/>
    </row>
    <row r="17" spans="2:10" ht="26" customHeight="1">
      <c r="D17" s="29"/>
      <c r="E17" s="29"/>
      <c r="F17" s="29"/>
      <c r="G17" s="29"/>
      <c r="H17" s="29"/>
      <c r="I17" s="29"/>
      <c r="J17" s="29"/>
    </row>
    <row r="18" spans="2:10" ht="26" customHeight="1">
      <c r="B18" s="295" t="s">
        <v>307</v>
      </c>
      <c r="C18" s="298" t="s">
        <v>261</v>
      </c>
    </row>
    <row r="19" spans="2:10" ht="26" customHeight="1">
      <c r="C19" s="794" t="s">
        <v>52</v>
      </c>
      <c r="D19" s="796" t="s">
        <v>130</v>
      </c>
      <c r="E19" s="797"/>
      <c r="F19" s="796" t="s">
        <v>131</v>
      </c>
      <c r="G19" s="797"/>
    </row>
    <row r="20" spans="2:10" ht="26" customHeight="1">
      <c r="C20" s="795"/>
      <c r="D20" s="50" t="s">
        <v>132</v>
      </c>
      <c r="E20" s="50" t="s">
        <v>229</v>
      </c>
      <c r="F20" s="147" t="s">
        <v>230</v>
      </c>
      <c r="G20" s="148" t="s">
        <v>231</v>
      </c>
    </row>
    <row r="21" spans="2:10" ht="26" customHeight="1">
      <c r="C21" s="141" t="s">
        <v>35</v>
      </c>
      <c r="D21" s="52">
        <v>43</v>
      </c>
      <c r="E21" s="52">
        <v>74.099999999999994</v>
      </c>
      <c r="F21" s="149">
        <v>3.9</v>
      </c>
      <c r="G21" s="52">
        <v>3.9</v>
      </c>
    </row>
    <row r="22" spans="2:10" ht="26" customHeight="1">
      <c r="C22" s="141" t="s">
        <v>232</v>
      </c>
      <c r="D22" s="52">
        <v>48</v>
      </c>
      <c r="E22" s="52">
        <v>56.1</v>
      </c>
      <c r="F22" s="149">
        <v>92</v>
      </c>
      <c r="G22" s="52">
        <v>3</v>
      </c>
    </row>
    <row r="23" spans="2:10" ht="26" customHeight="1">
      <c r="C23" s="141" t="s">
        <v>233</v>
      </c>
      <c r="D23" s="52">
        <v>47.3</v>
      </c>
      <c r="E23" s="52">
        <v>63.1</v>
      </c>
      <c r="F23" s="149">
        <v>62</v>
      </c>
      <c r="G23" s="52">
        <v>0.2</v>
      </c>
    </row>
    <row r="24" spans="2:10" ht="26" customHeight="1">
      <c r="C24" s="141" t="s">
        <v>234</v>
      </c>
      <c r="D24" s="52">
        <v>44.3</v>
      </c>
      <c r="E24" s="52">
        <v>69.3</v>
      </c>
      <c r="F24" s="149">
        <v>33</v>
      </c>
      <c r="G24" s="52">
        <v>3.2</v>
      </c>
    </row>
    <row r="25" spans="2:10" ht="26" customHeight="1">
      <c r="C25" s="293"/>
      <c r="D25" s="294"/>
      <c r="E25" s="294"/>
      <c r="F25" s="294"/>
      <c r="G25" s="294"/>
    </row>
    <row r="26" spans="2:10" ht="26" customHeight="1">
      <c r="C26" s="293"/>
      <c r="D26" s="294"/>
      <c r="E26" s="294"/>
      <c r="F26" s="294"/>
      <c r="G26" s="294"/>
    </row>
    <row r="27" spans="2:10" ht="26" customHeight="1">
      <c r="B27" s="295" t="s">
        <v>308</v>
      </c>
      <c r="C27" s="297" t="s">
        <v>23</v>
      </c>
    </row>
    <row r="28" spans="2:10" ht="26" customHeight="1">
      <c r="C28" s="730" t="s">
        <v>52</v>
      </c>
      <c r="D28" s="697" t="s">
        <v>130</v>
      </c>
      <c r="E28" s="799"/>
      <c r="F28" s="697" t="s">
        <v>131</v>
      </c>
      <c r="G28" s="799"/>
    </row>
    <row r="29" spans="2:10" ht="26" customHeight="1">
      <c r="C29" s="798"/>
      <c r="D29" s="250" t="s">
        <v>132</v>
      </c>
      <c r="E29" s="250" t="s">
        <v>133</v>
      </c>
      <c r="F29" s="250" t="s">
        <v>134</v>
      </c>
      <c r="G29" s="250" t="s">
        <v>135</v>
      </c>
    </row>
    <row r="30" spans="2:10" ht="26" customHeight="1">
      <c r="C30" s="251" t="s">
        <v>35</v>
      </c>
      <c r="D30" s="252">
        <v>43</v>
      </c>
      <c r="E30" s="252">
        <v>74.099999999999994</v>
      </c>
      <c r="F30" s="253">
        <v>4.1500000000000004</v>
      </c>
      <c r="G30" s="252">
        <v>28.6</v>
      </c>
    </row>
    <row r="31" spans="2:10" ht="26" customHeight="1">
      <c r="C31" s="251" t="s">
        <v>20</v>
      </c>
      <c r="D31" s="252">
        <v>43</v>
      </c>
      <c r="E31" s="252">
        <v>74.099999999999994</v>
      </c>
      <c r="F31" s="252">
        <v>10</v>
      </c>
      <c r="G31" s="252">
        <v>0.6</v>
      </c>
    </row>
  </sheetData>
  <mergeCells count="12">
    <mergeCell ref="C7:C8"/>
    <mergeCell ref="D7:E7"/>
    <mergeCell ref="F7:G7"/>
    <mergeCell ref="C12:C13"/>
    <mergeCell ref="D12:E12"/>
    <mergeCell ref="F12:G12"/>
    <mergeCell ref="C19:C20"/>
    <mergeCell ref="D19:E19"/>
    <mergeCell ref="F19:G19"/>
    <mergeCell ref="C28:C29"/>
    <mergeCell ref="D28:E28"/>
    <mergeCell ref="F28:G28"/>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ABE2-5B30-439F-942B-51838AB85FA7}">
  <sheetPr>
    <tabColor rgb="FFFFC000"/>
    <outlinePr summaryBelow="0" summaryRight="0"/>
  </sheetPr>
  <dimension ref="A1:AB997"/>
  <sheetViews>
    <sheetView topLeftCell="A12" workbookViewId="0">
      <selection activeCell="H24" sqref="H24"/>
    </sheetView>
  </sheetViews>
  <sheetFormatPr defaultColWidth="12.6328125" defaultRowHeight="15" customHeight="1"/>
  <cols>
    <col min="1" max="1" width="12.6328125" style="31" customWidth="1"/>
    <col min="2" max="2" width="8.36328125" style="31" customWidth="1"/>
    <col min="3" max="4" width="12.6328125" style="31" customWidth="1"/>
    <col min="5" max="5" width="16.08984375" style="31" customWidth="1"/>
    <col min="6" max="6" width="12.6328125" style="31" customWidth="1"/>
    <col min="7" max="16384" width="12.6328125" style="31"/>
  </cols>
  <sheetData>
    <row r="1" spans="1:28" ht="21"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row>
    <row r="2" spans="1:28" ht="21" customHeight="1">
      <c r="A2" s="29"/>
      <c r="B2" s="804" t="s">
        <v>137</v>
      </c>
      <c r="C2" s="803"/>
      <c r="D2" s="803"/>
      <c r="E2" s="803"/>
      <c r="F2" s="803"/>
      <c r="G2" s="29"/>
      <c r="H2" s="29"/>
      <c r="I2" s="29"/>
      <c r="J2" s="29"/>
      <c r="K2" s="29"/>
      <c r="L2" s="29"/>
      <c r="M2" s="29"/>
      <c r="N2" s="29"/>
      <c r="O2" s="29"/>
      <c r="P2" s="29"/>
      <c r="Q2" s="29"/>
      <c r="R2" s="29"/>
      <c r="S2" s="29"/>
      <c r="T2" s="29"/>
      <c r="U2" s="29"/>
      <c r="V2" s="29"/>
      <c r="W2" s="29"/>
      <c r="X2" s="29"/>
      <c r="Y2" s="29"/>
      <c r="Z2" s="29"/>
      <c r="AA2" s="29"/>
      <c r="AB2" s="29"/>
    </row>
    <row r="3" spans="1:28" ht="21" customHeight="1">
      <c r="A3" s="29"/>
      <c r="B3" s="35"/>
      <c r="C3" s="35"/>
      <c r="D3" s="35"/>
      <c r="E3" s="35"/>
      <c r="F3" s="35"/>
      <c r="G3" s="54"/>
      <c r="H3" s="35"/>
      <c r="I3" s="55"/>
      <c r="J3" s="55"/>
      <c r="K3" s="55"/>
      <c r="L3" s="55"/>
      <c r="M3" s="56"/>
      <c r="N3" s="56"/>
      <c r="O3" s="56"/>
      <c r="P3" s="57"/>
      <c r="Q3" s="57"/>
      <c r="R3" s="57"/>
      <c r="S3" s="57"/>
      <c r="T3" s="57"/>
      <c r="U3" s="57"/>
      <c r="V3" s="35"/>
      <c r="W3" s="35"/>
      <c r="X3" s="35"/>
      <c r="Y3" s="35"/>
      <c r="Z3" s="35"/>
      <c r="AA3" s="35"/>
      <c r="AB3" s="35"/>
    </row>
    <row r="4" spans="1:28" ht="21" customHeight="1">
      <c r="A4" s="29"/>
      <c r="B4" s="36" t="s">
        <v>9</v>
      </c>
      <c r="C4" s="36" t="s">
        <v>46</v>
      </c>
      <c r="D4" s="36" t="s">
        <v>47</v>
      </c>
      <c r="E4" s="36" t="s">
        <v>48</v>
      </c>
      <c r="F4" s="36" t="s">
        <v>138</v>
      </c>
      <c r="G4" s="58">
        <v>37712</v>
      </c>
      <c r="H4" s="36" t="s">
        <v>139</v>
      </c>
      <c r="I4" s="59">
        <v>38504</v>
      </c>
      <c r="J4" s="59">
        <v>38899</v>
      </c>
      <c r="K4" s="59">
        <v>39295</v>
      </c>
      <c r="L4" s="59">
        <v>39692</v>
      </c>
      <c r="M4" s="60">
        <v>40087</v>
      </c>
      <c r="N4" s="60">
        <v>40483</v>
      </c>
      <c r="O4" s="60">
        <v>40878</v>
      </c>
      <c r="P4" s="61" t="s">
        <v>140</v>
      </c>
      <c r="Q4" s="61" t="s">
        <v>141</v>
      </c>
      <c r="R4" s="61" t="s">
        <v>142</v>
      </c>
      <c r="S4" s="61" t="s">
        <v>143</v>
      </c>
      <c r="T4" s="61" t="s">
        <v>144</v>
      </c>
      <c r="U4" s="61" t="s">
        <v>145</v>
      </c>
      <c r="V4" s="36" t="s">
        <v>146</v>
      </c>
      <c r="W4" s="36" t="s">
        <v>147</v>
      </c>
      <c r="X4" s="36" t="s">
        <v>148</v>
      </c>
      <c r="Y4" s="36" t="s">
        <v>149</v>
      </c>
      <c r="Z4" s="62" t="s">
        <v>150</v>
      </c>
      <c r="AA4" s="62" t="s">
        <v>151</v>
      </c>
      <c r="AB4" s="35"/>
    </row>
    <row r="5" spans="1:28" ht="21" customHeight="1">
      <c r="A5" s="63"/>
      <c r="B5" s="64" t="s">
        <v>18</v>
      </c>
      <c r="C5" s="64" t="s">
        <v>14</v>
      </c>
      <c r="D5" s="65" t="s">
        <v>49</v>
      </c>
      <c r="E5" s="64" t="s">
        <v>50</v>
      </c>
      <c r="F5" s="64" t="s">
        <v>152</v>
      </c>
      <c r="G5" s="64">
        <v>87</v>
      </c>
      <c r="H5" s="66">
        <f>G5+((I5-G5)/2)</f>
        <v>111.5</v>
      </c>
      <c r="I5" s="64">
        <v>136</v>
      </c>
      <c r="J5" s="66">
        <f>I5+((K5-I5)/2)</f>
        <v>169</v>
      </c>
      <c r="K5" s="64">
        <v>202</v>
      </c>
      <c r="L5" s="64">
        <v>228</v>
      </c>
      <c r="M5" s="64">
        <v>271</v>
      </c>
      <c r="N5" s="64">
        <v>299</v>
      </c>
      <c r="O5" s="66">
        <f>N5+((P5-N5)/2)</f>
        <v>306.5</v>
      </c>
      <c r="P5" s="64">
        <v>314</v>
      </c>
      <c r="Q5" s="64">
        <v>337</v>
      </c>
      <c r="R5" s="64">
        <v>356</v>
      </c>
      <c r="S5" s="64">
        <v>382</v>
      </c>
      <c r="T5" s="64">
        <v>426</v>
      </c>
      <c r="U5" s="64">
        <v>474</v>
      </c>
      <c r="V5" s="64">
        <v>475</v>
      </c>
      <c r="W5" s="64">
        <v>533</v>
      </c>
      <c r="X5" s="64">
        <v>181.1</v>
      </c>
      <c r="Y5" s="64">
        <v>302</v>
      </c>
      <c r="Z5" s="64">
        <v>496.5</v>
      </c>
      <c r="AA5" s="64">
        <v>544.4</v>
      </c>
      <c r="AB5" s="63"/>
    </row>
    <row r="6" spans="1:28" ht="21" customHeight="1">
      <c r="A6" s="29"/>
      <c r="B6" s="805" t="s">
        <v>153</v>
      </c>
      <c r="C6" s="803"/>
      <c r="D6" s="803"/>
      <c r="E6" s="803"/>
      <c r="F6" s="803"/>
      <c r="G6" s="803"/>
      <c r="H6" s="803"/>
      <c r="I6" s="803"/>
      <c r="J6" s="803"/>
      <c r="K6" s="803"/>
      <c r="L6" s="53"/>
      <c r="M6" s="53"/>
      <c r="N6" s="53"/>
      <c r="O6" s="67"/>
      <c r="P6" s="68"/>
      <c r="Q6" s="29"/>
      <c r="R6" s="29"/>
      <c r="S6" s="29"/>
      <c r="T6" s="29"/>
      <c r="U6" s="29"/>
      <c r="V6" s="29"/>
      <c r="W6" s="29"/>
      <c r="X6" s="29"/>
      <c r="Y6" s="29"/>
      <c r="Z6" s="29"/>
      <c r="AA6" s="29"/>
      <c r="AB6" s="29"/>
    </row>
    <row r="7" spans="1:28" ht="21" customHeight="1">
      <c r="A7" s="29"/>
      <c r="B7" s="803"/>
      <c r="C7" s="803"/>
      <c r="D7" s="803"/>
      <c r="E7" s="803"/>
      <c r="F7" s="803"/>
      <c r="G7" s="803"/>
      <c r="H7" s="803"/>
      <c r="I7" s="803"/>
      <c r="J7" s="803"/>
      <c r="K7" s="803"/>
      <c r="L7" s="29"/>
      <c r="M7" s="29"/>
      <c r="N7" s="29"/>
      <c r="O7" s="29"/>
      <c r="P7" s="29"/>
      <c r="Q7" s="29"/>
      <c r="R7" s="29"/>
      <c r="S7" s="29"/>
      <c r="T7" s="29"/>
      <c r="U7" s="29"/>
      <c r="V7" s="29"/>
      <c r="W7" s="29"/>
      <c r="X7" s="29"/>
      <c r="Y7" s="29"/>
      <c r="Z7" s="29"/>
      <c r="AA7" s="29"/>
      <c r="AB7" s="29"/>
    </row>
    <row r="8" spans="1:28" ht="21" customHeight="1">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row>
    <row r="9" spans="1:28" ht="21" customHeight="1">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row>
    <row r="10" spans="1:28" ht="21" customHeight="1">
      <c r="A10" s="29"/>
      <c r="B10" s="806" t="s">
        <v>154</v>
      </c>
      <c r="C10" s="803"/>
      <c r="D10" s="803"/>
      <c r="E10" s="803"/>
      <c r="F10" s="29"/>
      <c r="G10" s="29"/>
      <c r="H10" s="29"/>
      <c r="I10" s="29"/>
      <c r="J10" s="29"/>
      <c r="K10" s="29"/>
      <c r="L10" s="29"/>
      <c r="M10" s="29"/>
      <c r="N10" s="29"/>
      <c r="O10" s="29"/>
      <c r="P10" s="29"/>
      <c r="Q10" s="29"/>
      <c r="R10" s="29"/>
      <c r="S10" s="29"/>
      <c r="T10" s="29"/>
      <c r="U10" s="29"/>
      <c r="V10" s="29"/>
      <c r="W10" s="29"/>
      <c r="X10" s="29"/>
      <c r="Y10" s="29"/>
      <c r="Z10" s="29"/>
      <c r="AA10" s="29"/>
      <c r="AB10" s="29"/>
    </row>
    <row r="11" spans="1:28" ht="21" customHeigh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row>
    <row r="12" spans="1:28" ht="21" customHeight="1">
      <c r="A12" s="29"/>
      <c r="B12" s="36" t="s">
        <v>9</v>
      </c>
      <c r="C12" s="36" t="s">
        <v>46</v>
      </c>
      <c r="D12" s="36" t="s">
        <v>47</v>
      </c>
      <c r="E12" s="36" t="s">
        <v>48</v>
      </c>
      <c r="F12" s="36" t="s">
        <v>138</v>
      </c>
      <c r="G12" s="36">
        <v>2005</v>
      </c>
      <c r="H12" s="36">
        <v>2006</v>
      </c>
      <c r="I12" s="36">
        <v>2007</v>
      </c>
      <c r="J12" s="36">
        <v>2008</v>
      </c>
      <c r="K12" s="36">
        <v>2009</v>
      </c>
      <c r="L12" s="36">
        <v>2010</v>
      </c>
      <c r="M12" s="36">
        <v>2011</v>
      </c>
      <c r="N12" s="36">
        <v>2012</v>
      </c>
      <c r="O12" s="36">
        <v>2013</v>
      </c>
      <c r="P12" s="36">
        <v>2014</v>
      </c>
      <c r="Q12" s="36">
        <v>2015</v>
      </c>
      <c r="R12" s="36">
        <v>2016</v>
      </c>
      <c r="S12" s="36">
        <v>2017</v>
      </c>
      <c r="T12" s="36">
        <v>2018</v>
      </c>
      <c r="U12" s="36">
        <v>2019</v>
      </c>
      <c r="V12" s="36">
        <v>2020</v>
      </c>
      <c r="W12" s="36">
        <v>2021</v>
      </c>
      <c r="X12" s="36">
        <v>2022</v>
      </c>
      <c r="Y12" s="65">
        <v>2023</v>
      </c>
      <c r="Z12" s="29"/>
      <c r="AA12" s="69"/>
      <c r="AB12" s="29"/>
    </row>
    <row r="13" spans="1:28" ht="21" customHeight="1">
      <c r="A13" s="29"/>
      <c r="B13" s="64" t="s">
        <v>18</v>
      </c>
      <c r="C13" s="64" t="s">
        <v>14</v>
      </c>
      <c r="D13" s="65" t="s">
        <v>49</v>
      </c>
      <c r="E13" s="64" t="s">
        <v>50</v>
      </c>
      <c r="F13" s="64" t="s">
        <v>152</v>
      </c>
      <c r="G13" s="70">
        <f t="shared" ref="G13:Y13" si="0">(1/4*H5)+(3/4*I5)</f>
        <v>129.875</v>
      </c>
      <c r="H13" s="70">
        <f t="shared" si="0"/>
        <v>160.75</v>
      </c>
      <c r="I13" s="70">
        <f t="shared" si="0"/>
        <v>193.75</v>
      </c>
      <c r="J13" s="70">
        <f t="shared" si="0"/>
        <v>221.5</v>
      </c>
      <c r="K13" s="70">
        <f t="shared" si="0"/>
        <v>260.25</v>
      </c>
      <c r="L13" s="70">
        <f t="shared" si="0"/>
        <v>292</v>
      </c>
      <c r="M13" s="70">
        <f t="shared" si="0"/>
        <v>304.625</v>
      </c>
      <c r="N13" s="70">
        <f t="shared" si="0"/>
        <v>312.125</v>
      </c>
      <c r="O13" s="70">
        <f t="shared" si="0"/>
        <v>331.25</v>
      </c>
      <c r="P13" s="70">
        <f t="shared" si="0"/>
        <v>351.25</v>
      </c>
      <c r="Q13" s="70">
        <f t="shared" si="0"/>
        <v>375.5</v>
      </c>
      <c r="R13" s="70">
        <f t="shared" si="0"/>
        <v>415</v>
      </c>
      <c r="S13" s="70">
        <f t="shared" si="0"/>
        <v>462</v>
      </c>
      <c r="T13" s="70">
        <f t="shared" si="0"/>
        <v>474.75</v>
      </c>
      <c r="U13" s="70">
        <f t="shared" si="0"/>
        <v>518.5</v>
      </c>
      <c r="V13" s="70">
        <f t="shared" si="0"/>
        <v>269.07499999999999</v>
      </c>
      <c r="W13" s="70">
        <f t="shared" si="0"/>
        <v>271.77499999999998</v>
      </c>
      <c r="X13" s="70">
        <f t="shared" si="0"/>
        <v>447.875</v>
      </c>
      <c r="Y13" s="70">
        <f t="shared" si="0"/>
        <v>532.42499999999995</v>
      </c>
      <c r="Z13" s="63"/>
      <c r="AA13" s="71"/>
      <c r="AB13" s="63"/>
    </row>
    <row r="14" spans="1:28" ht="21" customHeight="1">
      <c r="A14" s="29"/>
      <c r="B14" s="63"/>
      <c r="C14" s="63"/>
      <c r="D14" s="63"/>
      <c r="E14" s="63"/>
      <c r="F14" s="63"/>
      <c r="G14" s="72"/>
      <c r="H14" s="72"/>
      <c r="I14" s="72"/>
      <c r="J14" s="72"/>
      <c r="K14" s="72"/>
      <c r="L14" s="72"/>
      <c r="M14" s="72"/>
      <c r="N14" s="72"/>
      <c r="O14" s="72"/>
      <c r="P14" s="72"/>
      <c r="Q14" s="72"/>
      <c r="R14" s="72"/>
      <c r="S14" s="72"/>
      <c r="T14" s="72"/>
      <c r="U14" s="72"/>
      <c r="V14" s="72"/>
      <c r="W14" s="72"/>
      <c r="X14" s="63"/>
      <c r="Y14" s="63"/>
      <c r="Z14" s="63"/>
      <c r="AA14" s="63"/>
      <c r="AB14" s="63"/>
    </row>
    <row r="15" spans="1:28" ht="21" customHeight="1">
      <c r="A15" s="29"/>
      <c r="B15" s="73"/>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row>
    <row r="16" spans="1:28" ht="21" customHeight="1">
      <c r="A16" s="29"/>
      <c r="B16" s="807" t="s">
        <v>121</v>
      </c>
      <c r="C16" s="808"/>
      <c r="D16" s="808"/>
      <c r="E16" s="808"/>
      <c r="F16" s="29"/>
      <c r="G16" s="29"/>
      <c r="H16" s="29"/>
      <c r="I16" s="29"/>
      <c r="J16" s="29"/>
      <c r="K16" s="29"/>
      <c r="L16" s="29"/>
      <c r="M16" s="29"/>
      <c r="N16" s="29"/>
      <c r="O16" s="29"/>
      <c r="P16" s="29"/>
      <c r="Q16" s="29"/>
      <c r="R16" s="29"/>
      <c r="S16" s="29"/>
      <c r="T16" s="29"/>
      <c r="U16" s="29"/>
      <c r="V16" s="29"/>
      <c r="W16" s="29"/>
      <c r="X16" s="29"/>
      <c r="Y16" s="29"/>
      <c r="Z16" s="29"/>
      <c r="AA16" s="29"/>
      <c r="AB16" s="29"/>
    </row>
    <row r="17" spans="1:28" ht="21" customHeight="1">
      <c r="A17" s="29"/>
      <c r="B17" s="32" t="s">
        <v>8</v>
      </c>
      <c r="C17" s="32" t="s">
        <v>122</v>
      </c>
      <c r="D17" s="32" t="s">
        <v>123</v>
      </c>
      <c r="E17" s="32" t="s">
        <v>124</v>
      </c>
      <c r="F17" s="29"/>
      <c r="G17" s="29"/>
      <c r="H17" s="29"/>
      <c r="I17" s="29"/>
      <c r="J17" s="29"/>
      <c r="K17" s="29"/>
      <c r="L17" s="29"/>
      <c r="M17" s="29"/>
      <c r="N17" s="29"/>
      <c r="O17" s="29"/>
      <c r="P17" s="29"/>
      <c r="Q17" s="29"/>
      <c r="R17" s="29"/>
      <c r="S17" s="29"/>
      <c r="T17" s="29"/>
      <c r="U17" s="29"/>
      <c r="V17" s="29"/>
      <c r="W17" s="29"/>
      <c r="X17" s="29"/>
      <c r="Y17" s="29"/>
      <c r="Z17" s="29"/>
      <c r="AA17" s="29"/>
      <c r="AB17" s="29"/>
    </row>
    <row r="18" spans="1:28" ht="21" customHeight="1">
      <c r="A18" s="29"/>
      <c r="B18" s="33" t="s">
        <v>125</v>
      </c>
      <c r="C18" s="34">
        <v>21</v>
      </c>
      <c r="D18" s="34">
        <v>27.9</v>
      </c>
      <c r="E18" s="34">
        <v>5.38</v>
      </c>
      <c r="F18" s="29"/>
      <c r="G18" s="29"/>
      <c r="H18" s="29"/>
      <c r="I18" s="29"/>
      <c r="J18" s="29"/>
      <c r="K18" s="29"/>
      <c r="L18" s="29"/>
      <c r="M18" s="29"/>
      <c r="N18" s="29"/>
      <c r="O18" s="29"/>
      <c r="P18" s="29"/>
      <c r="Q18" s="29"/>
      <c r="R18" s="29"/>
      <c r="S18" s="29"/>
      <c r="T18" s="29"/>
      <c r="U18" s="29"/>
      <c r="V18" s="29"/>
      <c r="W18" s="29"/>
      <c r="X18" s="29"/>
      <c r="Y18" s="29"/>
      <c r="Z18" s="29"/>
      <c r="AA18" s="29"/>
      <c r="AB18" s="29"/>
    </row>
    <row r="19" spans="1:28" ht="21" customHeight="1">
      <c r="A19" s="29"/>
      <c r="B19" s="33" t="s">
        <v>126</v>
      </c>
      <c r="C19" s="34">
        <v>310</v>
      </c>
      <c r="D19" s="34">
        <v>273</v>
      </c>
      <c r="E19" s="34">
        <v>233</v>
      </c>
      <c r="F19" s="29"/>
      <c r="G19" s="29"/>
      <c r="H19" s="29"/>
      <c r="I19" s="29"/>
      <c r="J19" s="29"/>
      <c r="K19" s="29"/>
      <c r="L19" s="29"/>
      <c r="M19" s="29"/>
      <c r="N19" s="29"/>
      <c r="O19" s="29"/>
      <c r="P19" s="29"/>
      <c r="Q19" s="29"/>
      <c r="R19" s="29"/>
      <c r="S19" s="29"/>
      <c r="T19" s="29"/>
      <c r="U19" s="29"/>
      <c r="V19" s="29"/>
      <c r="W19" s="29"/>
      <c r="X19" s="29"/>
      <c r="Y19" s="29"/>
      <c r="Z19" s="29"/>
      <c r="AA19" s="29"/>
      <c r="AB19" s="29"/>
    </row>
    <row r="20" spans="1:28" ht="21" customHeight="1">
      <c r="A20" s="29"/>
      <c r="B20" s="809" t="s">
        <v>127</v>
      </c>
      <c r="C20" s="803"/>
      <c r="D20" s="803"/>
      <c r="E20" s="803"/>
      <c r="F20" s="29"/>
      <c r="G20" s="29"/>
      <c r="H20" s="29"/>
      <c r="I20" s="29"/>
      <c r="J20" s="29"/>
      <c r="K20" s="29"/>
      <c r="L20" s="29"/>
      <c r="M20" s="29"/>
      <c r="N20" s="29"/>
      <c r="O20" s="29"/>
      <c r="P20" s="29"/>
      <c r="Q20" s="29"/>
      <c r="R20" s="29"/>
      <c r="S20" s="29"/>
      <c r="T20" s="29"/>
      <c r="U20" s="29"/>
      <c r="V20" s="29"/>
      <c r="W20" s="29"/>
      <c r="X20" s="29"/>
      <c r="Y20" s="29"/>
      <c r="Z20" s="29"/>
      <c r="AA20" s="29"/>
      <c r="AB20" s="29"/>
    </row>
    <row r="21" spans="1:28" ht="21" customHeight="1">
      <c r="A21" s="29"/>
      <c r="B21" s="803"/>
      <c r="C21" s="803"/>
      <c r="D21" s="803"/>
      <c r="E21" s="803"/>
      <c r="F21" s="29"/>
      <c r="G21" s="29"/>
      <c r="H21" s="29"/>
      <c r="I21" s="29"/>
      <c r="J21" s="29"/>
      <c r="K21" s="29"/>
      <c r="L21" s="29"/>
      <c r="M21" s="29"/>
      <c r="N21" s="29"/>
      <c r="O21" s="29"/>
      <c r="P21" s="29"/>
      <c r="Q21" s="29"/>
      <c r="R21" s="29"/>
      <c r="S21" s="29"/>
      <c r="T21" s="29"/>
      <c r="U21" s="29"/>
      <c r="V21" s="29"/>
      <c r="W21" s="29"/>
      <c r="X21" s="29"/>
      <c r="Y21" s="29"/>
      <c r="Z21" s="29"/>
      <c r="AA21" s="29"/>
      <c r="AB21" s="29"/>
    </row>
    <row r="22" spans="1:28" ht="21"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row>
    <row r="23" spans="1:28" ht="21"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row>
    <row r="24" spans="1:28" ht="21" customHeight="1">
      <c r="A24" s="29"/>
      <c r="B24" s="802" t="s">
        <v>128</v>
      </c>
      <c r="C24" s="803"/>
      <c r="D24" s="803"/>
      <c r="E24" s="29"/>
      <c r="F24" s="29"/>
      <c r="G24" s="29"/>
      <c r="H24" s="29"/>
      <c r="I24" s="29"/>
      <c r="J24" s="29"/>
      <c r="K24" s="29"/>
      <c r="L24" s="29"/>
      <c r="M24" s="29"/>
      <c r="N24" s="29"/>
      <c r="O24" s="29"/>
      <c r="P24" s="29"/>
      <c r="Q24" s="29"/>
      <c r="R24" s="29"/>
      <c r="S24" s="29"/>
      <c r="T24" s="29"/>
      <c r="U24" s="29"/>
      <c r="V24" s="29"/>
      <c r="W24" s="29"/>
      <c r="X24" s="29"/>
      <c r="Y24" s="29"/>
      <c r="Z24" s="29"/>
      <c r="AA24" s="29"/>
      <c r="AB24" s="29"/>
    </row>
    <row r="25" spans="1:28" ht="21" customHeight="1">
      <c r="A25" s="29"/>
      <c r="B25" s="35"/>
      <c r="C25" s="35"/>
      <c r="D25" s="35"/>
      <c r="E25" s="35"/>
      <c r="F25" s="35"/>
      <c r="G25" s="35"/>
      <c r="H25" s="35"/>
      <c r="I25" s="35"/>
      <c r="J25" s="35"/>
      <c r="K25" s="35"/>
      <c r="L25" s="35"/>
      <c r="M25" s="35"/>
      <c r="N25" s="35"/>
      <c r="O25" s="35"/>
      <c r="P25" s="35"/>
      <c r="Q25" s="35"/>
      <c r="R25" s="35"/>
      <c r="S25" s="35"/>
      <c r="T25" s="35"/>
      <c r="U25" s="35"/>
      <c r="V25" s="35"/>
      <c r="W25" s="35"/>
      <c r="X25" s="29"/>
      <c r="Y25" s="29"/>
      <c r="Z25" s="29"/>
      <c r="AA25" s="29"/>
      <c r="AB25" s="29"/>
    </row>
    <row r="26" spans="1:28" ht="21" customHeight="1">
      <c r="A26" s="29"/>
      <c r="B26" s="36" t="s">
        <v>9</v>
      </c>
      <c r="C26" s="37" t="s">
        <v>46</v>
      </c>
      <c r="D26" s="37" t="s">
        <v>47</v>
      </c>
      <c r="E26" s="37" t="s">
        <v>48</v>
      </c>
      <c r="F26" s="37" t="s">
        <v>8</v>
      </c>
      <c r="G26" s="37">
        <v>2005</v>
      </c>
      <c r="H26" s="37">
        <v>2006</v>
      </c>
      <c r="I26" s="37">
        <v>2007</v>
      </c>
      <c r="J26" s="37">
        <v>2008</v>
      </c>
      <c r="K26" s="37">
        <v>2009</v>
      </c>
      <c r="L26" s="37">
        <v>2010</v>
      </c>
      <c r="M26" s="37">
        <v>2011</v>
      </c>
      <c r="N26" s="37">
        <v>2012</v>
      </c>
      <c r="O26" s="37">
        <v>2013</v>
      </c>
      <c r="P26" s="37">
        <v>2014</v>
      </c>
      <c r="Q26" s="37">
        <v>2015</v>
      </c>
      <c r="R26" s="37">
        <v>2016</v>
      </c>
      <c r="S26" s="37">
        <v>2017</v>
      </c>
      <c r="T26" s="37">
        <v>2018</v>
      </c>
      <c r="U26" s="37">
        <v>2019</v>
      </c>
      <c r="V26" s="37">
        <v>2020</v>
      </c>
      <c r="W26" s="37">
        <v>2021</v>
      </c>
      <c r="X26" s="37">
        <v>2022</v>
      </c>
      <c r="Y26" s="37">
        <v>2023</v>
      </c>
      <c r="Z26" s="29"/>
      <c r="AA26" s="29"/>
      <c r="AB26" s="29"/>
    </row>
    <row r="27" spans="1:28" ht="21" customHeight="1">
      <c r="A27" s="29"/>
      <c r="B27" s="38" t="s">
        <v>18</v>
      </c>
      <c r="C27" s="38" t="s">
        <v>14</v>
      </c>
      <c r="D27" s="38" t="s">
        <v>49</v>
      </c>
      <c r="E27" s="38" t="s">
        <v>50</v>
      </c>
      <c r="F27" s="39" t="s">
        <v>17</v>
      </c>
      <c r="G27" s="40">
        <f>'Civil Aviation_Estimates'!G13*'EmissionFactor Transport Sector'!$D$9*'EmissionFactor Transport Sector'!$E$9</f>
        <v>409515.35625000001</v>
      </c>
      <c r="H27" s="40">
        <f>'Civil Aviation_Estimates'!H13*'EmissionFactor Transport Sector'!$D$9*'EmissionFactor Transport Sector'!$E$9</f>
        <v>506868.86249999999</v>
      </c>
      <c r="I27" s="40">
        <f>'Civil Aviation_Estimates'!I13*'EmissionFactor Transport Sector'!$D$9*'EmissionFactor Transport Sector'!$E$9</f>
        <v>610922.8125</v>
      </c>
      <c r="J27" s="40">
        <f>'Civil Aviation_Estimates'!J13*'EmissionFactor Transport Sector'!$D$9*'EmissionFactor Transport Sector'!$E$9</f>
        <v>698422.72499999998</v>
      </c>
      <c r="K27" s="40">
        <f>'Civil Aviation_Estimates'!K13*'EmissionFactor Transport Sector'!$D$9*'EmissionFactor Transport Sector'!$E$9</f>
        <v>820607.28749999998</v>
      </c>
      <c r="L27" s="40">
        <f>'Civil Aviation_Estimates'!L13*'EmissionFactor Transport Sector'!$D$9*'EmissionFactor Transport Sector'!$E$9</f>
        <v>920719.8</v>
      </c>
      <c r="M27" s="40">
        <f>'Civil Aviation_Estimates'!M13*'EmissionFactor Transport Sector'!$D$9*'EmissionFactor Transport Sector'!$E$9</f>
        <v>960528.31874999998</v>
      </c>
      <c r="N27" s="40">
        <f>'Civil Aviation_Estimates'!N13*'EmissionFactor Transport Sector'!$D$9*'EmissionFactor Transport Sector'!$E$9</f>
        <v>984176.94374999998</v>
      </c>
      <c r="O27" s="40">
        <f>'Civil Aviation_Estimates'!O13*'EmissionFactor Transport Sector'!$D$9*'EmissionFactor Transport Sector'!$E$9</f>
        <v>1044480.9375</v>
      </c>
      <c r="P27" s="40">
        <f>'Civil Aviation_Estimates'!P13*'EmissionFactor Transport Sector'!$D$9*'EmissionFactor Transport Sector'!$E$9</f>
        <v>1107543.9375</v>
      </c>
      <c r="Q27" s="40">
        <f>'Civil Aviation_Estimates'!Q13*'EmissionFactor Transport Sector'!$D$9*'EmissionFactor Transport Sector'!$E$9</f>
        <v>1184007.825</v>
      </c>
      <c r="R27" s="40">
        <f>'Civil Aviation_Estimates'!R13*'EmissionFactor Transport Sector'!$D$9*'EmissionFactor Transport Sector'!$E$9</f>
        <v>1308557.25</v>
      </c>
      <c r="S27" s="40">
        <f>'Civil Aviation_Estimates'!S13*'EmissionFactor Transport Sector'!$D$9*'EmissionFactor Transport Sector'!$E$9</f>
        <v>1456755.3</v>
      </c>
      <c r="T27" s="40">
        <f>'Civil Aviation_Estimates'!T13*'EmissionFactor Transport Sector'!$D$9*'EmissionFactor Transport Sector'!$E$9</f>
        <v>1496957.9625000001</v>
      </c>
      <c r="U27" s="40">
        <f>'Civil Aviation_Estimates'!U13*'EmissionFactor Transport Sector'!$D$9*'EmissionFactor Transport Sector'!$E$9</f>
        <v>1634908.2750000001</v>
      </c>
      <c r="V27" s="40">
        <f>'Civil Aviation_Estimates'!V13*'EmissionFactor Transport Sector'!$D$9*'EmissionFactor Transport Sector'!$E$9</f>
        <v>848433.83625000005</v>
      </c>
      <c r="W27" s="40">
        <f>'Civil Aviation_Estimates'!W13*'EmissionFactor Transport Sector'!$D$9*'EmissionFactor Transport Sector'!$E$9</f>
        <v>856947.34125000006</v>
      </c>
      <c r="X27" s="40">
        <f>'Civil Aviation_Estimates'!X13*'EmissionFactor Transport Sector'!$D$9*'EmissionFactor Transport Sector'!$E$9</f>
        <v>1412217.0562500001</v>
      </c>
      <c r="Y27" s="40">
        <f>'Civil Aviation_Estimates'!Y13*'EmissionFactor Transport Sector'!$D$9*'EmissionFactor Transport Sector'!$E$9</f>
        <v>1678815.8887499999</v>
      </c>
      <c r="Z27" s="29"/>
      <c r="AA27" s="29"/>
      <c r="AB27" s="29"/>
    </row>
    <row r="28" spans="1:28" ht="21" customHeight="1">
      <c r="A28" s="29"/>
      <c r="B28" s="41" t="s">
        <v>18</v>
      </c>
      <c r="C28" s="41" t="s">
        <v>14</v>
      </c>
      <c r="D28" s="41" t="s">
        <v>49</v>
      </c>
      <c r="E28" s="41" t="s">
        <v>50</v>
      </c>
      <c r="F28" s="42" t="s">
        <v>25</v>
      </c>
      <c r="G28" s="43">
        <f>'Civil Aviation_Estimates'!G13*'EmissionFactor Transport Sector'!$D$9*('EmissionFactor Transport Sector'!$F$9/1000)</f>
        <v>2.8637437500000003</v>
      </c>
      <c r="H28" s="43">
        <f>'Civil Aviation_Estimates'!H13*'EmissionFactor Transport Sector'!$D$9*('EmissionFactor Transport Sector'!$F$9/1000)</f>
        <v>3.5445375000000001</v>
      </c>
      <c r="I28" s="43">
        <f>'Civil Aviation_Estimates'!I13*'EmissionFactor Transport Sector'!$D$9*('EmissionFactor Transport Sector'!$F$9/1000)</f>
        <v>4.2721875000000002</v>
      </c>
      <c r="J28" s="43">
        <f>'Civil Aviation_Estimates'!J13*'EmissionFactor Transport Sector'!$D$9*('EmissionFactor Transport Sector'!$F$9/1000)</f>
        <v>4.8840750000000002</v>
      </c>
      <c r="K28" s="43">
        <f>'Civil Aviation_Estimates'!K13*'EmissionFactor Transport Sector'!$D$9*('EmissionFactor Transport Sector'!$F$9/1000)</f>
        <v>5.7385124999999997</v>
      </c>
      <c r="L28" s="43">
        <f>'Civil Aviation_Estimates'!L13*'EmissionFactor Transport Sector'!$D$9*('EmissionFactor Transport Sector'!$F$9/1000)</f>
        <v>6.4386000000000001</v>
      </c>
      <c r="M28" s="43">
        <f>'Civil Aviation_Estimates'!M13*'EmissionFactor Transport Sector'!$D$9*('EmissionFactor Transport Sector'!$F$9/1000)</f>
        <v>6.7169812499999999</v>
      </c>
      <c r="N28" s="43">
        <f>'Civil Aviation_Estimates'!N13*'EmissionFactor Transport Sector'!$D$9*('EmissionFactor Transport Sector'!$F$9/1000)</f>
        <v>6.88235625</v>
      </c>
      <c r="O28" s="43">
        <f>'Civil Aviation_Estimates'!O13*'EmissionFactor Transport Sector'!$D$9*('EmissionFactor Transport Sector'!$F$9/1000)</f>
        <v>7.3040625000000006</v>
      </c>
      <c r="P28" s="43">
        <f>'Civil Aviation_Estimates'!P13*'EmissionFactor Transport Sector'!$D$9*('EmissionFactor Transport Sector'!$F$9/1000)</f>
        <v>7.7450625000000004</v>
      </c>
      <c r="Q28" s="43">
        <f>'Civil Aviation_Estimates'!Q13*'EmissionFactor Transport Sector'!$D$9*('EmissionFactor Transport Sector'!$F$9/1000)</f>
        <v>8.279774999999999</v>
      </c>
      <c r="R28" s="43">
        <f>'Civil Aviation_Estimates'!R13*'EmissionFactor Transport Sector'!$D$9*('EmissionFactor Transport Sector'!$F$9/1000)</f>
        <v>9.1507500000000004</v>
      </c>
      <c r="S28" s="43">
        <f>'Civil Aviation_Estimates'!S13*'EmissionFactor Transport Sector'!$D$9*('EmissionFactor Transport Sector'!$F$9/1000)</f>
        <v>10.187100000000001</v>
      </c>
      <c r="T28" s="43">
        <f>'Civil Aviation_Estimates'!T13*'EmissionFactor Transport Sector'!$D$9*('EmissionFactor Transport Sector'!$F$9/1000)</f>
        <v>10.468237500000001</v>
      </c>
      <c r="U28" s="43">
        <f>'Civil Aviation_Estimates'!U13*'EmissionFactor Transport Sector'!$D$9*('EmissionFactor Transport Sector'!$F$9/1000)</f>
        <v>11.432925000000001</v>
      </c>
      <c r="V28" s="43">
        <f>'Civil Aviation_Estimates'!V13*'EmissionFactor Transport Sector'!$D$9*('EmissionFactor Transport Sector'!$F$9/1000)</f>
        <v>5.9331037499999999</v>
      </c>
      <c r="W28" s="43">
        <f>'Civil Aviation_Estimates'!W13*'EmissionFactor Transport Sector'!$D$9*('EmissionFactor Transport Sector'!$F$9/1000)</f>
        <v>5.9926387500000002</v>
      </c>
      <c r="X28" s="43">
        <f>'Civil Aviation_Estimates'!X13*'EmissionFactor Transport Sector'!$D$9*('EmissionFactor Transport Sector'!$F$9/1000)</f>
        <v>9.8756437500000018</v>
      </c>
      <c r="Y28" s="43">
        <f>'Civil Aviation_Estimates'!Y13*'EmissionFactor Transport Sector'!$D$9*('EmissionFactor Transport Sector'!$F$9/1000)</f>
        <v>11.739971249999998</v>
      </c>
      <c r="Z28" s="29"/>
      <c r="AA28" s="29"/>
      <c r="AB28" s="29"/>
    </row>
    <row r="29" spans="1:28" ht="21" customHeight="1">
      <c r="A29" s="29"/>
      <c r="B29" s="41" t="s">
        <v>18</v>
      </c>
      <c r="C29" s="41" t="s">
        <v>14</v>
      </c>
      <c r="D29" s="41" t="s">
        <v>49</v>
      </c>
      <c r="E29" s="41" t="s">
        <v>50</v>
      </c>
      <c r="F29" s="42" t="s">
        <v>26</v>
      </c>
      <c r="G29" s="43">
        <f>'Civil Aviation_Estimates'!G13*'EmissionFactor Transport Sector'!$D$9*('EmissionFactor Transport Sector'!$G$9/1000)</f>
        <v>11.454975000000001</v>
      </c>
      <c r="H29" s="43">
        <f>'Civil Aviation_Estimates'!H13*'EmissionFactor Transport Sector'!$D$9*('EmissionFactor Transport Sector'!$G$9/1000)</f>
        <v>14.17815</v>
      </c>
      <c r="I29" s="43">
        <f>'Civil Aviation_Estimates'!I13*'EmissionFactor Transport Sector'!$D$9*('EmissionFactor Transport Sector'!$G$9/1000)</f>
        <v>17.088750000000001</v>
      </c>
      <c r="J29" s="43">
        <f>'Civil Aviation_Estimates'!J13*'EmissionFactor Transport Sector'!$D$9*('EmissionFactor Transport Sector'!$G$9/1000)</f>
        <v>19.536300000000001</v>
      </c>
      <c r="K29" s="43">
        <f>'Civil Aviation_Estimates'!K13*'EmissionFactor Transport Sector'!$D$9*('EmissionFactor Transport Sector'!$G$9/1000)</f>
        <v>22.954049999999999</v>
      </c>
      <c r="L29" s="43">
        <f>'Civil Aviation_Estimates'!L13*'EmissionFactor Transport Sector'!$D$9*('EmissionFactor Transport Sector'!$G$9/1000)</f>
        <v>25.7544</v>
      </c>
      <c r="M29" s="43">
        <f>'Civil Aviation_Estimates'!M13*'EmissionFactor Transport Sector'!$D$9*('EmissionFactor Transport Sector'!$G$9/1000)</f>
        <v>26.867925</v>
      </c>
      <c r="N29" s="43">
        <f>'Civil Aviation_Estimates'!N13*'EmissionFactor Transport Sector'!$D$9*('EmissionFactor Transport Sector'!$G$9/1000)</f>
        <v>27.529425</v>
      </c>
      <c r="O29" s="43">
        <f>'Civil Aviation_Estimates'!O13*'EmissionFactor Transport Sector'!$D$9*('EmissionFactor Transport Sector'!$G$9/1000)</f>
        <v>29.216250000000002</v>
      </c>
      <c r="P29" s="43">
        <f>'Civil Aviation_Estimates'!P13*'EmissionFactor Transport Sector'!$D$9*('EmissionFactor Transport Sector'!$G$9/1000)</f>
        <v>30.980250000000002</v>
      </c>
      <c r="Q29" s="43">
        <f>'Civil Aviation_Estimates'!Q13*'EmissionFactor Transport Sector'!$D$9*('EmissionFactor Transport Sector'!$G$9/1000)</f>
        <v>33.119099999999996</v>
      </c>
      <c r="R29" s="43">
        <f>'Civil Aviation_Estimates'!R13*'EmissionFactor Transport Sector'!$D$9*('EmissionFactor Transport Sector'!$G$9/1000)</f>
        <v>36.603000000000002</v>
      </c>
      <c r="S29" s="43">
        <f>'Civil Aviation_Estimates'!S13*'EmissionFactor Transport Sector'!$D$9*('EmissionFactor Transport Sector'!$G$9/1000)</f>
        <v>40.748400000000004</v>
      </c>
      <c r="T29" s="43">
        <f>'Civil Aviation_Estimates'!T13*'EmissionFactor Transport Sector'!$D$9*('EmissionFactor Transport Sector'!$G$9/1000)</f>
        <v>41.872950000000003</v>
      </c>
      <c r="U29" s="43">
        <f>'Civil Aviation_Estimates'!U13*'EmissionFactor Transport Sector'!$D$9*('EmissionFactor Transport Sector'!$G$9/1000)</f>
        <v>45.731700000000004</v>
      </c>
      <c r="V29" s="43">
        <f>'Civil Aviation_Estimates'!V13*'EmissionFactor Transport Sector'!$D$9*('EmissionFactor Transport Sector'!$G$9/1000)</f>
        <v>23.732415</v>
      </c>
      <c r="W29" s="43">
        <f>'Civil Aviation_Estimates'!W13*'EmissionFactor Transport Sector'!$D$9*('EmissionFactor Transport Sector'!$G$9/1000)</f>
        <v>23.970555000000001</v>
      </c>
      <c r="X29" s="43">
        <f>'Civil Aviation_Estimates'!X13*'EmissionFactor Transport Sector'!$D$9*('EmissionFactor Transport Sector'!$G$9/1000)</f>
        <v>39.502575000000007</v>
      </c>
      <c r="Y29" s="43">
        <f>'Civil Aviation_Estimates'!Y13*'EmissionFactor Transport Sector'!$D$9*('EmissionFactor Transport Sector'!$G$9/1000)</f>
        <v>46.959884999999993</v>
      </c>
      <c r="Z29" s="29"/>
      <c r="AA29" s="29"/>
      <c r="AB29" s="29"/>
    </row>
    <row r="30" spans="1:28" ht="21" customHeight="1">
      <c r="A30" s="29"/>
      <c r="B30" s="41" t="s">
        <v>18</v>
      </c>
      <c r="C30" s="41" t="s">
        <v>14</v>
      </c>
      <c r="D30" s="41" t="s">
        <v>49</v>
      </c>
      <c r="E30" s="41" t="s">
        <v>50</v>
      </c>
      <c r="F30" s="42" t="s">
        <v>27</v>
      </c>
      <c r="G30" s="43">
        <f>G27+G28*'Civil Aviation_Estimates'!$C$18+G29*'Civil Aviation_Estimates'!$C$19</f>
        <v>413126.53711874998</v>
      </c>
      <c r="H30" s="43">
        <f>H27+H28*'Civil Aviation_Estimates'!$C$18+H29*'Civil Aviation_Estimates'!$C$19</f>
        <v>511338.52428749995</v>
      </c>
      <c r="I30" s="43">
        <f>I27+I28*'Civil Aviation_Estimates'!$C$18+I29*'Civil Aviation_Estimates'!$C$19</f>
        <v>616310.04093749996</v>
      </c>
      <c r="J30" s="43">
        <f>J27+J28*'Civil Aviation_Estimates'!$C$18+J29*'Civil Aviation_Estimates'!$C$19</f>
        <v>704581.54357500002</v>
      </c>
      <c r="K30" s="43">
        <f>K27+K28*'Civil Aviation_Estimates'!$C$18+K29*'Civil Aviation_Estimates'!$C$19</f>
        <v>827843.55176249996</v>
      </c>
      <c r="L30" s="43">
        <f>L27+L28*'Civil Aviation_Estimates'!$C$18+L29*'Civil Aviation_Estimates'!$C$19</f>
        <v>928838.87459999998</v>
      </c>
      <c r="M30" s="43">
        <f>M27+M28*'Civil Aviation_Estimates'!$C$18+M29*'Civil Aviation_Estimates'!$C$19</f>
        <v>968998.43210624997</v>
      </c>
      <c r="N30" s="43">
        <f>N27+N28*'Civil Aviation_Estimates'!$C$18+N29*'Civil Aviation_Estimates'!$C$19</f>
        <v>992855.59498125</v>
      </c>
      <c r="O30" s="43">
        <f>O27+O28*'Civil Aviation_Estimates'!$C$18+O29*'Civil Aviation_Estimates'!$C$19</f>
        <v>1053691.3603125</v>
      </c>
      <c r="P30" s="43">
        <f>P27+P28*'Civil Aviation_Estimates'!$C$18+P29*'Civil Aviation_Estimates'!$C$19</f>
        <v>1117310.4613124998</v>
      </c>
      <c r="Q30" s="43">
        <f>Q27+Q28*'Civil Aviation_Estimates'!$C$18+Q29*'Civil Aviation_Estimates'!$C$19</f>
        <v>1194448.621275</v>
      </c>
      <c r="R30" s="43">
        <f>R27+R28*'Civil Aviation_Estimates'!$C$18+R29*'Civil Aviation_Estimates'!$C$19</f>
        <v>1320096.3457499999</v>
      </c>
      <c r="S30" s="43">
        <f>S27+S28*'Civil Aviation_Estimates'!$C$18+S29*'Civil Aviation_Estimates'!$C$19</f>
        <v>1469601.2331000001</v>
      </c>
      <c r="T30" s="43">
        <f>T27+T28*'Civil Aviation_Estimates'!$C$18+T29*'Civil Aviation_Estimates'!$C$19</f>
        <v>1510158.4099874999</v>
      </c>
      <c r="U30" s="43">
        <f>U27+U28*'Civil Aviation_Estimates'!$C$18+U29*'Civil Aviation_Estimates'!$C$19</f>
        <v>1649325.1934250002</v>
      </c>
      <c r="V30" s="43">
        <f>V27+V28*'Civil Aviation_Estimates'!$C$18+V29*'Civil Aviation_Estimates'!$C$19</f>
        <v>855915.48007875006</v>
      </c>
      <c r="W30" s="43">
        <f>W27+W28*'Civil Aviation_Estimates'!$C$18+W29*'Civil Aviation_Estimates'!$C$19</f>
        <v>864504.0587137501</v>
      </c>
      <c r="X30" s="43">
        <f>X27+X28*'Civil Aviation_Estimates'!$C$18+X29*'Civil Aviation_Estimates'!$C$19</f>
        <v>1424670.2430187501</v>
      </c>
      <c r="Y30" s="43">
        <f>Y27+Y28*'Civil Aviation_Estimates'!$C$18+Y29*'Civil Aviation_Estimates'!$C$19</f>
        <v>1693619.9924962497</v>
      </c>
      <c r="Z30" s="29"/>
      <c r="AA30" s="29"/>
      <c r="AB30" s="29"/>
    </row>
    <row r="31" spans="1:28" ht="21" customHeight="1">
      <c r="A31" s="29"/>
      <c r="B31" s="41" t="s">
        <v>18</v>
      </c>
      <c r="C31" s="41" t="s">
        <v>14</v>
      </c>
      <c r="D31" s="41" t="s">
        <v>49</v>
      </c>
      <c r="E31" s="41" t="s">
        <v>50</v>
      </c>
      <c r="F31" s="42" t="s">
        <v>28</v>
      </c>
      <c r="G31" s="43">
        <f>G27+G28*'Civil Aviation_Estimates'!$D$18+G29*'Civil Aviation_Estimates'!$D$19</f>
        <v>412722.462875625</v>
      </c>
      <c r="H31" s="43">
        <f>H27+H28*'Civil Aviation_Estimates'!$D$18+H29*'Civil Aviation_Estimates'!$D$19</f>
        <v>510838.39004624996</v>
      </c>
      <c r="I31" s="43">
        <f>I27+I28*'Civil Aviation_Estimates'!$D$18+I29*'Civil Aviation_Estimates'!$D$19</f>
        <v>615707.23528124997</v>
      </c>
      <c r="J31" s="43">
        <f>J27+J28*'Civil Aviation_Estimates'!$D$18+J29*'Civil Aviation_Estimates'!$D$19</f>
        <v>703892.40059249999</v>
      </c>
      <c r="K31" s="43">
        <f>K27+K28*'Civil Aviation_Estimates'!$D$18+K29*'Civil Aviation_Estimates'!$D$19</f>
        <v>827033.84764874994</v>
      </c>
      <c r="L31" s="43">
        <f>L27+L28*'Civil Aviation_Estimates'!$D$18+L29*'Civil Aviation_Estimates'!$D$19</f>
        <v>927930.38814000005</v>
      </c>
      <c r="M31" s="43">
        <f>M27+M28*'Civil Aviation_Estimates'!$D$18+M29*'Civil Aviation_Estimates'!$D$19</f>
        <v>968050.66605187498</v>
      </c>
      <c r="N31" s="43">
        <f>N27+N28*'Civil Aviation_Estimates'!$D$18+N29*'Civil Aviation_Estimates'!$D$19</f>
        <v>991884.49451437499</v>
      </c>
      <c r="O31" s="43">
        <f>O27+O28*'Civil Aviation_Estimates'!$D$18+O29*'Civil Aviation_Estimates'!$D$19</f>
        <v>1052660.7570937499</v>
      </c>
      <c r="P31" s="43">
        <f>P27+P28*'Civil Aviation_Estimates'!$D$18+P29*'Civil Aviation_Estimates'!$D$19</f>
        <v>1116217.63299375</v>
      </c>
      <c r="Q31" s="43">
        <f>Q27+Q28*'Civil Aviation_Estimates'!$D$18+Q29*'Civil Aviation_Estimates'!$D$19</f>
        <v>1193280.3450224998</v>
      </c>
      <c r="R31" s="43">
        <f>R27+R28*'Civil Aviation_Estimates'!$D$18+R29*'Civil Aviation_Estimates'!$D$19</f>
        <v>1318805.1749249999</v>
      </c>
      <c r="S31" s="43">
        <f>S27+S28*'Civil Aviation_Estimates'!$D$18+S29*'Civil Aviation_Estimates'!$D$19</f>
        <v>1468163.83329</v>
      </c>
      <c r="T31" s="43">
        <f>T27+T28*'Civil Aviation_Estimates'!$D$18+T29*'Civil Aviation_Estimates'!$D$19</f>
        <v>1508681.3416762501</v>
      </c>
      <c r="U31" s="43">
        <f>U27+U28*'Civil Aviation_Estimates'!$D$18+U29*'Civil Aviation_Estimates'!$D$19</f>
        <v>1647712.0077075001</v>
      </c>
      <c r="V31" s="43">
        <f>V27+V28*'Civil Aviation_Estimates'!$D$18+V29*'Civil Aviation_Estimates'!$D$19</f>
        <v>855078.31913962506</v>
      </c>
      <c r="W31" s="43">
        <f>W27+W28*'Civil Aviation_Estimates'!$D$18+W29*'Civil Aviation_Estimates'!$D$19</f>
        <v>863658.49738612503</v>
      </c>
      <c r="X31" s="43">
        <f>X27+X28*'Civil Aviation_Estimates'!$D$18+X29*'Civil Aviation_Estimates'!$D$19</f>
        <v>1423276.7896856251</v>
      </c>
      <c r="Y31" s="43">
        <f>Y27+Y28*'Civil Aviation_Estimates'!$D$18+Y29*'Civil Aviation_Estimates'!$D$19</f>
        <v>1691963.4825528748</v>
      </c>
      <c r="Z31" s="29"/>
      <c r="AA31" s="29"/>
      <c r="AB31" s="29"/>
    </row>
    <row r="32" spans="1:28" ht="21" customHeight="1">
      <c r="A32" s="29"/>
      <c r="B32" s="45" t="s">
        <v>18</v>
      </c>
      <c r="C32" s="45" t="s">
        <v>14</v>
      </c>
      <c r="D32" s="45" t="s">
        <v>49</v>
      </c>
      <c r="E32" s="45" t="s">
        <v>50</v>
      </c>
      <c r="F32" s="46" t="s">
        <v>29</v>
      </c>
      <c r="G32" s="47">
        <f>G27+G28*'Civil Aviation_Estimates'!$E$18+G29*'Civil Aviation_Estimates'!$E$19</f>
        <v>412199.77236637502</v>
      </c>
      <c r="H32" s="47">
        <f>H27+H28*'Civil Aviation_Estimates'!$E$18+H29*'Civil Aviation_Estimates'!$E$19</f>
        <v>510191.44106175</v>
      </c>
      <c r="I32" s="47">
        <f>I27+I28*'Civil Aviation_Estimates'!$E$18+I29*'Civil Aviation_Estimates'!$E$19</f>
        <v>614927.47561874997</v>
      </c>
      <c r="J32" s="47">
        <f>J27+J28*'Civil Aviation_Estimates'!$E$18+J29*'Civil Aviation_Estimates'!$E$19</f>
        <v>703000.95922349999</v>
      </c>
      <c r="K32" s="47">
        <f>K27+K28*'Civil Aviation_Estimates'!$E$18+K29*'Civil Aviation_Estimates'!$E$19</f>
        <v>825986.45434724994</v>
      </c>
      <c r="L32" s="47">
        <f>L27+L28*'Civil Aviation_Estimates'!$E$18+L29*'Civil Aviation_Estimates'!$E$19</f>
        <v>926755.21486800013</v>
      </c>
      <c r="M32" s="47">
        <f>M27+M28*'Civil Aviation_Estimates'!$E$18+M29*'Civil Aviation_Estimates'!$E$19</f>
        <v>966824.68263412488</v>
      </c>
      <c r="N32" s="47">
        <f>N27+N28*'Civil Aviation_Estimates'!$E$18+N29*'Civil Aviation_Estimates'!$E$19</f>
        <v>990628.326851625</v>
      </c>
      <c r="O32" s="47">
        <f>O27+O28*'Civil Aviation_Estimates'!$E$18+O29*'Civil Aviation_Estimates'!$E$19</f>
        <v>1051327.61960625</v>
      </c>
      <c r="P32" s="47">
        <f>P27+P28*'Civil Aviation_Estimates'!$E$18+P29*'Civil Aviation_Estimates'!$E$19</f>
        <v>1114804.00418625</v>
      </c>
      <c r="Q32" s="47">
        <f>Q27+Q28*'Civil Aviation_Estimates'!$E$18+Q29*'Civil Aviation_Estimates'!$E$19</f>
        <v>1191769.1204895</v>
      </c>
      <c r="R32" s="47">
        <f>R27+R28*'Civil Aviation_Estimates'!$E$18+R29*'Civil Aviation_Estimates'!$E$19</f>
        <v>1317134.980035</v>
      </c>
      <c r="S32" s="47">
        <f>S27+S28*'Civil Aviation_Estimates'!$E$18+S29*'Civil Aviation_Estimates'!$E$19</f>
        <v>1466304.483798</v>
      </c>
      <c r="T32" s="47">
        <f>T27+T28*'Civil Aviation_Estimates'!$E$18+T29*'Civil Aviation_Estimates'!$E$19</f>
        <v>1506770.6789677502</v>
      </c>
      <c r="U32" s="47">
        <f>U27+U28*'Civil Aviation_Estimates'!$E$18+U29*'Civil Aviation_Estimates'!$E$19</f>
        <v>1645625.2702365003</v>
      </c>
      <c r="V32" s="47">
        <f>V27+V28*'Civil Aviation_Estimates'!$E$18+V29*'Civil Aviation_Estimates'!$E$19</f>
        <v>853995.40904317505</v>
      </c>
      <c r="W32" s="47">
        <f>W27+W28*'Civil Aviation_Estimates'!$E$18+W29*'Civil Aviation_Estimates'!$E$19</f>
        <v>862564.72096147505</v>
      </c>
      <c r="X32" s="47">
        <f>X27+X28*'Civil Aviation_Estimates'!$E$18+X29*'Civil Aviation_Estimates'!$E$19</f>
        <v>1421474.2871883751</v>
      </c>
      <c r="Y32" s="47">
        <f>Y27+Y28*'Civil Aviation_Estimates'!$E$18+Y29*'Civil Aviation_Estimates'!$E$19</f>
        <v>1689820.703000325</v>
      </c>
      <c r="Z32" s="29"/>
      <c r="AA32" s="29"/>
      <c r="AB32" s="29"/>
    </row>
    <row r="33" spans="1:28" ht="21"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row>
    <row r="34" spans="1:28" ht="21"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row>
    <row r="35" spans="1:28" ht="21"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row>
    <row r="36" spans="1:28" ht="21"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row>
    <row r="37" spans="1:28" ht="21"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row>
    <row r="38" spans="1:28" ht="21"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row>
    <row r="39" spans="1:28" ht="21"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row>
    <row r="40" spans="1:28" ht="21"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row>
    <row r="41" spans="1:28" ht="21"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row>
    <row r="42" spans="1:28" ht="21"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row>
    <row r="43" spans="1:28" ht="21"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row>
    <row r="44" spans="1:28" ht="21"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row>
    <row r="45" spans="1:28" ht="21"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row>
    <row r="46" spans="1:28" ht="21"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row>
    <row r="47" spans="1:28" ht="21"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row>
    <row r="48" spans="1:28" ht="21"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row>
    <row r="49" spans="1:28" ht="21"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row>
    <row r="50" spans="1:28" ht="21"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row>
    <row r="51" spans="1:28" ht="21"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row>
    <row r="52" spans="1:28" ht="21"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row>
    <row r="53" spans="1:28" ht="21"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row>
    <row r="54" spans="1:28" ht="21"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row>
    <row r="55" spans="1:28" ht="21"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row>
    <row r="56" spans="1:28" ht="21"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row>
    <row r="57" spans="1:28" ht="21"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row>
    <row r="58" spans="1:28" ht="21"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row>
    <row r="59" spans="1:28" ht="21"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row>
    <row r="60" spans="1:28" ht="21"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row>
    <row r="61" spans="1:28" ht="21"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row>
    <row r="62" spans="1:28" ht="21"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row>
    <row r="63" spans="1:28" ht="21"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row>
    <row r="64" spans="1:28" ht="21"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row>
    <row r="65" spans="1:28" ht="21"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row>
    <row r="66" spans="1:28" ht="21"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row>
    <row r="67" spans="1:28" ht="21"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row>
    <row r="68" spans="1:28" ht="21"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row>
    <row r="69" spans="1:28" ht="21"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row>
    <row r="70" spans="1:28" ht="21"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row>
    <row r="71" spans="1:28" ht="21"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row>
    <row r="72" spans="1:28" ht="21"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row>
    <row r="73" spans="1:28" ht="21"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row>
    <row r="74" spans="1:28" ht="21"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row>
    <row r="75" spans="1:28" ht="21"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row>
    <row r="76" spans="1:28" ht="21"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row>
    <row r="77" spans="1:28" ht="21"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row>
    <row r="78" spans="1:28" ht="21"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row>
    <row r="79" spans="1:28" ht="21"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row>
    <row r="80" spans="1:28" ht="21"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row>
    <row r="81" spans="1:28" ht="21"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row>
    <row r="82" spans="1:28" ht="21"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row>
    <row r="83" spans="1:28" ht="21"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row>
    <row r="84" spans="1:28" ht="21"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row>
    <row r="85" spans="1:28" ht="21"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row>
    <row r="86" spans="1:28" ht="21"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row>
    <row r="87" spans="1:28" ht="21"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row>
    <row r="88" spans="1:28" ht="21"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row>
    <row r="89" spans="1:28" ht="21"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row>
    <row r="90" spans="1:28" ht="21"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row>
    <row r="91" spans="1:28" ht="21"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row>
    <row r="92" spans="1:28" ht="21"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row>
    <row r="93" spans="1:28" ht="21"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row>
    <row r="94" spans="1:28" ht="21"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row>
    <row r="95" spans="1:28" ht="21"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row>
    <row r="96" spans="1:28" ht="21"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row>
    <row r="97" spans="1:28" ht="21"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row>
    <row r="98" spans="1:28" ht="21"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row>
    <row r="99" spans="1:28" ht="21"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row>
    <row r="100" spans="1:28" ht="21"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row>
    <row r="101" spans="1:28" ht="21"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row>
    <row r="102" spans="1:28" ht="21"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row>
    <row r="103" spans="1:28" ht="21"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row>
    <row r="104" spans="1:28" ht="21"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row>
    <row r="105" spans="1:28" ht="21"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row>
    <row r="106" spans="1:28" ht="21"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row>
    <row r="107" spans="1:28" ht="21"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row>
    <row r="108" spans="1:28" ht="21"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row>
    <row r="109" spans="1:28" ht="21"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row>
    <row r="110" spans="1:28" ht="21"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row>
    <row r="111" spans="1:28" ht="21"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row>
    <row r="112" spans="1:28" ht="21"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row>
    <row r="113" spans="1:28" ht="21"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row>
    <row r="114" spans="1:28" ht="21"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row>
    <row r="115" spans="1:28" ht="21"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row>
    <row r="116" spans="1:28" ht="21"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row>
    <row r="117" spans="1:28" ht="21"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row>
    <row r="118" spans="1:28" ht="21"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row>
    <row r="119" spans="1:28" ht="21"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row>
    <row r="120" spans="1:28" ht="21"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row>
    <row r="121" spans="1:28" ht="21"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row>
    <row r="122" spans="1:28" ht="2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row>
    <row r="123" spans="1:28" ht="2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row>
    <row r="124" spans="1:28" ht="2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row>
    <row r="125" spans="1:28" ht="2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row>
    <row r="126" spans="1:28" ht="2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row>
    <row r="127" spans="1:28" ht="2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row>
    <row r="128" spans="1:28" ht="2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row>
    <row r="129" spans="1:28" ht="2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row>
    <row r="130" spans="1:28" ht="2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row>
    <row r="131" spans="1:28" ht="2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row>
    <row r="132" spans="1:28" ht="2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row>
    <row r="133" spans="1:28" ht="2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row>
    <row r="134" spans="1:28" ht="2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row>
    <row r="135" spans="1:28" ht="2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row>
    <row r="136" spans="1:28" ht="2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row>
    <row r="137" spans="1:28" ht="2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row>
    <row r="138" spans="1:28" ht="2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row>
    <row r="139" spans="1:28" ht="2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row>
    <row r="140" spans="1:28" ht="2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row>
    <row r="141" spans="1:28" ht="2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row>
    <row r="142" spans="1:28" ht="2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row>
    <row r="143" spans="1:28" ht="2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row>
    <row r="144" spans="1:28" ht="2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row>
    <row r="145" spans="1:28" ht="2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row>
    <row r="146" spans="1:28" ht="2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row>
    <row r="147" spans="1:28" ht="2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row>
    <row r="148" spans="1:28" ht="2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row>
    <row r="149" spans="1:28" ht="2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row>
    <row r="150" spans="1:28" ht="2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row>
    <row r="151" spans="1:28" ht="2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row>
    <row r="152" spans="1:28" ht="2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row>
    <row r="153" spans="1:28" ht="2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row>
    <row r="154" spans="1:28" ht="2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row>
    <row r="155" spans="1:28" ht="2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row>
    <row r="156" spans="1:28" ht="2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row>
    <row r="157" spans="1:28" ht="2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row>
    <row r="158" spans="1:28"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row>
    <row r="159" spans="1:28"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row>
    <row r="160" spans="1:28"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row>
    <row r="161" spans="1:28"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row>
    <row r="162" spans="1:28"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row>
    <row r="163" spans="1:28"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row>
    <row r="164" spans="1:28"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row>
    <row r="165" spans="1:28"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row>
    <row r="166" spans="1:28"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row>
    <row r="167" spans="1:28"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row>
    <row r="168" spans="1:28"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row>
    <row r="169" spans="1:28"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row>
    <row r="170" spans="1:28"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row>
    <row r="171" spans="1:28"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row>
    <row r="172" spans="1:28"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row>
    <row r="173" spans="1:28"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row>
    <row r="174" spans="1:28"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row>
    <row r="175" spans="1:28"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row>
    <row r="176" spans="1:28"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row>
    <row r="177" spans="1:28"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row>
    <row r="178" spans="1:28"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row>
    <row r="179" spans="1:28"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row>
    <row r="180" spans="1:28"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row>
    <row r="181" spans="1:28"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row>
    <row r="182" spans="1:28"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row>
    <row r="183" spans="1:28"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row>
    <row r="184" spans="1:28"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row>
    <row r="185" spans="1:28"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row>
    <row r="186" spans="1:28"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row>
    <row r="187" spans="1:28"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row>
    <row r="188" spans="1:28"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row>
    <row r="189" spans="1:28"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row>
    <row r="190" spans="1:28"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row>
    <row r="191" spans="1:28"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row>
    <row r="192" spans="1:28"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row>
    <row r="193" spans="1:28"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row>
    <row r="194" spans="1:28"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row>
    <row r="195" spans="1:28"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row>
    <row r="196" spans="1:28"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row>
    <row r="197" spans="1:28"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row>
    <row r="198" spans="1:28"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row>
    <row r="199" spans="1:28"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row>
    <row r="200" spans="1:28"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row>
    <row r="201" spans="1:28"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row>
    <row r="202" spans="1:28"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row>
    <row r="203" spans="1:28"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row>
    <row r="204" spans="1:28"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row>
    <row r="205" spans="1:28"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row>
    <row r="206" spans="1:28"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row>
    <row r="207" spans="1:28"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row>
    <row r="208" spans="1:28"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row>
    <row r="209" spans="1:28"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row>
    <row r="210" spans="1:28"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row>
    <row r="211" spans="1:28"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row>
    <row r="212" spans="1:28"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row>
    <row r="213" spans="1:28"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row>
    <row r="214" spans="1:28"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row>
    <row r="215" spans="1:28"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row>
    <row r="216" spans="1:28"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row>
    <row r="217" spans="1:28"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6">
    <mergeCell ref="B24:D24"/>
    <mergeCell ref="B2:F2"/>
    <mergeCell ref="B6:K7"/>
    <mergeCell ref="B10:E10"/>
    <mergeCell ref="B16:E16"/>
    <mergeCell ref="B20:E21"/>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C264-C399-44E1-A6D6-856FD6BF8F5E}">
  <sheetPr>
    <tabColor rgb="FFB3FFFF"/>
    <outlinePr summaryBelow="0" summaryRight="0"/>
  </sheetPr>
  <dimension ref="A1:Z1001"/>
  <sheetViews>
    <sheetView topLeftCell="A21" workbookViewId="0">
      <selection activeCell="D30" sqref="D30"/>
    </sheetView>
  </sheetViews>
  <sheetFormatPr defaultColWidth="12.6328125" defaultRowHeight="15" customHeight="1"/>
  <cols>
    <col min="1" max="16384" width="12.6328125" style="31"/>
  </cols>
  <sheetData>
    <row r="1" spans="1:26" ht="21" customHeight="1">
      <c r="A1" s="63"/>
      <c r="B1" s="810" t="s">
        <v>163</v>
      </c>
      <c r="C1" s="803"/>
      <c r="D1" s="803"/>
      <c r="E1" s="63"/>
      <c r="F1" s="63"/>
      <c r="G1" s="63"/>
      <c r="H1" s="63"/>
      <c r="I1" s="63"/>
      <c r="J1" s="63"/>
      <c r="K1" s="63"/>
      <c r="L1" s="63"/>
      <c r="M1" s="63"/>
      <c r="N1" s="63"/>
      <c r="O1" s="63"/>
      <c r="P1" s="63"/>
      <c r="Q1" s="63"/>
      <c r="R1" s="63"/>
      <c r="S1" s="63"/>
      <c r="T1" s="63"/>
      <c r="U1" s="63"/>
      <c r="V1" s="63"/>
      <c r="W1" s="63"/>
      <c r="X1" s="63"/>
      <c r="Y1" s="63"/>
      <c r="Z1" s="63"/>
    </row>
    <row r="2" spans="1:26" ht="21" customHeight="1">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ht="21" customHeight="1">
      <c r="A3" s="63"/>
      <c r="B3" s="811" t="s">
        <v>164</v>
      </c>
      <c r="C3" s="803"/>
      <c r="D3" s="63"/>
      <c r="E3" s="63"/>
      <c r="F3" s="63"/>
      <c r="G3" s="63"/>
      <c r="H3" s="63"/>
      <c r="I3" s="63"/>
      <c r="J3" s="63"/>
      <c r="K3" s="63"/>
      <c r="L3" s="63"/>
      <c r="M3" s="63"/>
      <c r="N3" s="63"/>
      <c r="O3" s="63"/>
      <c r="P3" s="63"/>
      <c r="Q3" s="63"/>
      <c r="R3" s="63"/>
      <c r="S3" s="63"/>
      <c r="T3" s="63"/>
      <c r="U3" s="63"/>
      <c r="V3" s="63"/>
      <c r="W3" s="63"/>
      <c r="X3" s="63"/>
      <c r="Y3" s="63"/>
      <c r="Z3" s="63"/>
    </row>
    <row r="4" spans="1:26" ht="21" customHeight="1">
      <c r="A4" s="63"/>
      <c r="B4" s="63"/>
      <c r="C4" s="63"/>
      <c r="D4" s="63"/>
      <c r="E4" s="63"/>
      <c r="F4" s="63"/>
      <c r="G4" s="63"/>
      <c r="H4" s="63"/>
      <c r="I4" s="63"/>
      <c r="J4" s="63"/>
      <c r="K4" s="63"/>
      <c r="L4" s="63"/>
      <c r="M4" s="63"/>
      <c r="N4" s="63"/>
      <c r="O4" s="63"/>
      <c r="P4" s="63"/>
      <c r="Q4" s="63"/>
      <c r="R4" s="63"/>
      <c r="S4" s="63"/>
      <c r="T4" s="63"/>
      <c r="U4" s="63"/>
      <c r="V4" s="63"/>
      <c r="W4" s="63"/>
      <c r="X4" s="63"/>
      <c r="Y4" s="63"/>
      <c r="Z4" s="63"/>
    </row>
    <row r="5" spans="1:26" ht="21" customHeight="1">
      <c r="A5" s="96" t="s">
        <v>165</v>
      </c>
      <c r="B5" s="96" t="s">
        <v>35</v>
      </c>
      <c r="C5" s="63"/>
      <c r="D5" s="63"/>
      <c r="E5" s="63"/>
      <c r="F5" s="63"/>
      <c r="G5" s="63"/>
      <c r="H5" s="63"/>
      <c r="I5" s="63"/>
      <c r="J5" s="63"/>
      <c r="K5" s="63"/>
      <c r="L5" s="63"/>
      <c r="M5" s="63"/>
      <c r="N5" s="63"/>
      <c r="O5" s="63"/>
      <c r="P5" s="63"/>
      <c r="Q5" s="63"/>
      <c r="R5" s="63"/>
      <c r="S5" s="63"/>
      <c r="T5" s="63"/>
      <c r="U5" s="63"/>
      <c r="V5" s="63"/>
      <c r="W5" s="63"/>
      <c r="X5" s="63"/>
      <c r="Y5" s="63"/>
      <c r="Z5" s="63"/>
    </row>
    <row r="6" spans="1:26" ht="21" customHeight="1">
      <c r="A6" s="63"/>
      <c r="B6" s="97" t="s">
        <v>166</v>
      </c>
      <c r="C6" s="91" t="s">
        <v>167</v>
      </c>
      <c r="D6" s="91">
        <v>2005</v>
      </c>
      <c r="E6" s="91">
        <v>2006</v>
      </c>
      <c r="F6" s="91">
        <v>2007</v>
      </c>
      <c r="G6" s="91">
        <v>2008</v>
      </c>
      <c r="H6" s="91">
        <v>2009</v>
      </c>
      <c r="I6" s="91">
        <v>2010</v>
      </c>
      <c r="J6" s="91">
        <v>2011</v>
      </c>
      <c r="K6" s="91">
        <v>2012</v>
      </c>
      <c r="L6" s="91">
        <v>2013</v>
      </c>
      <c r="M6" s="91">
        <v>2014</v>
      </c>
      <c r="N6" s="91">
        <v>2015</v>
      </c>
      <c r="O6" s="91">
        <v>2016</v>
      </c>
      <c r="P6" s="91">
        <v>2017</v>
      </c>
      <c r="Q6" s="91">
        <v>2018</v>
      </c>
      <c r="R6" s="91">
        <v>2019</v>
      </c>
      <c r="S6" s="91">
        <v>2020</v>
      </c>
      <c r="T6" s="91">
        <v>2021</v>
      </c>
      <c r="U6" s="91">
        <v>2022</v>
      </c>
      <c r="V6" s="91">
        <v>2023</v>
      </c>
      <c r="W6" s="63"/>
      <c r="X6" s="63"/>
      <c r="Y6" s="63"/>
      <c r="Z6" s="63"/>
    </row>
    <row r="7" spans="1:26" ht="21" customHeight="1">
      <c r="A7" s="63"/>
      <c r="B7" s="38" t="s">
        <v>35</v>
      </c>
      <c r="C7" s="41" t="s">
        <v>168</v>
      </c>
      <c r="D7" s="98">
        <f>'WBN_Maritime Board data'!E57</f>
        <v>0.78612486903033818</v>
      </c>
      <c r="E7" s="98">
        <f>'WBN_Maritime Board data'!F57</f>
        <v>0.90679622017725869</v>
      </c>
      <c r="F7" s="98">
        <f>'WBN_Maritime Board data'!G57</f>
        <v>1.0459908054327565</v>
      </c>
      <c r="G7" s="98">
        <f>'WBN_Maritime Board data'!H57</f>
        <v>1.2065519691248761</v>
      </c>
      <c r="H7" s="98">
        <f>'WBN_Maritime Board data'!I57</f>
        <v>1.3917595132175407</v>
      </c>
      <c r="I7" s="98">
        <f>'WBN_Maritime Board data'!J57</f>
        <v>1.6053966942148761</v>
      </c>
      <c r="J7" s="98">
        <f>'WBN_Maritime Board data'!K57</f>
        <v>4.2035330578512395</v>
      </c>
      <c r="K7" s="98">
        <f>'WBN_Maritime Board data'!L57</f>
        <v>5.6478471074380172</v>
      </c>
      <c r="L7" s="98">
        <f>'WBN_Maritime Board data'!M57</f>
        <v>6.4062024793388437</v>
      </c>
      <c r="M7" s="98">
        <f>'WBN_Maritime Board data'!N57</f>
        <v>7.1817520661157035</v>
      </c>
      <c r="N7" s="98">
        <f>'WBN_Maritime Board data'!O57</f>
        <v>8.1165743801652894</v>
      </c>
      <c r="O7" s="98">
        <f>'WBN_Maritime Board data'!P57</f>
        <v>8.354578512396694</v>
      </c>
      <c r="P7" s="98">
        <f>'WBN_Maritime Board data'!Q57</f>
        <v>8.3690578512396705</v>
      </c>
      <c r="Q7" s="98">
        <f>'WBN_Maritime Board data'!R57</f>
        <v>8.3835371900826452</v>
      </c>
      <c r="R7" s="98">
        <f>'WBN_Maritime Board data'!S57</f>
        <v>8.4993719008264463</v>
      </c>
      <c r="S7" s="98">
        <f>'WBN_Maritime Board data'!T57</f>
        <v>8.5509545454545464</v>
      </c>
      <c r="T7" s="98">
        <f>'WBN_Maritime Board data'!U57</f>
        <v>8.6894132231404964</v>
      </c>
      <c r="U7" s="98">
        <f>'WBN_Maritime Board data'!V57</f>
        <v>8.9084132231404958</v>
      </c>
      <c r="V7" s="98">
        <f>'WBN_Maritime Board data'!W57</f>
        <v>10.275868067225796</v>
      </c>
      <c r="W7" s="63"/>
      <c r="X7" s="63"/>
      <c r="Y7" s="63"/>
      <c r="Z7" s="63"/>
    </row>
    <row r="8" spans="1:26" ht="21" customHeight="1">
      <c r="A8" s="63"/>
      <c r="B8" s="41" t="s">
        <v>56</v>
      </c>
      <c r="C8" s="41" t="s">
        <v>168</v>
      </c>
      <c r="D8" s="99">
        <f>'WBN_State Water Transport data'!D30</f>
        <v>2.1719008264462811</v>
      </c>
      <c r="E8" s="99">
        <f>'WBN_State Water Transport data'!E30</f>
        <v>2.1719008264462811</v>
      </c>
      <c r="F8" s="99">
        <f>'WBN_State Water Transport data'!F30</f>
        <v>2.1719008264462811</v>
      </c>
      <c r="G8" s="99">
        <f>'WBN_State Water Transport data'!G30</f>
        <v>2.1719008264462811</v>
      </c>
      <c r="H8" s="99">
        <f>'WBN_State Water Transport data'!H30</f>
        <v>2.1719008264462811</v>
      </c>
      <c r="I8" s="99">
        <f>'WBN_State Water Transport data'!I30</f>
        <v>2.1719008264462811</v>
      </c>
      <c r="J8" s="99">
        <f>'WBN_State Water Transport data'!J30</f>
        <v>2.1719008264462811</v>
      </c>
      <c r="K8" s="99">
        <f>'WBN_State Water Transport data'!K30</f>
        <v>2.1719008264462811</v>
      </c>
      <c r="L8" s="99">
        <f>'WBN_State Water Transport data'!L30</f>
        <v>2.1719008264462811</v>
      </c>
      <c r="M8" s="99">
        <f>'WBN_State Water Transport data'!M30</f>
        <v>2.1719008264462811</v>
      </c>
      <c r="N8" s="99">
        <f>'WBN_State Water Transport data'!N30</f>
        <v>2.1719008264462811</v>
      </c>
      <c r="O8" s="99">
        <f>'WBN_State Water Transport data'!O30</f>
        <v>2.1719008264462811</v>
      </c>
      <c r="P8" s="99">
        <f>'WBN_State Water Transport data'!P30</f>
        <v>2.1719008264462811</v>
      </c>
      <c r="Q8" s="99">
        <f>'WBN_State Water Transport data'!Q30</f>
        <v>2.1719008264462811</v>
      </c>
      <c r="R8" s="99">
        <f>'WBN_State Water Transport data'!R30</f>
        <v>2.1719008264462811</v>
      </c>
      <c r="S8" s="99">
        <f>'WBN_State Water Transport data'!S30</f>
        <v>2.1719008264462811</v>
      </c>
      <c r="T8" s="99">
        <f>'WBN_State Water Transport data'!T30</f>
        <v>2.1719008264462811</v>
      </c>
      <c r="U8" s="99">
        <f>'WBN_State Water Transport data'!U30</f>
        <v>2.1719008264462811</v>
      </c>
      <c r="V8" s="99">
        <f>'WBN_State Water Transport data'!V30</f>
        <v>2.1719008264462811</v>
      </c>
      <c r="W8" s="63"/>
      <c r="X8" s="63"/>
      <c r="Y8" s="63"/>
      <c r="Z8" s="63"/>
    </row>
    <row r="9" spans="1:26" ht="21" customHeight="1">
      <c r="A9" s="63"/>
      <c r="B9" s="100" t="s">
        <v>169</v>
      </c>
      <c r="C9" s="100" t="s">
        <v>168</v>
      </c>
      <c r="D9" s="101">
        <f t="shared" ref="D9:V9" si="0">SUM(D7:D8)</f>
        <v>2.9580256954766195</v>
      </c>
      <c r="E9" s="101">
        <f t="shared" si="0"/>
        <v>3.0786970466235397</v>
      </c>
      <c r="F9" s="101">
        <f t="shared" si="0"/>
        <v>3.2178916318790378</v>
      </c>
      <c r="G9" s="101">
        <f t="shared" si="0"/>
        <v>3.3784527955711572</v>
      </c>
      <c r="H9" s="101">
        <f t="shared" si="0"/>
        <v>3.563660339663822</v>
      </c>
      <c r="I9" s="101">
        <f t="shared" si="0"/>
        <v>3.7772975206611572</v>
      </c>
      <c r="J9" s="101">
        <f t="shared" si="0"/>
        <v>6.3754338842975207</v>
      </c>
      <c r="K9" s="101">
        <f t="shared" si="0"/>
        <v>7.8197479338842983</v>
      </c>
      <c r="L9" s="101">
        <f t="shared" si="0"/>
        <v>8.5781033057851239</v>
      </c>
      <c r="M9" s="101">
        <f t="shared" si="0"/>
        <v>9.3536528925619855</v>
      </c>
      <c r="N9" s="101">
        <f t="shared" si="0"/>
        <v>10.288475206611571</v>
      </c>
      <c r="O9" s="101">
        <f t="shared" si="0"/>
        <v>10.526479338842975</v>
      </c>
      <c r="P9" s="101">
        <f t="shared" si="0"/>
        <v>10.540958677685952</v>
      </c>
      <c r="Q9" s="101">
        <f t="shared" si="0"/>
        <v>10.555438016528926</v>
      </c>
      <c r="R9" s="101">
        <f t="shared" si="0"/>
        <v>10.671272727272727</v>
      </c>
      <c r="S9" s="101">
        <f t="shared" si="0"/>
        <v>10.722855371900827</v>
      </c>
      <c r="T9" s="101">
        <f t="shared" si="0"/>
        <v>10.861314049586777</v>
      </c>
      <c r="U9" s="101">
        <f t="shared" si="0"/>
        <v>11.080314049586777</v>
      </c>
      <c r="V9" s="101">
        <f t="shared" si="0"/>
        <v>12.447768893672077</v>
      </c>
      <c r="W9" s="63"/>
      <c r="X9" s="63"/>
      <c r="Y9" s="63"/>
      <c r="Z9" s="63"/>
    </row>
    <row r="10" spans="1:26" ht="21" customHeight="1">
      <c r="A10" s="63"/>
      <c r="B10" s="63"/>
      <c r="C10" s="63"/>
      <c r="D10" s="102"/>
      <c r="E10" s="102"/>
      <c r="F10" s="102"/>
      <c r="G10" s="102"/>
      <c r="H10" s="102"/>
      <c r="I10" s="63"/>
      <c r="J10" s="63"/>
      <c r="K10" s="63"/>
      <c r="L10" s="63"/>
      <c r="M10" s="63"/>
      <c r="N10" s="63"/>
      <c r="O10" s="63"/>
      <c r="P10" s="63"/>
      <c r="Q10" s="63"/>
      <c r="R10" s="63"/>
      <c r="S10" s="63"/>
      <c r="T10" s="63"/>
      <c r="U10" s="63"/>
      <c r="V10" s="63"/>
      <c r="W10" s="63"/>
      <c r="X10" s="63"/>
      <c r="Y10" s="63"/>
      <c r="Z10" s="63"/>
    </row>
    <row r="11" spans="1:26" ht="21" customHeight="1">
      <c r="A11" s="63"/>
      <c r="B11" s="63"/>
      <c r="C11" s="103"/>
      <c r="D11" s="103"/>
      <c r="E11" s="69"/>
      <c r="F11" s="69"/>
      <c r="G11" s="69"/>
      <c r="H11" s="69"/>
      <c r="I11" s="69"/>
      <c r="J11" s="69"/>
      <c r="K11" s="69"/>
      <c r="L11" s="69"/>
      <c r="M11" s="69"/>
      <c r="N11" s="69"/>
      <c r="O11" s="69"/>
      <c r="P11" s="69"/>
      <c r="Q11" s="69"/>
      <c r="R11" s="69"/>
      <c r="S11" s="69"/>
      <c r="T11" s="69"/>
      <c r="U11" s="69"/>
      <c r="V11" s="69"/>
      <c r="W11" s="63"/>
      <c r="X11" s="63"/>
      <c r="Y11" s="63"/>
      <c r="Z11" s="63"/>
    </row>
    <row r="12" spans="1:26" ht="21" customHeight="1">
      <c r="A12" s="63"/>
      <c r="B12" s="63"/>
      <c r="C12" s="103"/>
      <c r="D12" s="103"/>
      <c r="E12" s="69"/>
      <c r="F12" s="69"/>
      <c r="G12" s="69"/>
      <c r="H12" s="69"/>
      <c r="I12" s="69"/>
      <c r="J12" s="69"/>
      <c r="K12" s="69"/>
      <c r="L12" s="69"/>
      <c r="M12" s="69"/>
      <c r="N12" s="69"/>
      <c r="O12" s="69"/>
      <c r="P12" s="69"/>
      <c r="Q12" s="69"/>
      <c r="R12" s="69"/>
      <c r="S12" s="69"/>
      <c r="T12" s="69"/>
      <c r="U12" s="69"/>
      <c r="V12" s="69"/>
      <c r="W12" s="63"/>
      <c r="X12" s="63"/>
      <c r="Y12" s="63"/>
      <c r="Z12" s="63"/>
    </row>
    <row r="13" spans="1:26" ht="21" customHeight="1">
      <c r="A13" s="96" t="s">
        <v>170</v>
      </c>
      <c r="B13" s="96" t="s">
        <v>74</v>
      </c>
      <c r="C13" s="103"/>
      <c r="D13" s="103"/>
      <c r="E13" s="69"/>
      <c r="F13" s="69"/>
      <c r="G13" s="69"/>
      <c r="H13" s="69"/>
      <c r="I13" s="69"/>
      <c r="J13" s="69"/>
      <c r="K13" s="69"/>
      <c r="L13" s="69"/>
      <c r="M13" s="69"/>
      <c r="N13" s="69"/>
      <c r="O13" s="69"/>
      <c r="P13" s="69"/>
      <c r="Q13" s="69"/>
      <c r="R13" s="69"/>
      <c r="S13" s="69"/>
      <c r="T13" s="69"/>
      <c r="U13" s="69"/>
      <c r="V13" s="69"/>
      <c r="W13" s="63"/>
      <c r="X13" s="63"/>
      <c r="Y13" s="63"/>
      <c r="Z13" s="63"/>
    </row>
    <row r="14" spans="1:26" ht="21" customHeight="1">
      <c r="A14" s="63"/>
      <c r="B14" s="104" t="s">
        <v>166</v>
      </c>
      <c r="C14" s="65" t="s">
        <v>167</v>
      </c>
      <c r="D14" s="65">
        <v>2005</v>
      </c>
      <c r="E14" s="65">
        <v>2006</v>
      </c>
      <c r="F14" s="65">
        <v>2007</v>
      </c>
      <c r="G14" s="65">
        <v>2008</v>
      </c>
      <c r="H14" s="65">
        <v>2009</v>
      </c>
      <c r="I14" s="65">
        <v>2010</v>
      </c>
      <c r="J14" s="65">
        <v>2011</v>
      </c>
      <c r="K14" s="65">
        <v>2012</v>
      </c>
      <c r="L14" s="65">
        <v>2013</v>
      </c>
      <c r="M14" s="65">
        <v>2014</v>
      </c>
      <c r="N14" s="65">
        <v>2015</v>
      </c>
      <c r="O14" s="65">
        <v>2016</v>
      </c>
      <c r="P14" s="65">
        <v>2017</v>
      </c>
      <c r="Q14" s="65">
        <v>2018</v>
      </c>
      <c r="R14" s="65">
        <v>2019</v>
      </c>
      <c r="S14" s="65">
        <v>2020</v>
      </c>
      <c r="T14" s="65">
        <v>2021</v>
      </c>
      <c r="U14" s="65">
        <v>2022</v>
      </c>
      <c r="V14" s="65">
        <v>2023</v>
      </c>
      <c r="W14" s="63"/>
      <c r="X14" s="63"/>
      <c r="Y14" s="63"/>
      <c r="Z14" s="63"/>
    </row>
    <row r="15" spans="1:26" ht="21" customHeight="1">
      <c r="A15" s="63"/>
      <c r="B15" s="64" t="s">
        <v>74</v>
      </c>
      <c r="C15" s="64" t="s">
        <v>168</v>
      </c>
      <c r="D15" s="105">
        <f>'WBN_Maritime Board data'!E82</f>
        <v>3.4217592360412503E-2</v>
      </c>
      <c r="E15" s="105">
        <f>'WBN_Maritime Board data'!F82</f>
        <v>4.2799996483198988E-2</v>
      </c>
      <c r="F15" s="105">
        <f>'WBN_Maritime Board data'!G82</f>
        <v>5.3535026066917658E-2</v>
      </c>
      <c r="G15" s="105">
        <f>'WBN_Maritime Board data'!H82</f>
        <v>6.6962599333637629E-2</v>
      </c>
      <c r="H15" s="105">
        <f>'WBN_Maritime Board data'!I82</f>
        <v>8.3758055967179196E-2</v>
      </c>
      <c r="I15" s="105">
        <f>'WBN_Maritime Board data'!J82</f>
        <v>0.10476612331679659</v>
      </c>
      <c r="J15" s="105">
        <f>'WBN_Maritime Board data'!K82</f>
        <v>0.44234585400425225</v>
      </c>
      <c r="K15" s="105">
        <f>'WBN_Maritime Board data'!L82</f>
        <v>0.76828490432317509</v>
      </c>
      <c r="L15" s="105">
        <f>'WBN_Maritime Board data'!M82</f>
        <v>1.0360205527994331</v>
      </c>
      <c r="M15" s="105">
        <f>'WBN_Maritime Board data'!N82</f>
        <v>1.1757087172218286</v>
      </c>
      <c r="N15" s="105">
        <f>'WBN_Maritime Board data'!O82</f>
        <v>1.33867824238129</v>
      </c>
      <c r="O15" s="105">
        <f>'WBN_Maritime Board data'!P82</f>
        <v>1.3852409638554217</v>
      </c>
      <c r="P15" s="105">
        <f>'WBN_Maritime Board data'!Q82</f>
        <v>1.3852409638554217</v>
      </c>
      <c r="Q15" s="105">
        <f>'WBN_Maritime Board data'!R82</f>
        <v>1.3968816442239547</v>
      </c>
      <c r="R15" s="105">
        <f>'WBN_Maritime Board data'!S82</f>
        <v>1.4201630049610205</v>
      </c>
      <c r="S15" s="105">
        <f>'WBN_Maritime Board data'!T82</f>
        <v>1.4434443656980864</v>
      </c>
      <c r="T15" s="105">
        <f>'WBN_Maritime Board data'!U82</f>
        <v>1.4667257264351523</v>
      </c>
      <c r="U15" s="105">
        <f>'WBN_Maritime Board data'!V82</f>
        <v>1.5365698086463502</v>
      </c>
      <c r="V15" s="105">
        <f>'WBN_Maritime Board data'!W82</f>
        <v>1.9219698952968853</v>
      </c>
      <c r="W15" s="63"/>
      <c r="X15" s="63"/>
      <c r="Y15" s="63"/>
      <c r="Z15" s="63"/>
    </row>
    <row r="16" spans="1:26" ht="21" customHeight="1">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row>
    <row r="17" spans="1:26" ht="21"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ht="21"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21" customHeight="1">
      <c r="A19" s="63"/>
      <c r="B19" s="812" t="s">
        <v>121</v>
      </c>
      <c r="C19" s="813"/>
      <c r="D19" s="813"/>
      <c r="E19" s="813"/>
      <c r="F19" s="63"/>
      <c r="G19" s="63"/>
      <c r="H19" s="63"/>
      <c r="I19" s="63"/>
      <c r="J19" s="63"/>
      <c r="K19" s="63"/>
      <c r="L19" s="63"/>
      <c r="M19" s="63"/>
      <c r="N19" s="63"/>
      <c r="O19" s="63"/>
      <c r="P19" s="63"/>
      <c r="Q19" s="63"/>
      <c r="R19" s="63"/>
      <c r="S19" s="63"/>
      <c r="T19" s="63"/>
      <c r="U19" s="63"/>
      <c r="V19" s="63"/>
      <c r="W19" s="63"/>
      <c r="X19" s="63"/>
      <c r="Y19" s="63"/>
      <c r="Z19" s="63"/>
    </row>
    <row r="20" spans="1:26" ht="21" customHeight="1">
      <c r="A20" s="63"/>
      <c r="B20" s="79" t="s">
        <v>8</v>
      </c>
      <c r="C20" s="79" t="s">
        <v>122</v>
      </c>
      <c r="D20" s="79" t="s">
        <v>123</v>
      </c>
      <c r="E20" s="79" t="s">
        <v>124</v>
      </c>
      <c r="F20" s="63"/>
      <c r="G20" s="63"/>
      <c r="H20" s="63"/>
      <c r="I20" s="63"/>
      <c r="J20" s="63"/>
      <c r="K20" s="63"/>
      <c r="L20" s="63"/>
      <c r="M20" s="63"/>
      <c r="N20" s="63"/>
      <c r="O20" s="63"/>
      <c r="P20" s="63"/>
      <c r="Q20" s="63"/>
      <c r="R20" s="63"/>
      <c r="S20" s="63"/>
      <c r="T20" s="63"/>
      <c r="U20" s="63"/>
      <c r="V20" s="63"/>
      <c r="W20" s="63"/>
      <c r="X20" s="63"/>
      <c r="Y20" s="63"/>
      <c r="Z20" s="63"/>
    </row>
    <row r="21" spans="1:26" ht="21" customHeight="1">
      <c r="A21" s="63"/>
      <c r="B21" s="80" t="s">
        <v>125</v>
      </c>
      <c r="C21" s="81">
        <v>21</v>
      </c>
      <c r="D21" s="81">
        <v>27.9</v>
      </c>
      <c r="E21" s="81">
        <v>5.38</v>
      </c>
      <c r="F21" s="63"/>
      <c r="G21" s="63"/>
      <c r="H21" s="63"/>
      <c r="I21" s="63"/>
      <c r="J21" s="63"/>
      <c r="K21" s="63"/>
      <c r="L21" s="63"/>
      <c r="M21" s="63"/>
      <c r="N21" s="63"/>
      <c r="O21" s="63"/>
      <c r="P21" s="63"/>
      <c r="Q21" s="63"/>
      <c r="R21" s="63"/>
      <c r="S21" s="63"/>
      <c r="T21" s="63"/>
      <c r="U21" s="63"/>
      <c r="V21" s="63"/>
      <c r="W21" s="63"/>
      <c r="X21" s="63"/>
      <c r="Y21" s="63"/>
      <c r="Z21" s="63"/>
    </row>
    <row r="22" spans="1:26" ht="21" customHeight="1">
      <c r="A22" s="63"/>
      <c r="B22" s="80" t="s">
        <v>126</v>
      </c>
      <c r="C22" s="81">
        <v>310</v>
      </c>
      <c r="D22" s="81">
        <v>273</v>
      </c>
      <c r="E22" s="81">
        <v>233</v>
      </c>
      <c r="F22" s="63"/>
      <c r="G22" s="63"/>
      <c r="H22" s="63"/>
      <c r="I22" s="63"/>
      <c r="J22" s="63"/>
      <c r="K22" s="63"/>
      <c r="L22" s="63"/>
      <c r="M22" s="63"/>
      <c r="N22" s="63"/>
      <c r="O22" s="63"/>
      <c r="P22" s="63"/>
      <c r="Q22" s="63"/>
      <c r="R22" s="63"/>
      <c r="S22" s="63"/>
      <c r="T22" s="63"/>
      <c r="U22" s="63"/>
      <c r="V22" s="63"/>
      <c r="W22" s="63"/>
      <c r="X22" s="63"/>
      <c r="Y22" s="63"/>
      <c r="Z22" s="63"/>
    </row>
    <row r="23" spans="1:26" ht="21" customHeight="1">
      <c r="A23" s="63"/>
      <c r="B23" s="814" t="s">
        <v>155</v>
      </c>
      <c r="C23" s="803"/>
      <c r="D23" s="803"/>
      <c r="E23" s="803"/>
      <c r="F23" s="63"/>
      <c r="G23" s="63"/>
      <c r="H23" s="63"/>
      <c r="I23" s="63"/>
      <c r="J23" s="63"/>
      <c r="K23" s="63"/>
      <c r="L23" s="63"/>
      <c r="M23" s="63"/>
      <c r="N23" s="63"/>
      <c r="O23" s="63"/>
      <c r="P23" s="63"/>
      <c r="Q23" s="63"/>
      <c r="R23" s="63"/>
      <c r="S23" s="63"/>
      <c r="T23" s="63"/>
      <c r="U23" s="63"/>
      <c r="V23" s="63"/>
      <c r="W23" s="63"/>
      <c r="X23" s="63"/>
      <c r="Y23" s="63"/>
      <c r="Z23" s="63"/>
    </row>
    <row r="24" spans="1:26" ht="21" customHeight="1">
      <c r="A24" s="63"/>
      <c r="B24" s="803"/>
      <c r="C24" s="803"/>
      <c r="D24" s="803"/>
      <c r="E24" s="803"/>
      <c r="F24" s="63"/>
      <c r="G24" s="63"/>
      <c r="H24" s="63"/>
      <c r="I24" s="63"/>
      <c r="J24" s="63"/>
      <c r="K24" s="63"/>
      <c r="L24" s="63"/>
      <c r="M24" s="63"/>
      <c r="N24" s="63"/>
      <c r="O24" s="63"/>
      <c r="P24" s="63"/>
      <c r="Q24" s="63"/>
      <c r="R24" s="63"/>
      <c r="S24" s="63"/>
      <c r="T24" s="63"/>
      <c r="U24" s="63"/>
      <c r="V24" s="63"/>
      <c r="W24" s="63"/>
      <c r="X24" s="63"/>
      <c r="Y24" s="63"/>
      <c r="Z24" s="63"/>
    </row>
    <row r="25" spans="1:26" ht="21"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21"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21" customHeight="1">
      <c r="A27" s="63"/>
      <c r="B27" s="802" t="s">
        <v>128</v>
      </c>
      <c r="C27" s="803"/>
      <c r="D27" s="803"/>
      <c r="E27" s="63"/>
      <c r="F27" s="63"/>
      <c r="G27" s="63"/>
      <c r="H27" s="63"/>
      <c r="I27" s="63"/>
      <c r="J27" s="63"/>
      <c r="K27" s="63"/>
      <c r="L27" s="63"/>
      <c r="M27" s="63"/>
      <c r="N27" s="63"/>
      <c r="O27" s="63"/>
      <c r="P27" s="63"/>
      <c r="Q27" s="63"/>
      <c r="R27" s="63"/>
      <c r="S27" s="63"/>
      <c r="T27" s="63"/>
      <c r="U27" s="63"/>
      <c r="V27" s="63"/>
      <c r="W27" s="63"/>
      <c r="X27" s="63"/>
      <c r="Y27" s="63"/>
      <c r="Z27" s="63"/>
    </row>
    <row r="28" spans="1:26" ht="21"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21" customHeight="1">
      <c r="A29" s="63"/>
      <c r="B29" s="83" t="s">
        <v>54</v>
      </c>
      <c r="C29" s="83" t="s">
        <v>8</v>
      </c>
      <c r="D29" s="84">
        <v>2005</v>
      </c>
      <c r="E29" s="84">
        <v>2006</v>
      </c>
      <c r="F29" s="84">
        <v>2007</v>
      </c>
      <c r="G29" s="84">
        <v>2008</v>
      </c>
      <c r="H29" s="84">
        <v>2009</v>
      </c>
      <c r="I29" s="84">
        <v>2010</v>
      </c>
      <c r="J29" s="84">
        <v>2011</v>
      </c>
      <c r="K29" s="84">
        <v>2012</v>
      </c>
      <c r="L29" s="84">
        <v>2013</v>
      </c>
      <c r="M29" s="84">
        <v>2014</v>
      </c>
      <c r="N29" s="84">
        <v>2015</v>
      </c>
      <c r="O29" s="84">
        <v>2016</v>
      </c>
      <c r="P29" s="84">
        <v>2017</v>
      </c>
      <c r="Q29" s="84">
        <v>2018</v>
      </c>
      <c r="R29" s="84">
        <v>2019</v>
      </c>
      <c r="S29" s="84">
        <v>2020</v>
      </c>
      <c r="T29" s="84">
        <v>2021</v>
      </c>
      <c r="U29" s="85">
        <v>2022</v>
      </c>
      <c r="V29" s="85">
        <v>2023</v>
      </c>
      <c r="W29" s="29"/>
      <c r="X29" s="29"/>
      <c r="Y29" s="63"/>
      <c r="Z29" s="63"/>
    </row>
    <row r="30" spans="1:26" ht="21" customHeight="1">
      <c r="A30" s="63"/>
      <c r="B30" s="86" t="s">
        <v>35</v>
      </c>
      <c r="C30" s="39" t="s">
        <v>17</v>
      </c>
      <c r="D30" s="74">
        <f>'Water-borne Navigation_Estimate'!D9*'EmissionFactor Transport Sector'!$D$14*'EmissionFactor Transport Sector'!$E$14</f>
        <v>9425.1572734971523</v>
      </c>
      <c r="E30" s="74">
        <f>'Water-borne Navigation_Estimate'!E9*'EmissionFactor Transport Sector'!$D$14*'EmissionFactor Transport Sector'!$E$14</f>
        <v>9809.6523996565847</v>
      </c>
      <c r="F30" s="74">
        <f>'Water-borne Navigation_Estimate'!F9*'EmissionFactor Transport Sector'!$D$14*'EmissionFactor Transport Sector'!$E$14</f>
        <v>10253.168106656178</v>
      </c>
      <c r="G30" s="74">
        <f>'Water-borne Navigation_Estimate'!G9*'EmissionFactor Transport Sector'!$D$14*'EmissionFactor Transport Sector'!$E$14</f>
        <v>10764.764142528376</v>
      </c>
      <c r="H30" s="74">
        <f>'Water-borne Navigation_Estimate'!H9*'EmissionFactor Transport Sector'!$D$14*'EmissionFactor Transport Sector'!$E$14</f>
        <v>11354.890940270836</v>
      </c>
      <c r="I30" s="74">
        <f>'Water-borne Navigation_Estimate'!I9*'EmissionFactor Transport Sector'!$D$14*'EmissionFactor Transport Sector'!$E$14</f>
        <v>12035.603090082644</v>
      </c>
      <c r="J30" s="74">
        <f>'Water-borne Navigation_Estimate'!J9*'EmissionFactor Transport Sector'!$D$14*'EmissionFactor Transport Sector'!$E$14</f>
        <v>20314.044985537192</v>
      </c>
      <c r="K30" s="74">
        <f>'Water-borne Navigation_Estimate'!K9*'EmissionFactor Transport Sector'!$D$14*'EmissionFactor Transport Sector'!$E$14</f>
        <v>24916.06284173554</v>
      </c>
      <c r="L30" s="74">
        <f>'Water-borne Navigation_Estimate'!L9*'EmissionFactor Transport Sector'!$D$14*'EmissionFactor Transport Sector'!$E$14</f>
        <v>27332.410563223137</v>
      </c>
      <c r="M30" s="74">
        <f>'Water-borne Navigation_Estimate'!M9*'EmissionFactor Transport Sector'!$D$14*'EmissionFactor Transport Sector'!$E$14</f>
        <v>29803.54421157025</v>
      </c>
      <c r="N30" s="74">
        <f>'Water-borne Navigation_Estimate'!N9*'EmissionFactor Transport Sector'!$D$14*'EmissionFactor Transport Sector'!$E$14</f>
        <v>32782.168550826442</v>
      </c>
      <c r="O30" s="74">
        <f>'Water-borne Navigation_Estimate'!O9*'EmissionFactor Transport Sector'!$D$14*'EmissionFactor Transport Sector'!$E$14</f>
        <v>33540.521117355369</v>
      </c>
      <c r="P30" s="74">
        <f>'Water-borne Navigation_Estimate'!P9*'EmissionFactor Transport Sector'!$D$14*'EmissionFactor Transport Sector'!$E$14</f>
        <v>33586.656634710744</v>
      </c>
      <c r="Q30" s="74">
        <f>'Water-borne Navigation_Estimate'!Q9*'EmissionFactor Transport Sector'!$D$14*'EmissionFactor Transport Sector'!$E$14</f>
        <v>33632.792152066118</v>
      </c>
      <c r="R30" s="74">
        <f>'Water-borne Navigation_Estimate'!R9*'EmissionFactor Transport Sector'!$D$14*'EmissionFactor Transport Sector'!$E$14</f>
        <v>34001.876290909087</v>
      </c>
      <c r="S30" s="74">
        <f>'Water-borne Navigation_Estimate'!S9*'EmissionFactor Transport Sector'!$D$14*'EmissionFactor Transport Sector'!$E$14</f>
        <v>34166.234071487605</v>
      </c>
      <c r="T30" s="74">
        <f>'Water-borne Navigation_Estimate'!T9*'EmissionFactor Transport Sector'!$D$14*'EmissionFactor Transport Sector'!$E$14</f>
        <v>34607.404956198348</v>
      </c>
      <c r="U30" s="74">
        <f>'Water-borne Navigation_Estimate'!U9*'EmissionFactor Transport Sector'!$D$14*'EmissionFactor Transport Sector'!$E$14</f>
        <v>35305.204656198344</v>
      </c>
      <c r="V30" s="74">
        <f>'Water-borne Navigation_Estimate'!V9*'EmissionFactor Transport Sector'!$D$14*'EmissionFactor Transport Sector'!$E$14</f>
        <v>39662.326025907336</v>
      </c>
      <c r="W30" s="29"/>
      <c r="X30" s="29"/>
      <c r="Y30" s="63"/>
      <c r="Z30" s="63"/>
    </row>
    <row r="31" spans="1:26" ht="21" customHeight="1">
      <c r="A31" s="63"/>
      <c r="B31" s="87" t="s">
        <v>35</v>
      </c>
      <c r="C31" s="42" t="s">
        <v>25</v>
      </c>
      <c r="D31" s="75">
        <f>'Water-borne Navigation_Estimate'!D9*'EmissionFactor Transport Sector'!$D$14*'EmissionFactor Transport Sector'!$F$14/1000</f>
        <v>0.49606090913142914</v>
      </c>
      <c r="E31" s="75">
        <f>'Water-borne Navigation_Estimate'!E9*'EmissionFactor Transport Sector'!$D$14*'EmissionFactor Transport Sector'!$F$14/1000</f>
        <v>0.51629749471876762</v>
      </c>
      <c r="F31" s="75">
        <f>'Water-borne Navigation_Estimate'!F9*'EmissionFactor Transport Sector'!$D$14*'EmissionFactor Transport Sector'!$F$14/1000</f>
        <v>0.53964042666611467</v>
      </c>
      <c r="G31" s="75">
        <f>'Water-borne Navigation_Estimate'!G9*'EmissionFactor Transport Sector'!$D$14*'EmissionFactor Transport Sector'!$F$14/1000</f>
        <v>0.56656653381728306</v>
      </c>
      <c r="H31" s="75">
        <f>'Water-borne Navigation_Estimate'!H9*'EmissionFactor Transport Sector'!$D$14*'EmissionFactor Transport Sector'!$F$14/1000</f>
        <v>0.59762583896162302</v>
      </c>
      <c r="I31" s="75">
        <f>'Water-borne Navigation_Estimate'!I9*'EmissionFactor Transport Sector'!$D$14*'EmissionFactor Transport Sector'!$F$14/1000</f>
        <v>0.6334527942148761</v>
      </c>
      <c r="J31" s="75">
        <f>'Water-borne Navigation_Estimate'!J9*'EmissionFactor Transport Sector'!$D$14*'EmissionFactor Transport Sector'!$F$14/1000</f>
        <v>1.0691602623966943</v>
      </c>
      <c r="K31" s="75">
        <f>'Water-borne Navigation_Estimate'!K9*'EmissionFactor Transport Sector'!$D$14*'EmissionFactor Transport Sector'!$F$14/1000</f>
        <v>1.3113717285123969</v>
      </c>
      <c r="L31" s="75">
        <f>'Water-borne Navigation_Estimate'!L9*'EmissionFactor Transport Sector'!$D$14*'EmissionFactor Transport Sector'!$F$14/1000</f>
        <v>1.4385479243801653</v>
      </c>
      <c r="M31" s="75">
        <f>'Water-borne Navigation_Estimate'!M9*'EmissionFactor Transport Sector'!$D$14*'EmissionFactor Transport Sector'!$F$14/1000</f>
        <v>1.5686075900826451</v>
      </c>
      <c r="N31" s="75">
        <f>'Water-borne Navigation_Estimate'!N9*'EmissionFactor Transport Sector'!$D$14*'EmissionFactor Transport Sector'!$F$14/1000</f>
        <v>1.7253772921487602</v>
      </c>
      <c r="O31" s="75">
        <f>'Water-borne Navigation_Estimate'!O9*'EmissionFactor Transport Sector'!$D$14*'EmissionFactor Transport Sector'!$F$14/1000</f>
        <v>1.7652905851239669</v>
      </c>
      <c r="P31" s="75">
        <f>'Water-borne Navigation_Estimate'!P9*'EmissionFactor Transport Sector'!$D$14*'EmissionFactor Transport Sector'!$F$14/1000</f>
        <v>1.7677187702479342</v>
      </c>
      <c r="Q31" s="75">
        <f>'Water-borne Navigation_Estimate'!Q9*'EmissionFactor Transport Sector'!$D$14*'EmissionFactor Transport Sector'!$F$14/1000</f>
        <v>1.7701469553719009</v>
      </c>
      <c r="R31" s="75">
        <f>'Water-borne Navigation_Estimate'!R9*'EmissionFactor Transport Sector'!$D$14*'EmissionFactor Transport Sector'!$F$14/1000</f>
        <v>1.7895724363636363</v>
      </c>
      <c r="S31" s="75">
        <f>'Water-borne Navigation_Estimate'!S9*'EmissionFactor Transport Sector'!$D$14*'EmissionFactor Transport Sector'!$F$14/1000</f>
        <v>1.7982228458677689</v>
      </c>
      <c r="T31" s="75">
        <f>'Water-borne Navigation_Estimate'!T9*'EmissionFactor Transport Sector'!$D$14*'EmissionFactor Transport Sector'!$F$14/1000</f>
        <v>1.8214423661157024</v>
      </c>
      <c r="U31" s="75">
        <f>'Water-borne Navigation_Estimate'!U9*'EmissionFactor Transport Sector'!$D$14*'EmissionFactor Transport Sector'!$F$14/1000</f>
        <v>1.8581686661157024</v>
      </c>
      <c r="V31" s="75">
        <f>'Water-borne Navigation_Estimate'!V9*'EmissionFactor Transport Sector'!$D$14*'EmissionFactor Transport Sector'!$F$14/1000</f>
        <v>2.0874908434688071</v>
      </c>
      <c r="W31" s="29"/>
      <c r="X31" s="29"/>
      <c r="Y31" s="63"/>
      <c r="Z31" s="63"/>
    </row>
    <row r="32" spans="1:26" ht="21" customHeight="1">
      <c r="A32" s="63"/>
      <c r="B32" s="87" t="s">
        <v>35</v>
      </c>
      <c r="C32" s="42" t="s">
        <v>26</v>
      </c>
      <c r="D32" s="75">
        <f>'Water-borne Navigation_Estimate'!D9*'EmissionFactor Transport Sector'!$D$14*'EmissionFactor Transport Sector'!$G$14/1000</f>
        <v>0.49606090913142914</v>
      </c>
      <c r="E32" s="75">
        <f>'Water-borne Navigation_Estimate'!E9*'EmissionFactor Transport Sector'!$D$14*'EmissionFactor Transport Sector'!$G$14/1000</f>
        <v>0.51629749471876762</v>
      </c>
      <c r="F32" s="75">
        <f>'Water-borne Navigation_Estimate'!F9*'EmissionFactor Transport Sector'!$D$14*'EmissionFactor Transport Sector'!$G$14/1000</f>
        <v>0.53964042666611467</v>
      </c>
      <c r="G32" s="75">
        <f>'Water-borne Navigation_Estimate'!G9*'EmissionFactor Transport Sector'!$D$14*'EmissionFactor Transport Sector'!$G$14/1000</f>
        <v>0.56656653381728306</v>
      </c>
      <c r="H32" s="75">
        <f>'Water-borne Navigation_Estimate'!H9*'EmissionFactor Transport Sector'!$D$14*'EmissionFactor Transport Sector'!$G$14/1000</f>
        <v>0.59762583896162302</v>
      </c>
      <c r="I32" s="75">
        <f>'Water-borne Navigation_Estimate'!I9*'EmissionFactor Transport Sector'!$D$14*'EmissionFactor Transport Sector'!$G$14/1000</f>
        <v>0.6334527942148761</v>
      </c>
      <c r="J32" s="75">
        <f>'Water-borne Navigation_Estimate'!J9*'EmissionFactor Transport Sector'!$D$14*'EmissionFactor Transport Sector'!$G$14/1000</f>
        <v>1.0691602623966943</v>
      </c>
      <c r="K32" s="75">
        <f>'Water-borne Navigation_Estimate'!K9*'EmissionFactor Transport Sector'!$D$14*'EmissionFactor Transport Sector'!$G$14/1000</f>
        <v>1.3113717285123969</v>
      </c>
      <c r="L32" s="75">
        <f>'Water-borne Navigation_Estimate'!L9*'EmissionFactor Transport Sector'!$D$14*'EmissionFactor Transport Sector'!$G$14/1000</f>
        <v>1.4385479243801653</v>
      </c>
      <c r="M32" s="75">
        <f>'Water-borne Navigation_Estimate'!M9*'EmissionFactor Transport Sector'!$D$14*'EmissionFactor Transport Sector'!$G$14/1000</f>
        <v>1.5686075900826451</v>
      </c>
      <c r="N32" s="75">
        <f>'Water-borne Navigation_Estimate'!N9*'EmissionFactor Transport Sector'!$D$14*'EmissionFactor Transport Sector'!$G$14/1000</f>
        <v>1.7253772921487602</v>
      </c>
      <c r="O32" s="75">
        <f>'Water-borne Navigation_Estimate'!O9*'EmissionFactor Transport Sector'!$D$14*'EmissionFactor Transport Sector'!$G$14/1000</f>
        <v>1.7652905851239669</v>
      </c>
      <c r="P32" s="75">
        <f>'Water-borne Navigation_Estimate'!P9*'EmissionFactor Transport Sector'!$D$14*'EmissionFactor Transport Sector'!$G$14/1000</f>
        <v>1.7677187702479342</v>
      </c>
      <c r="Q32" s="75">
        <f>'Water-borne Navigation_Estimate'!Q9*'EmissionFactor Transport Sector'!$D$14*'EmissionFactor Transport Sector'!$G$14/1000</f>
        <v>1.7701469553719009</v>
      </c>
      <c r="R32" s="75">
        <f>'Water-borne Navigation_Estimate'!R9*'EmissionFactor Transport Sector'!$D$14*'EmissionFactor Transport Sector'!$G$14/1000</f>
        <v>1.7895724363636363</v>
      </c>
      <c r="S32" s="75">
        <f>'Water-borne Navigation_Estimate'!S9*'EmissionFactor Transport Sector'!$D$14*'EmissionFactor Transport Sector'!$G$14/1000</f>
        <v>1.7982228458677689</v>
      </c>
      <c r="T32" s="75">
        <f>'Water-borne Navigation_Estimate'!T9*'EmissionFactor Transport Sector'!$D$14*'EmissionFactor Transport Sector'!$G$14/1000</f>
        <v>1.8214423661157024</v>
      </c>
      <c r="U32" s="75">
        <f>'Water-borne Navigation_Estimate'!U9*'EmissionFactor Transport Sector'!$D$14*'EmissionFactor Transport Sector'!$G$14/1000</f>
        <v>1.8581686661157024</v>
      </c>
      <c r="V32" s="75">
        <f>'Water-borne Navigation_Estimate'!V9*'EmissionFactor Transport Sector'!$D$14*'EmissionFactor Transport Sector'!$G$14/1000</f>
        <v>2.0874908434688071</v>
      </c>
      <c r="W32" s="29"/>
      <c r="X32" s="29"/>
      <c r="Y32" s="63"/>
      <c r="Z32" s="63"/>
    </row>
    <row r="33" spans="1:26" ht="21" customHeight="1">
      <c r="A33" s="63"/>
      <c r="B33" s="87" t="s">
        <v>35</v>
      </c>
      <c r="C33" s="42" t="s">
        <v>27</v>
      </c>
      <c r="D33" s="75">
        <f>D30+(D31*'Water-borne Navigation_Estimate'!$C$21)+(D32*'Water-borne Navigation_Estimate'!$C$22)</f>
        <v>9589.353434419656</v>
      </c>
      <c r="E33" s="75">
        <f>E30+(E31*'Water-borne Navigation_Estimate'!$C$21)+(E32*'Water-borne Navigation_Estimate'!$C$22)</f>
        <v>9980.546870408496</v>
      </c>
      <c r="F33" s="75">
        <f>F30+(F31*'Water-borne Navigation_Estimate'!$C$21)+(F32*'Water-borne Navigation_Estimate'!$C$22)</f>
        <v>10431.789087882662</v>
      </c>
      <c r="G33" s="75">
        <f>G30+(G31*'Water-borne Navigation_Estimate'!$C$21)+(G32*'Water-borne Navigation_Estimate'!$C$22)</f>
        <v>10952.297665221897</v>
      </c>
      <c r="H33" s="75">
        <f>H30+(H31*'Water-borne Navigation_Estimate'!$C$21)+(H32*'Water-borne Navigation_Estimate'!$C$22)</f>
        <v>11552.705092967133</v>
      </c>
      <c r="I33" s="75">
        <f>I30+(I31*'Water-borne Navigation_Estimate'!$C$21)+(I32*'Water-borne Navigation_Estimate'!$C$22)</f>
        <v>12245.275964967768</v>
      </c>
      <c r="J33" s="75">
        <f>J30+(J31*'Water-borne Navigation_Estimate'!$C$21)+(J32*'Water-borne Navigation_Estimate'!$C$22)</f>
        <v>20667.937032390495</v>
      </c>
      <c r="K33" s="75">
        <f>K30+(K31*'Water-borne Navigation_Estimate'!$C$21)+(K32*'Water-borne Navigation_Estimate'!$C$22)</f>
        <v>25350.126883873141</v>
      </c>
      <c r="L33" s="75">
        <f>L30+(L31*'Water-borne Navigation_Estimate'!$C$21)+(L32*'Water-borne Navigation_Estimate'!$C$22)</f>
        <v>27808.569926192969</v>
      </c>
      <c r="M33" s="75">
        <f>M30+(M31*'Water-borne Navigation_Estimate'!$C$21)+(M32*'Water-borne Navigation_Estimate'!$C$22)</f>
        <v>30322.753323887606</v>
      </c>
      <c r="N33" s="75">
        <f>N30+(N31*'Water-borne Navigation_Estimate'!$C$21)+(N32*'Water-borne Navigation_Estimate'!$C$22)</f>
        <v>33353.268434527679</v>
      </c>
      <c r="O33" s="75">
        <f>O30+(O31*'Water-borne Navigation_Estimate'!$C$21)+(O32*'Water-borne Navigation_Estimate'!$C$22)</f>
        <v>34124.832301031405</v>
      </c>
      <c r="P33" s="75">
        <f>P30+(P31*'Water-borne Navigation_Estimate'!$C$21)+(P32*'Water-borne Navigation_Estimate'!$C$22)</f>
        <v>34171.771547662807</v>
      </c>
      <c r="Q33" s="75">
        <f>Q30+(Q31*'Water-borne Navigation_Estimate'!$C$21)+(Q32*'Water-borne Navigation_Estimate'!$C$22)</f>
        <v>34218.710794294217</v>
      </c>
      <c r="R33" s="75">
        <f>R30+(R31*'Water-borne Navigation_Estimate'!$C$21)+(R32*'Water-borne Navigation_Estimate'!$C$22)</f>
        <v>34594.224767345448</v>
      </c>
      <c r="S33" s="75">
        <f>S30+(S31*'Water-borne Navigation_Estimate'!$C$21)+(S32*'Water-borne Navigation_Estimate'!$C$22)</f>
        <v>34761.445833469836</v>
      </c>
      <c r="T33" s="75">
        <f>T30+(T31*'Water-borne Navigation_Estimate'!$C$21)+(T32*'Water-borne Navigation_Estimate'!$C$22)</f>
        <v>35210.302379382651</v>
      </c>
      <c r="U33" s="75">
        <f>U30+(U31*'Water-borne Navigation_Estimate'!$C$21)+(U32*'Water-borne Navigation_Estimate'!$C$22)</f>
        <v>35920.258484682636</v>
      </c>
      <c r="V33" s="75">
        <f>V30+(V31*'Water-borne Navigation_Estimate'!$C$21)+(V32*'Water-borne Navigation_Estimate'!$C$22)</f>
        <v>40353.285495095508</v>
      </c>
      <c r="W33" s="29"/>
      <c r="X33" s="29"/>
      <c r="Y33" s="63"/>
      <c r="Z33" s="63"/>
    </row>
    <row r="34" spans="1:26" ht="21" customHeight="1">
      <c r="A34" s="63"/>
      <c r="B34" s="87" t="s">
        <v>35</v>
      </c>
      <c r="C34" s="42" t="s">
        <v>28</v>
      </c>
      <c r="D34" s="75">
        <f>D30+(D31*'Water-borne Navigation_Estimate'!$D$21)+(D32*'Water-borne Navigation_Estimate'!$D$22)</f>
        <v>9574.4220010547997</v>
      </c>
      <c r="E34" s="75">
        <f>E30+(E31*'Water-borne Navigation_Estimate'!$D$21)+(E32*'Water-borne Navigation_Estimate'!$D$22)</f>
        <v>9965.0063158174617</v>
      </c>
      <c r="F34" s="75">
        <f>F30+(F31*'Water-borne Navigation_Estimate'!$D$21)+(F32*'Water-borne Navigation_Estimate'!$D$22)</f>
        <v>10415.545911040012</v>
      </c>
      <c r="G34" s="75">
        <f>G30+(G31*'Water-borne Navigation_Estimate'!$D$21)+(G32*'Water-borne Navigation_Estimate'!$D$22)</f>
        <v>10935.244012553998</v>
      </c>
      <c r="H34" s="75">
        <f>H30+(H31*'Water-borne Navigation_Estimate'!$D$21)+(H32*'Water-borne Navigation_Estimate'!$D$22)</f>
        <v>11534.716555214389</v>
      </c>
      <c r="I34" s="75">
        <f>I30+(I31*'Water-borne Navigation_Estimate'!$D$21)+(I32*'Water-borne Navigation_Estimate'!$D$22)</f>
        <v>12226.209035861901</v>
      </c>
      <c r="J34" s="75">
        <f>J30+(J31*'Water-borne Navigation_Estimate'!$D$21)+(J32*'Water-borne Navigation_Estimate'!$D$22)</f>
        <v>20635.755308492357</v>
      </c>
      <c r="K34" s="75">
        <f>K30+(K31*'Water-borne Navigation_Estimate'!$D$21)+(K32*'Water-borne Navigation_Estimate'!$D$22)</f>
        <v>25310.65459484492</v>
      </c>
      <c r="L34" s="75">
        <f>L30+(L31*'Water-borne Navigation_Estimate'!$D$21)+(L32*'Water-borne Navigation_Estimate'!$D$22)</f>
        <v>27765.26963366913</v>
      </c>
      <c r="M34" s="75">
        <f>M30+(M31*'Water-borne Navigation_Estimate'!$D$21)+(M32*'Water-borne Navigation_Estimate'!$D$22)</f>
        <v>30275.538235426116</v>
      </c>
      <c r="N34" s="75">
        <f>N30+(N31*'Water-borne Navigation_Estimate'!$D$21)+(N32*'Water-borne Navigation_Estimate'!$D$22)</f>
        <v>33301.334578034002</v>
      </c>
      <c r="O34" s="75">
        <f>O30+(O31*'Water-borne Navigation_Estimate'!$D$21)+(O32*'Water-borne Navigation_Estimate'!$D$22)</f>
        <v>34071.697054419172</v>
      </c>
      <c r="P34" s="75">
        <f>P30+(P31*'Water-borne Navigation_Estimate'!$D$21)+(P32*'Water-borne Navigation_Estimate'!$D$22)</f>
        <v>34118.563212678353</v>
      </c>
      <c r="Q34" s="75">
        <f>Q30+(Q31*'Water-borne Navigation_Estimate'!$D$21)+(Q32*'Water-borne Navigation_Estimate'!$D$22)</f>
        <v>34165.42937093752</v>
      </c>
      <c r="R34" s="75">
        <f>R30+(R31*'Water-borne Navigation_Estimate'!$D$21)+(R32*'Water-borne Navigation_Estimate'!$D$22)</f>
        <v>34540.358637010904</v>
      </c>
      <c r="S34" s="75">
        <f>S30+(S31*'Water-borne Navigation_Estimate'!$D$21)+(S32*'Water-borne Navigation_Estimate'!$D$22)</f>
        <v>34707.319325809221</v>
      </c>
      <c r="T34" s="75">
        <f>T30+(T31*'Water-borne Navigation_Estimate'!$D$21)+(T32*'Water-borne Navigation_Estimate'!$D$22)</f>
        <v>35155.476964162561</v>
      </c>
      <c r="U34" s="75">
        <f>U30+(U31*'Water-borne Navigation_Estimate'!$D$21)+(U32*'Water-borne Navigation_Estimate'!$D$22)</f>
        <v>35864.327607832558</v>
      </c>
      <c r="V34" s="75">
        <f>V30+(V31*'Water-borne Navigation_Estimate'!$D$21)+(V32*'Water-borne Navigation_Estimate'!$D$22)</f>
        <v>40290.452020707104</v>
      </c>
      <c r="W34" s="29"/>
      <c r="X34" s="29"/>
      <c r="Y34" s="63"/>
      <c r="Z34" s="63"/>
    </row>
    <row r="35" spans="1:26" ht="21" customHeight="1">
      <c r="A35" s="63"/>
      <c r="B35" s="87" t="s">
        <v>35</v>
      </c>
      <c r="C35" s="42" t="s">
        <v>29</v>
      </c>
      <c r="D35" s="75">
        <f>D30+(D31*'Water-borne Navigation_Estimate'!$E$21)+(D32*'Water-borne Navigation_Estimate'!$E$22)</f>
        <v>9543.4082730159025</v>
      </c>
      <c r="E35" s="75">
        <f>E30+(E31*'Water-borne Navigation_Estimate'!$E$21)+(E32*'Water-borne Navigation_Estimate'!$E$22)</f>
        <v>9932.7273964476444</v>
      </c>
      <c r="F35" s="75">
        <f>F30+(F31*'Water-borne Navigation_Estimate'!$E$21)+(F32*'Water-borne Navigation_Estimate'!$E$22)</f>
        <v>10381.807591564848</v>
      </c>
      <c r="G35" s="75">
        <f>G30+(G31*'Water-borne Navigation_Estimate'!$E$21)+(G32*'Water-borne Navigation_Estimate'!$E$22)</f>
        <v>10899.822272859741</v>
      </c>
      <c r="H35" s="75">
        <f>H30+(H31*'Water-borne Navigation_Estimate'!$E$21)+(H32*'Water-borne Navigation_Estimate'!$E$22)</f>
        <v>11497.352987762508</v>
      </c>
      <c r="I35" s="75">
        <f>I30+(I31*'Water-borne Navigation_Estimate'!$E$21)+(I32*'Water-borne Navigation_Estimate'!$E$22)</f>
        <v>12186.605567167588</v>
      </c>
      <c r="J35" s="75">
        <f>J30+(J31*'Water-borne Navigation_Estimate'!$E$21)+(J32*'Water-borne Navigation_Estimate'!$E$22)</f>
        <v>20568.911408887314</v>
      </c>
      <c r="K35" s="75">
        <f>K30+(K31*'Water-borne Navigation_Estimate'!$E$21)+(K32*'Water-borne Navigation_Estimate'!$E$22)</f>
        <v>25228.667634378326</v>
      </c>
      <c r="L35" s="75">
        <f>L30+(L31*'Water-borne Navigation_Estimate'!$E$21)+(L32*'Water-borne Navigation_Estimate'!$E$22)</f>
        <v>27675.331617436881</v>
      </c>
      <c r="M35" s="75">
        <f>M30+(M31*'Water-borne Navigation_Estimate'!$E$21)+(M32*'Water-borne Navigation_Estimate'!$E$22)</f>
        <v>30177.468888894153</v>
      </c>
      <c r="N35" s="75">
        <f>N30+(N31*'Water-borne Navigation_Estimate'!$E$21)+(N32*'Water-borne Navigation_Estimate'!$E$22)</f>
        <v>33193.463989728865</v>
      </c>
      <c r="O35" s="75">
        <f>O30+(O31*'Water-borne Navigation_Estimate'!$E$21)+(O32*'Water-borne Navigation_Estimate'!$E$22)</f>
        <v>33961.331087037222</v>
      </c>
      <c r="P35" s="75">
        <f>P30+(P31*'Water-borne Navigation_Estimate'!$E$21)+(P32*'Water-borne Navigation_Estimate'!$E$22)</f>
        <v>34008.045435162443</v>
      </c>
      <c r="Q35" s="75">
        <f>Q30+(Q31*'Water-borne Navigation_Estimate'!$E$21)+(Q32*'Water-borne Navigation_Estimate'!$E$22)</f>
        <v>34054.759783287671</v>
      </c>
      <c r="R35" s="75">
        <f>R30+(R31*'Water-borne Navigation_Estimate'!$E$21)+(R32*'Water-borne Navigation_Estimate'!$E$22)</f>
        <v>34428.47456828945</v>
      </c>
      <c r="S35" s="75">
        <f>S30+(S31*'Water-borne Navigation_Estimate'!$E$21)+(S32*'Water-borne Navigation_Estimate'!$E$22)</f>
        <v>34594.894433485562</v>
      </c>
      <c r="T35" s="75">
        <f>T30+(T31*'Water-borne Navigation_Estimate'!$E$21)+(T32*'Water-borne Navigation_Estimate'!$E$22)</f>
        <v>35041.600387433013</v>
      </c>
      <c r="U35" s="75">
        <f>U30+(U31*'Water-borne Navigation_Estimate'!$E$21)+(U32*'Water-borne Navigation_Estimate'!$E$22)</f>
        <v>35748.154902827002</v>
      </c>
      <c r="V35" s="75">
        <f>V30+(V31*'Water-borne Navigation_Estimate'!$E$21)+(V32*'Water-borne Navigation_Estimate'!$E$22)</f>
        <v>40159.942093173428</v>
      </c>
      <c r="W35" s="29"/>
      <c r="X35" s="29"/>
      <c r="Y35" s="63"/>
      <c r="Z35" s="63"/>
    </row>
    <row r="36" spans="1:26" ht="21" customHeight="1">
      <c r="A36" s="63"/>
      <c r="B36" s="42"/>
      <c r="C36" s="42"/>
      <c r="D36" s="137"/>
      <c r="E36" s="137"/>
      <c r="F36" s="137"/>
      <c r="G36" s="137"/>
      <c r="H36" s="137"/>
      <c r="I36" s="137"/>
      <c r="J36" s="137"/>
      <c r="K36" s="137"/>
      <c r="L36" s="137"/>
      <c r="M36" s="137"/>
      <c r="N36" s="137"/>
      <c r="O36" s="137"/>
      <c r="P36" s="137"/>
      <c r="Q36" s="137"/>
      <c r="R36" s="137"/>
      <c r="S36" s="137"/>
      <c r="T36" s="137"/>
      <c r="U36" s="137"/>
      <c r="V36" s="137"/>
      <c r="W36" s="29"/>
      <c r="X36" s="29"/>
      <c r="Y36" s="63"/>
      <c r="Z36" s="63"/>
    </row>
    <row r="37" spans="1:26" ht="21" customHeight="1">
      <c r="A37" s="63"/>
      <c r="B37" s="86" t="s">
        <v>74</v>
      </c>
      <c r="C37" s="39" t="s">
        <v>17</v>
      </c>
      <c r="D37" s="74">
        <f>'Water-borne Navigation_Estimate'!D15*'EmissionFactor Transport Sector'!$D$15*'EmissionFactor Transport Sector'!$E$15</f>
        <v>105.04766637054277</v>
      </c>
      <c r="E37" s="74">
        <f>'Water-borne Navigation_Estimate'!E15*'EmissionFactor Transport Sector'!$D$15*'EmissionFactor Transport Sector'!$E$15</f>
        <v>131.39556120345605</v>
      </c>
      <c r="F37" s="74">
        <f>'Water-borne Navigation_Estimate'!F15*'EmissionFactor Transport Sector'!$D$15*'EmissionFactor Transport Sector'!$E$15</f>
        <v>164.35199467517651</v>
      </c>
      <c r="G37" s="74">
        <f>'Water-borne Navigation_Estimate'!G15*'EmissionFactor Transport Sector'!$D$15*'EmissionFactor Transport Sector'!$E$15</f>
        <v>205.57451032827419</v>
      </c>
      <c r="H37" s="74">
        <f>'Water-borne Navigation_Estimate'!H15*'EmissionFactor Transport Sector'!$D$15*'EmissionFactor Transport Sector'!$E$15</f>
        <v>257.13639423868045</v>
      </c>
      <c r="I37" s="74">
        <f>'Water-borne Navigation_Estimate'!I15*'EmissionFactor Transport Sector'!$D$15*'EmissionFactor Transport Sector'!$E$15</f>
        <v>321.63095092133233</v>
      </c>
      <c r="J37" s="74">
        <f>'Water-borne Navigation_Estimate'!J15*'EmissionFactor Transport Sector'!$D$15*'EmissionFactor Transport Sector'!$E$15</f>
        <v>1357.9973483345141</v>
      </c>
      <c r="K37" s="74">
        <f>'Water-borne Navigation_Estimate'!K15*'EmissionFactor Transport Sector'!$D$15*'EmissionFactor Transport Sector'!$E$15</f>
        <v>2358.6269734231041</v>
      </c>
      <c r="L37" s="74">
        <f>'Water-borne Navigation_Estimate'!L15*'EmissionFactor Transport Sector'!$D$15*'EmissionFactor Transport Sector'!$E$15</f>
        <v>3180.572736888731</v>
      </c>
      <c r="M37" s="74">
        <f>'Water-borne Navigation_Estimate'!M15*'EmissionFactor Transport Sector'!$D$15*'EmissionFactor Transport Sector'!$E$15</f>
        <v>3609.4140047838414</v>
      </c>
      <c r="N37" s="74">
        <f>'Water-borne Navigation_Estimate'!N15*'EmissionFactor Transport Sector'!$D$15*'EmissionFactor Transport Sector'!$E$15</f>
        <v>4109.7288173281358</v>
      </c>
      <c r="O37" s="74">
        <f>'Water-borne Navigation_Estimate'!O15*'EmissionFactor Transport Sector'!$D$15*'EmissionFactor Transport Sector'!$E$15</f>
        <v>4252.6759066265058</v>
      </c>
      <c r="P37" s="74">
        <f>'Water-borne Navigation_Estimate'!P15*'EmissionFactor Transport Sector'!$D$15*'EmissionFactor Transport Sector'!$E$15</f>
        <v>4252.6759066265058</v>
      </c>
      <c r="Q37" s="74">
        <f>'Water-borne Navigation_Estimate'!Q15*'EmissionFactor Transport Sector'!$D$15*'EmissionFactor Transport Sector'!$E$15</f>
        <v>4288.4126789510983</v>
      </c>
      <c r="R37" s="74">
        <f>'Water-borne Navigation_Estimate'!R15*'EmissionFactor Transport Sector'!$D$15*'EmissionFactor Transport Sector'!$E$15</f>
        <v>4359.8862236002833</v>
      </c>
      <c r="S37" s="74">
        <f>'Water-borne Navigation_Estimate'!S15*'EmissionFactor Transport Sector'!$D$15*'EmissionFactor Transport Sector'!$E$15</f>
        <v>4431.3597682494683</v>
      </c>
      <c r="T37" s="74">
        <f>'Water-borne Navigation_Estimate'!T15*'EmissionFactor Transport Sector'!$D$15*'EmissionFactor Transport Sector'!$E$15</f>
        <v>4502.8333128986524</v>
      </c>
      <c r="U37" s="74">
        <f>'Water-borne Navigation_Estimate'!U15*'EmissionFactor Transport Sector'!$D$15*'EmissionFactor Transport Sector'!$E$15</f>
        <v>4717.2539468462082</v>
      </c>
      <c r="V37" s="74">
        <f>'Water-borne Navigation_Estimate'!V15*'EmissionFactor Transport Sector'!$D$15*'EmissionFactor Transport Sector'!$E$15</f>
        <v>5900.4283588624839</v>
      </c>
      <c r="W37" s="29"/>
      <c r="X37" s="29"/>
      <c r="Y37" s="63"/>
      <c r="Z37" s="63"/>
    </row>
    <row r="38" spans="1:26" ht="21" customHeight="1">
      <c r="A38" s="63"/>
      <c r="B38" s="87" t="s">
        <v>74</v>
      </c>
      <c r="C38" s="42" t="s">
        <v>25</v>
      </c>
      <c r="D38" s="75">
        <f>'Water-borne Navigation_Estimate'!D15*'EmissionFactor Transport Sector'!$D$15*'EmissionFactor Transport Sector'!$F$15/1000</f>
        <v>5.0022698271687038E-2</v>
      </c>
      <c r="E38" s="75">
        <f>'Water-borne Navigation_Estimate'!E15*'EmissionFactor Transport Sector'!$D$15*'EmissionFactor Transport Sector'!$F$15/1000</f>
        <v>6.2569314858788597E-2</v>
      </c>
      <c r="F38" s="75">
        <f>'Water-borne Navigation_Estimate'!F15*'EmissionFactor Transport Sector'!$D$15*'EmissionFactor Transport Sector'!$F$15/1000</f>
        <v>7.8262854607226914E-2</v>
      </c>
      <c r="G38" s="75">
        <f>'Water-borne Navigation_Estimate'!G15*'EmissionFactor Transport Sector'!$D$15*'EmissionFactor Transport Sector'!$F$15/1000</f>
        <v>9.7892623965844847E-2</v>
      </c>
      <c r="H38" s="75">
        <f>'Water-borne Navigation_Estimate'!H15*'EmissionFactor Transport Sector'!$D$15*'EmissionFactor Transport Sector'!$F$15/1000</f>
        <v>0.12244590201841926</v>
      </c>
      <c r="I38" s="75">
        <f>'Water-borne Navigation_Estimate'!I15*'EmissionFactor Transport Sector'!$D$15*'EmissionFactor Transport Sector'!$F$15/1000</f>
        <v>0.15315759567682491</v>
      </c>
      <c r="J38" s="75">
        <f>'Water-borne Navigation_Estimate'!J15*'EmissionFactor Transport Sector'!$D$15*'EmissionFactor Transport Sector'!$F$15/1000</f>
        <v>0.64666540396881622</v>
      </c>
      <c r="K38" s="75">
        <f>'Water-borne Navigation_Estimate'!K15*'EmissionFactor Transport Sector'!$D$15*'EmissionFactor Transport Sector'!$F$15/1000</f>
        <v>1.1231557016300497</v>
      </c>
      <c r="L38" s="75">
        <f>'Water-borne Navigation_Estimate'!L15*'EmissionFactor Transport Sector'!$D$15*'EmissionFactor Transport Sector'!$F$15/1000</f>
        <v>1.514558446137491</v>
      </c>
      <c r="M38" s="75">
        <f>'Water-borne Navigation_Estimate'!M15*'EmissionFactor Transport Sector'!$D$15*'EmissionFactor Transport Sector'!$F$15/1000</f>
        <v>1.7187685737065912</v>
      </c>
      <c r="N38" s="75">
        <f>'Water-borne Navigation_Estimate'!N15*'EmissionFactor Transport Sector'!$D$15*'EmissionFactor Transport Sector'!$F$15/1000</f>
        <v>1.9570137225372077</v>
      </c>
      <c r="O38" s="75">
        <f>'Water-borne Navigation_Estimate'!O15*'EmissionFactor Transport Sector'!$D$15*'EmissionFactor Transport Sector'!$F$15/1000</f>
        <v>2.0250837650602409</v>
      </c>
      <c r="P38" s="75">
        <f>'Water-borne Navigation_Estimate'!P15*'EmissionFactor Transport Sector'!$D$15*'EmissionFactor Transport Sector'!$F$15/1000</f>
        <v>2.0250837650602409</v>
      </c>
      <c r="Q38" s="75">
        <f>'Water-borne Navigation_Estimate'!Q15*'EmissionFactor Transport Sector'!$D$15*'EmissionFactor Transport Sector'!$F$15/1000</f>
        <v>2.0421012756909991</v>
      </c>
      <c r="R38" s="75">
        <f>'Water-borne Navigation_Estimate'!R15*'EmissionFactor Transport Sector'!$D$15*'EmissionFactor Transport Sector'!$F$15/1000</f>
        <v>2.0761362969525159</v>
      </c>
      <c r="S38" s="75">
        <f>'Water-borne Navigation_Estimate'!S15*'EmissionFactor Transport Sector'!$D$15*'EmissionFactor Transport Sector'!$F$15/1000</f>
        <v>2.1101713182140323</v>
      </c>
      <c r="T38" s="75">
        <f>'Water-borne Navigation_Estimate'!T15*'EmissionFactor Transport Sector'!$D$15*'EmissionFactor Transport Sector'!$F$15/1000</f>
        <v>2.1442063394755486</v>
      </c>
      <c r="U38" s="75">
        <f>'Water-borne Navigation_Estimate'!U15*'EmissionFactor Transport Sector'!$D$15*'EmissionFactor Transport Sector'!$F$15/1000</f>
        <v>2.2463114032600995</v>
      </c>
      <c r="V38" s="75">
        <f>'Water-borne Navigation_Estimate'!V15*'EmissionFactor Transport Sector'!$D$15*'EmissionFactor Transport Sector'!$F$15/1000</f>
        <v>2.8097277899345161</v>
      </c>
      <c r="W38" s="29"/>
      <c r="X38" s="29"/>
      <c r="Y38" s="63"/>
      <c r="Z38" s="63"/>
    </row>
    <row r="39" spans="1:26" ht="21" customHeight="1">
      <c r="A39" s="63"/>
      <c r="B39" s="87" t="s">
        <v>74</v>
      </c>
      <c r="C39" s="42" t="s">
        <v>26</v>
      </c>
      <c r="D39" s="75">
        <f>'Water-borne Navigation_Estimate'!D15*'EmissionFactor Transport Sector'!$D$15*'EmissionFactor Transport Sector'!$G$15/1000</f>
        <v>4.850685893012077E-3</v>
      </c>
      <c r="E39" s="75">
        <f>'Water-borne Navigation_Estimate'!E15*'EmissionFactor Transport Sector'!$D$15*'EmissionFactor Transport Sector'!$G$15/1000</f>
        <v>6.0673275014582889E-3</v>
      </c>
      <c r="F39" s="75">
        <f>'Water-borne Navigation_Estimate'!F15*'EmissionFactor Transport Sector'!$D$15*'EmissionFactor Transport Sector'!$G$15/1000</f>
        <v>7.5891252952462471E-3</v>
      </c>
      <c r="G39" s="75">
        <f>'Water-borne Navigation_Estimate'!G15*'EmissionFactor Transport Sector'!$D$15*'EmissionFactor Transport Sector'!$G$15/1000</f>
        <v>9.4926180815364698E-3</v>
      </c>
      <c r="H39" s="75">
        <f>'Water-borne Navigation_Estimate'!H15*'EmissionFactor Transport Sector'!$D$15*'EmissionFactor Transport Sector'!$G$15/1000</f>
        <v>1.1873542013907324E-2</v>
      </c>
      <c r="I39" s="75">
        <f>'Water-borne Navigation_Estimate'!I15*'EmissionFactor Transport Sector'!$D$15*'EmissionFactor Transport Sector'!$G$15/1000</f>
        <v>1.4851645641389084E-2</v>
      </c>
      <c r="J39" s="75">
        <f>'Water-borne Navigation_Estimate'!J15*'EmissionFactor Transport Sector'!$D$15*'EmissionFactor Transport Sector'!$G$15/1000</f>
        <v>6.2706948263642787E-2</v>
      </c>
      <c r="K39" s="75">
        <f>'Water-borne Navigation_Estimate'!K15*'EmissionFactor Transport Sector'!$D$15*'EmissionFactor Transport Sector'!$G$15/1000</f>
        <v>0.1089120680368533</v>
      </c>
      <c r="L39" s="75">
        <f>'Water-borne Navigation_Estimate'!L15*'EmissionFactor Transport Sector'!$D$15*'EmissionFactor Transport Sector'!$G$15/1000</f>
        <v>0.14686627356484763</v>
      </c>
      <c r="M39" s="75">
        <f>'Water-borne Navigation_Estimate'!M15*'EmissionFactor Transport Sector'!$D$15*'EmissionFactor Transport Sector'!$G$15/1000</f>
        <v>0.16666846775336644</v>
      </c>
      <c r="N39" s="75">
        <f>'Water-borne Navigation_Estimate'!N15*'EmissionFactor Transport Sector'!$D$15*'EmissionFactor Transport Sector'!$G$15/1000</f>
        <v>0.18977102763997167</v>
      </c>
      <c r="O39" s="75">
        <f>'Water-borne Navigation_Estimate'!O15*'EmissionFactor Transport Sector'!$D$15*'EmissionFactor Transport Sector'!$G$15/1000</f>
        <v>0.19637175903614457</v>
      </c>
      <c r="P39" s="75">
        <f>'Water-borne Navigation_Estimate'!P15*'EmissionFactor Transport Sector'!$D$15*'EmissionFactor Transport Sector'!$G$15/1000</f>
        <v>0.19637175903614457</v>
      </c>
      <c r="Q39" s="75">
        <f>'Water-borne Navigation_Estimate'!Q15*'EmissionFactor Transport Sector'!$D$15*'EmissionFactor Transport Sector'!$G$15/1000</f>
        <v>0.19802194188518782</v>
      </c>
      <c r="R39" s="75">
        <f>'Water-borne Navigation_Estimate'!R15*'EmissionFactor Transport Sector'!$D$15*'EmissionFactor Transport Sector'!$G$15/1000</f>
        <v>0.20132230758327427</v>
      </c>
      <c r="S39" s="75">
        <f>'Water-borne Navigation_Estimate'!S15*'EmissionFactor Transport Sector'!$D$15*'EmissionFactor Transport Sector'!$G$15/1000</f>
        <v>0.20462267328136075</v>
      </c>
      <c r="T39" s="75">
        <f>'Water-borne Navigation_Estimate'!T15*'EmissionFactor Transport Sector'!$D$15*'EmissionFactor Transport Sector'!$G$15/1000</f>
        <v>0.20792303897944717</v>
      </c>
      <c r="U39" s="75">
        <f>'Water-borne Navigation_Estimate'!U15*'EmissionFactor Transport Sector'!$D$15*'EmissionFactor Transport Sector'!$G$15/1000</f>
        <v>0.2178241360737066</v>
      </c>
      <c r="V39" s="75">
        <f>'Water-borne Navigation_Estimate'!V15*'EmissionFactor Transport Sector'!$D$15*'EmissionFactor Transport Sector'!$G$15/1000</f>
        <v>0.27245845235728644</v>
      </c>
      <c r="W39" s="29"/>
      <c r="X39" s="29"/>
      <c r="Y39" s="63"/>
      <c r="Z39" s="63"/>
    </row>
    <row r="40" spans="1:26" ht="21" customHeight="1">
      <c r="A40" s="63"/>
      <c r="B40" s="87" t="s">
        <v>74</v>
      </c>
      <c r="C40" s="42" t="s">
        <v>27</v>
      </c>
      <c r="D40" s="75">
        <f>D37+(D38*'Water-borne Navigation_Estimate'!$C$21)+(D39*'Water-borne Navigation_Estimate'!$C$22)</f>
        <v>107.60185566108194</v>
      </c>
      <c r="E40" s="75">
        <f>E37+(E38*'Water-borne Navigation_Estimate'!$C$21)+(E39*'Water-borne Navigation_Estimate'!$C$22)</f>
        <v>134.5903883409427</v>
      </c>
      <c r="F40" s="75">
        <f>F37+(F38*'Water-borne Navigation_Estimate'!$C$21)+(F39*'Water-borne Navigation_Estimate'!$C$22)</f>
        <v>168.34814346345459</v>
      </c>
      <c r="G40" s="75">
        <f>G37+(G38*'Water-borne Navigation_Estimate'!$C$21)+(G39*'Water-borne Navigation_Estimate'!$C$22)</f>
        <v>210.57296703683323</v>
      </c>
      <c r="H40" s="75">
        <f>H37+(H38*'Water-borne Navigation_Estimate'!$C$21)+(H39*'Water-borne Navigation_Estimate'!$C$22)</f>
        <v>263.38855620537856</v>
      </c>
      <c r="I40" s="75">
        <f>I37+(I38*'Water-borne Navigation_Estimate'!$C$21)+(I39*'Water-borne Navigation_Estimate'!$C$22)</f>
        <v>329.45127057937628</v>
      </c>
      <c r="J40" s="75">
        <f>J37+(J38*'Water-borne Navigation_Estimate'!$C$21)+(J39*'Water-borne Navigation_Estimate'!$C$22)</f>
        <v>1391.0164757795885</v>
      </c>
      <c r="K40" s="75">
        <f>K37+(K38*'Water-borne Navigation_Estimate'!$C$21)+(K39*'Water-borne Navigation_Estimate'!$C$22)</f>
        <v>2415.9759842487597</v>
      </c>
      <c r="L40" s="75">
        <f>L37+(L38*'Water-borne Navigation_Estimate'!$C$21)+(L39*'Water-borne Navigation_Estimate'!$C$22)</f>
        <v>3257.907009062721</v>
      </c>
      <c r="M40" s="75">
        <f>M37+(M38*'Water-borne Navigation_Estimate'!$C$21)+(M39*'Water-borne Navigation_Estimate'!$C$22)</f>
        <v>3697.1753698352231</v>
      </c>
      <c r="N40" s="75">
        <f>N37+(N38*'Water-borne Navigation_Estimate'!$C$21)+(N39*'Water-borne Navigation_Estimate'!$C$22)</f>
        <v>4209.6551240698082</v>
      </c>
      <c r="O40" s="75">
        <f>O37+(O38*'Water-borne Navigation_Estimate'!$C$21)+(O39*'Water-borne Navigation_Estimate'!$C$22)</f>
        <v>4356.0779109939758</v>
      </c>
      <c r="P40" s="75">
        <f>P37+(P38*'Water-borne Navigation_Estimate'!$C$21)+(P39*'Water-borne Navigation_Estimate'!$C$22)</f>
        <v>4356.0779109939758</v>
      </c>
      <c r="Q40" s="75">
        <f>Q37+(Q38*'Water-borne Navigation_Estimate'!$C$21)+(Q39*'Water-borne Navigation_Estimate'!$C$22)</f>
        <v>4392.6836077250182</v>
      </c>
      <c r="R40" s="75">
        <f>R37+(R38*'Water-borne Navigation_Estimate'!$C$21)+(R39*'Water-borne Navigation_Estimate'!$C$22)</f>
        <v>4465.8950011871011</v>
      </c>
      <c r="S40" s="75">
        <f>S37+(S38*'Water-borne Navigation_Estimate'!$C$21)+(S39*'Water-borne Navigation_Estimate'!$C$22)</f>
        <v>4539.1063946491849</v>
      </c>
      <c r="T40" s="75">
        <f>T37+(T38*'Water-borne Navigation_Estimate'!$C$21)+(T39*'Water-borne Navigation_Estimate'!$C$22)</f>
        <v>4612.3177881112679</v>
      </c>
      <c r="U40" s="75">
        <f>U37+(U38*'Water-borne Navigation_Estimate'!$C$21)+(U39*'Water-borne Navigation_Estimate'!$C$22)</f>
        <v>4831.9519684975194</v>
      </c>
      <c r="V40" s="75">
        <f>V37+(V38*'Water-borne Navigation_Estimate'!$C$21)+(V39*'Water-borne Navigation_Estimate'!$C$22)</f>
        <v>6043.8947626818681</v>
      </c>
      <c r="W40" s="29"/>
      <c r="X40" s="29"/>
      <c r="Y40" s="63"/>
      <c r="Z40" s="63"/>
    </row>
    <row r="41" spans="1:26" ht="21" customHeight="1">
      <c r="A41" s="63"/>
      <c r="B41" s="87" t="s">
        <v>74</v>
      </c>
      <c r="C41" s="42" t="s">
        <v>28</v>
      </c>
      <c r="D41" s="75">
        <f>D37+(D38*'Water-borne Navigation_Estimate'!$D$21)+(D39*'Water-borne Navigation_Estimate'!$D$22)</f>
        <v>107.76753690111514</v>
      </c>
      <c r="E41" s="75">
        <f>E37+(E38*'Water-borne Navigation_Estimate'!$D$21)+(E39*'Water-borne Navigation_Estimate'!$D$22)</f>
        <v>134.79762549591439</v>
      </c>
      <c r="F41" s="75">
        <f>F37+(F38*'Water-borne Navigation_Estimate'!$D$21)+(F39*'Water-borne Navigation_Estimate'!$D$22)</f>
        <v>168.60735952432037</v>
      </c>
      <c r="G41" s="75">
        <f>G37+(G38*'Water-borne Navigation_Estimate'!$D$21)+(G39*'Water-borne Navigation_Estimate'!$D$22)</f>
        <v>210.89719927318069</v>
      </c>
      <c r="H41" s="75">
        <f>H37+(H38*'Water-borne Navigation_Estimate'!$D$21)+(H39*'Water-borne Navigation_Estimate'!$D$22)</f>
        <v>263.79411187479104</v>
      </c>
      <c r="I41" s="75">
        <f>I37+(I38*'Water-borne Navigation_Estimate'!$D$21)+(I39*'Water-borne Navigation_Estimate'!$D$22)</f>
        <v>329.95854710081494</v>
      </c>
      <c r="J41" s="75">
        <f>J37+(J38*'Water-borne Navigation_Estimate'!$D$21)+(J39*'Water-borne Navigation_Estimate'!$D$22)</f>
        <v>1393.1583099812185</v>
      </c>
      <c r="K41" s="75">
        <f>K37+(K38*'Water-borne Navigation_Estimate'!$D$21)+(K39*'Water-borne Navigation_Estimate'!$D$22)</f>
        <v>2419.696012072643</v>
      </c>
      <c r="L41" s="75">
        <f>L37+(L38*'Water-borne Navigation_Estimate'!$D$21)+(L39*'Water-borne Navigation_Estimate'!$D$22)</f>
        <v>3262.9234102191704</v>
      </c>
      <c r="M41" s="75">
        <f>M37+(M38*'Water-borne Navigation_Estimate'!$D$21)+(M39*'Water-borne Navigation_Estimate'!$D$22)</f>
        <v>3702.8681396869242</v>
      </c>
      <c r="N41" s="75">
        <f>N37+(N38*'Water-borne Navigation_Estimate'!$D$21)+(N39*'Water-borne Navigation_Estimate'!$D$22)</f>
        <v>4216.1369907326361</v>
      </c>
      <c r="O41" s="75">
        <f>O37+(O38*'Water-borne Navigation_Estimate'!$D$21)+(O39*'Water-borne Navigation_Estimate'!$D$22)</f>
        <v>4362.7852338885532</v>
      </c>
      <c r="P41" s="75">
        <f>P37+(P38*'Water-borne Navigation_Estimate'!$D$21)+(P39*'Water-borne Navigation_Estimate'!$D$22)</f>
        <v>4362.7852338885532</v>
      </c>
      <c r="Q41" s="75">
        <f>Q37+(Q38*'Water-borne Navigation_Estimate'!$D$21)+(Q39*'Water-borne Navigation_Estimate'!$D$22)</f>
        <v>4399.4472946775331</v>
      </c>
      <c r="R41" s="75">
        <f>R37+(R38*'Water-borne Navigation_Estimate'!$D$21)+(R39*'Water-borne Navigation_Estimate'!$D$22)</f>
        <v>4472.7714162554921</v>
      </c>
      <c r="S41" s="75">
        <f>S37+(S38*'Water-borne Navigation_Estimate'!$D$21)+(S39*'Water-borne Navigation_Estimate'!$D$22)</f>
        <v>4546.0955378334511</v>
      </c>
      <c r="T41" s="75">
        <f>T37+(T38*'Water-borne Navigation_Estimate'!$D$21)+(T39*'Water-borne Navigation_Estimate'!$D$22)</f>
        <v>4619.4196594114092</v>
      </c>
      <c r="U41" s="75">
        <f>U37+(U38*'Water-borne Navigation_Estimate'!$D$21)+(U39*'Water-borne Navigation_Estimate'!$D$22)</f>
        <v>4839.3920241452861</v>
      </c>
      <c r="V41" s="75">
        <f>V37+(V38*'Water-borne Navigation_Estimate'!$D$21)+(V39*'Water-borne Navigation_Estimate'!$D$22)</f>
        <v>6053.2009216951956</v>
      </c>
      <c r="W41" s="29"/>
      <c r="X41" s="29"/>
      <c r="Y41" s="63"/>
      <c r="Z41" s="63"/>
    </row>
    <row r="42" spans="1:26" ht="21" customHeight="1">
      <c r="A42" s="63"/>
      <c r="B42" s="89" t="s">
        <v>74</v>
      </c>
      <c r="C42" s="46" t="s">
        <v>29</v>
      </c>
      <c r="D42" s="76">
        <f>D37+(D38*'Water-borne Navigation_Estimate'!$E$21)+(D39*'Water-borne Navigation_Estimate'!$E$22)</f>
        <v>106.44699830031627</v>
      </c>
      <c r="E42" s="76">
        <f>E37+(E38*'Water-borne Navigation_Estimate'!$E$21)+(E39*'Water-borne Navigation_Estimate'!$E$22)</f>
        <v>133.14587142523612</v>
      </c>
      <c r="F42" s="76">
        <f>F37+(F38*'Water-borne Navigation_Estimate'!$E$21)+(F39*'Water-borne Navigation_Estimate'!$E$22)</f>
        <v>166.54131502675577</v>
      </c>
      <c r="G42" s="76">
        <f>G37+(G38*'Water-borne Navigation_Estimate'!$E$21)+(G39*'Water-borne Navigation_Estimate'!$E$22)</f>
        <v>208.31295265820842</v>
      </c>
      <c r="H42" s="76">
        <f>H37+(H38*'Water-borne Navigation_Estimate'!$E$21)+(H39*'Water-borne Navigation_Estimate'!$E$22)</f>
        <v>260.56168848077994</v>
      </c>
      <c r="I42" s="76">
        <f>I37+(I38*'Water-borne Navigation_Estimate'!$E$21)+(I39*'Water-borne Navigation_Estimate'!$E$22)</f>
        <v>325.91537222051727</v>
      </c>
      <c r="J42" s="76">
        <f>J37+(J38*'Water-borne Navigation_Estimate'!$E$21)+(J39*'Water-borne Navigation_Estimate'!$E$22)</f>
        <v>1376.0871271532951</v>
      </c>
      <c r="K42" s="76">
        <f>K37+(K38*'Water-borne Navigation_Estimate'!$E$21)+(K39*'Water-borne Navigation_Estimate'!$E$22)</f>
        <v>2390.0460629504605</v>
      </c>
      <c r="L42" s="76">
        <f>L37+(L38*'Water-borne Navigation_Estimate'!$E$21)+(L39*'Water-borne Navigation_Estimate'!$E$22)</f>
        <v>3222.9409030695601</v>
      </c>
      <c r="M42" s="76">
        <f>M37+(M38*'Water-borne Navigation_Estimate'!$E$21)+(M39*'Water-borne Navigation_Estimate'!$E$22)</f>
        <v>3657.4947326969173</v>
      </c>
      <c r="N42" s="76">
        <f>N37+(N38*'Water-borne Navigation_Estimate'!$E$21)+(N39*'Water-borne Navigation_Estimate'!$E$22)</f>
        <v>4164.4742005954995</v>
      </c>
      <c r="O42" s="76">
        <f>O37+(O38*'Water-borne Navigation_Estimate'!$E$21)+(O39*'Water-borne Navigation_Estimate'!$E$22)</f>
        <v>4309.3254771379516</v>
      </c>
      <c r="P42" s="76">
        <f>P37+(P38*'Water-borne Navigation_Estimate'!$E$21)+(P39*'Water-borne Navigation_Estimate'!$E$22)</f>
        <v>4309.3254771379516</v>
      </c>
      <c r="Q42" s="76">
        <f>Q37+(Q38*'Water-borne Navigation_Estimate'!$E$21)+(Q39*'Water-borne Navigation_Estimate'!$E$22)</f>
        <v>4345.5382962735648</v>
      </c>
      <c r="R42" s="76">
        <f>R37+(R38*'Water-borne Navigation_Estimate'!$E$21)+(R39*'Water-borne Navigation_Estimate'!$E$22)</f>
        <v>4417.9639345447904</v>
      </c>
      <c r="S42" s="76">
        <f>S37+(S38*'Water-borne Navigation_Estimate'!$E$21)+(S39*'Water-borne Navigation_Estimate'!$E$22)</f>
        <v>4490.389572816016</v>
      </c>
      <c r="T42" s="76">
        <f>T37+(T38*'Water-borne Navigation_Estimate'!$E$21)+(T39*'Water-borne Navigation_Estimate'!$E$22)</f>
        <v>4562.8152110872425</v>
      </c>
      <c r="U42" s="76">
        <f>U37+(U38*'Water-borne Navigation_Estimate'!$E$21)+(U39*'Water-borne Navigation_Estimate'!$E$22)</f>
        <v>4780.092125900921</v>
      </c>
      <c r="V42" s="76">
        <f>V37+(V38*'Water-borne Navigation_Estimate'!$E$21)+(V39*'Water-borne Navigation_Estimate'!$E$22)</f>
        <v>5979.0275137715798</v>
      </c>
      <c r="W42" s="29"/>
      <c r="X42" s="29"/>
      <c r="Y42" s="63"/>
      <c r="Z42" s="63"/>
    </row>
    <row r="43" spans="1:26" ht="21" customHeight="1">
      <c r="A43" s="63"/>
      <c r="B43" s="29"/>
      <c r="C43" s="29"/>
      <c r="D43" s="29"/>
      <c r="E43" s="29"/>
      <c r="F43" s="29"/>
      <c r="G43" s="29"/>
      <c r="H43" s="29"/>
      <c r="I43" s="29"/>
      <c r="J43" s="29"/>
      <c r="K43" s="29"/>
      <c r="L43" s="29"/>
      <c r="M43" s="29"/>
      <c r="N43" s="29"/>
      <c r="O43" s="29"/>
      <c r="P43" s="29"/>
      <c r="Q43" s="29"/>
      <c r="R43" s="29"/>
      <c r="S43" s="29"/>
      <c r="T43" s="29"/>
      <c r="U43" s="29"/>
      <c r="V43" s="29"/>
      <c r="W43" s="29"/>
      <c r="X43" s="29"/>
      <c r="Y43" s="63"/>
      <c r="Z43" s="63"/>
    </row>
    <row r="44" spans="1:26" ht="21" customHeight="1">
      <c r="A44" s="63"/>
      <c r="B44" s="29"/>
      <c r="C44" s="29"/>
      <c r="D44" s="29"/>
      <c r="E44" s="29"/>
      <c r="F44" s="29"/>
      <c r="G44" s="29"/>
      <c r="H44" s="29"/>
      <c r="I44" s="29"/>
      <c r="J44" s="29"/>
      <c r="K44" s="29"/>
      <c r="L44" s="29"/>
      <c r="M44" s="29"/>
      <c r="N44" s="29"/>
      <c r="O44" s="29"/>
      <c r="P44" s="29"/>
      <c r="Q44" s="29"/>
      <c r="R44" s="29"/>
      <c r="S44" s="29"/>
      <c r="T44" s="29"/>
      <c r="U44" s="29"/>
      <c r="V44" s="29"/>
      <c r="W44" s="29"/>
      <c r="X44" s="29"/>
      <c r="Y44" s="63"/>
      <c r="Z44" s="63"/>
    </row>
    <row r="45" spans="1:26" ht="21" customHeight="1">
      <c r="A45" s="63"/>
      <c r="B45" s="29"/>
      <c r="C45" s="29"/>
      <c r="D45" s="29"/>
      <c r="E45" s="29"/>
      <c r="F45" s="29"/>
      <c r="G45" s="29"/>
      <c r="H45" s="29"/>
      <c r="I45" s="29"/>
      <c r="J45" s="29"/>
      <c r="K45" s="29"/>
      <c r="L45" s="29"/>
      <c r="M45" s="29"/>
      <c r="N45" s="29"/>
      <c r="O45" s="29"/>
      <c r="P45" s="29"/>
      <c r="Q45" s="29"/>
      <c r="R45" s="29"/>
      <c r="S45" s="29"/>
      <c r="T45" s="29"/>
      <c r="U45" s="29"/>
      <c r="V45" s="29"/>
      <c r="W45" s="29"/>
      <c r="X45" s="29"/>
      <c r="Y45" s="63"/>
      <c r="Z45" s="63"/>
    </row>
    <row r="46" spans="1:26" ht="21" customHeight="1">
      <c r="A46" s="63"/>
      <c r="B46" s="29"/>
      <c r="C46" s="29"/>
      <c r="D46" s="29"/>
      <c r="E46" s="29"/>
      <c r="F46" s="29"/>
      <c r="G46" s="29"/>
      <c r="H46" s="29"/>
      <c r="I46" s="29"/>
      <c r="J46" s="29"/>
      <c r="K46" s="29"/>
      <c r="L46" s="29"/>
      <c r="M46" s="29"/>
      <c r="N46" s="29"/>
      <c r="O46" s="29"/>
      <c r="P46" s="29"/>
      <c r="Q46" s="29"/>
      <c r="R46" s="29"/>
      <c r="S46" s="29"/>
      <c r="T46" s="29"/>
      <c r="U46" s="29"/>
      <c r="V46" s="29"/>
      <c r="W46" s="29"/>
      <c r="X46" s="29"/>
      <c r="Y46" s="63"/>
      <c r="Z46" s="63"/>
    </row>
    <row r="47" spans="1:26" ht="21" customHeight="1">
      <c r="A47" s="63"/>
      <c r="B47" s="29"/>
      <c r="C47" s="29"/>
      <c r="D47" s="29"/>
      <c r="E47" s="29"/>
      <c r="F47" s="29"/>
      <c r="G47" s="29"/>
      <c r="H47" s="29"/>
      <c r="I47" s="29"/>
      <c r="J47" s="29"/>
      <c r="K47" s="29"/>
      <c r="L47" s="29"/>
      <c r="M47" s="29"/>
      <c r="N47" s="29"/>
      <c r="O47" s="29"/>
      <c r="P47" s="29"/>
      <c r="Q47" s="29"/>
      <c r="R47" s="29"/>
      <c r="S47" s="29"/>
      <c r="T47" s="29"/>
      <c r="U47" s="29"/>
      <c r="V47" s="29"/>
      <c r="W47" s="29"/>
      <c r="X47" s="29"/>
      <c r="Y47" s="63"/>
      <c r="Z47" s="63"/>
    </row>
    <row r="48" spans="1:26" ht="21" customHeight="1">
      <c r="A48" s="63"/>
      <c r="B48" s="53" t="s">
        <v>156</v>
      </c>
      <c r="C48" s="29"/>
      <c r="D48" s="29"/>
      <c r="E48" s="29"/>
      <c r="F48" s="29"/>
      <c r="G48" s="29"/>
      <c r="H48" s="29"/>
      <c r="I48" s="29"/>
      <c r="J48" s="29"/>
      <c r="K48" s="29"/>
      <c r="L48" s="29"/>
      <c r="M48" s="29"/>
      <c r="N48" s="29"/>
      <c r="O48" s="29"/>
      <c r="P48" s="29"/>
      <c r="Q48" s="29"/>
      <c r="R48" s="29"/>
      <c r="S48" s="29"/>
      <c r="T48" s="29"/>
      <c r="U48" s="29"/>
      <c r="V48" s="29"/>
      <c r="W48" s="29"/>
      <c r="X48" s="29"/>
      <c r="Y48" s="63"/>
      <c r="Z48" s="63"/>
    </row>
    <row r="49" spans="1:26" ht="21" customHeight="1">
      <c r="A49" s="63"/>
      <c r="B49" s="90" t="s">
        <v>157</v>
      </c>
      <c r="C49" s="90" t="s">
        <v>54</v>
      </c>
      <c r="D49" s="90" t="s">
        <v>8</v>
      </c>
      <c r="E49" s="85">
        <v>2005</v>
      </c>
      <c r="F49" s="85">
        <v>2006</v>
      </c>
      <c r="G49" s="85">
        <v>2007</v>
      </c>
      <c r="H49" s="85">
        <v>2008</v>
      </c>
      <c r="I49" s="85">
        <v>2009</v>
      </c>
      <c r="J49" s="85">
        <v>2010</v>
      </c>
      <c r="K49" s="85">
        <v>2011</v>
      </c>
      <c r="L49" s="85">
        <v>2012</v>
      </c>
      <c r="M49" s="85">
        <v>2013</v>
      </c>
      <c r="N49" s="85">
        <v>2014</v>
      </c>
      <c r="O49" s="85">
        <v>2015</v>
      </c>
      <c r="P49" s="85">
        <v>2016</v>
      </c>
      <c r="Q49" s="85">
        <v>2017</v>
      </c>
      <c r="R49" s="85">
        <v>2018</v>
      </c>
      <c r="S49" s="85">
        <v>2019</v>
      </c>
      <c r="T49" s="85">
        <v>2020</v>
      </c>
      <c r="U49" s="85">
        <v>2021</v>
      </c>
      <c r="V49" s="85">
        <v>2022</v>
      </c>
      <c r="W49" s="85">
        <v>2023</v>
      </c>
      <c r="X49" s="29"/>
      <c r="Y49" s="63"/>
      <c r="Z49" s="63"/>
    </row>
    <row r="50" spans="1:26" ht="21" customHeight="1">
      <c r="A50" s="63"/>
      <c r="B50" s="42" t="s">
        <v>158</v>
      </c>
      <c r="C50" s="39" t="s">
        <v>59</v>
      </c>
      <c r="D50" s="42" t="s">
        <v>17</v>
      </c>
      <c r="E50" s="40">
        <f t="shared" ref="E50:W50" si="1">D30+D37</f>
        <v>9530.2049398676954</v>
      </c>
      <c r="F50" s="40">
        <f t="shared" si="1"/>
        <v>9941.0479608600399</v>
      </c>
      <c r="G50" s="40">
        <f t="shared" si="1"/>
        <v>10417.520101331354</v>
      </c>
      <c r="H50" s="40">
        <f t="shared" si="1"/>
        <v>10970.33865285665</v>
      </c>
      <c r="I50" s="40">
        <f t="shared" si="1"/>
        <v>11612.027334509516</v>
      </c>
      <c r="J50" s="40">
        <f t="shared" si="1"/>
        <v>12357.234041003976</v>
      </c>
      <c r="K50" s="40">
        <f t="shared" si="1"/>
        <v>21672.042333871705</v>
      </c>
      <c r="L50" s="40">
        <f t="shared" si="1"/>
        <v>27274.689815158643</v>
      </c>
      <c r="M50" s="40">
        <f t="shared" si="1"/>
        <v>30512.983300111868</v>
      </c>
      <c r="N50" s="40">
        <f t="shared" si="1"/>
        <v>33412.958216354091</v>
      </c>
      <c r="O50" s="40">
        <f t="shared" si="1"/>
        <v>36891.897368154576</v>
      </c>
      <c r="P50" s="40">
        <f t="shared" si="1"/>
        <v>37793.197023981877</v>
      </c>
      <c r="Q50" s="40">
        <f t="shared" si="1"/>
        <v>37839.332541337251</v>
      </c>
      <c r="R50" s="40">
        <f t="shared" si="1"/>
        <v>37921.204831017218</v>
      </c>
      <c r="S50" s="40">
        <f t="shared" si="1"/>
        <v>38361.76251450937</v>
      </c>
      <c r="T50" s="40">
        <f t="shared" si="1"/>
        <v>38597.59383973707</v>
      </c>
      <c r="U50" s="40">
        <f t="shared" si="1"/>
        <v>39110.238269096997</v>
      </c>
      <c r="V50" s="40">
        <f t="shared" si="1"/>
        <v>40022.45860304455</v>
      </c>
      <c r="W50" s="40">
        <f t="shared" si="1"/>
        <v>45562.754384769818</v>
      </c>
      <c r="X50" s="29"/>
      <c r="Y50" s="63"/>
      <c r="Z50" s="63"/>
    </row>
    <row r="51" spans="1:26" ht="21" customHeight="1">
      <c r="A51" s="63"/>
      <c r="B51" s="42" t="s">
        <v>158</v>
      </c>
      <c r="C51" s="42" t="s">
        <v>59</v>
      </c>
      <c r="D51" s="42" t="s">
        <v>25</v>
      </c>
      <c r="E51" s="43">
        <f t="shared" ref="E51:W51" si="2">D31+D38</f>
        <v>0.54608360740311612</v>
      </c>
      <c r="F51" s="43">
        <f t="shared" si="2"/>
        <v>0.57886680957755621</v>
      </c>
      <c r="G51" s="43">
        <f t="shared" si="2"/>
        <v>0.6179032812733416</v>
      </c>
      <c r="H51" s="43">
        <f t="shared" si="2"/>
        <v>0.66445915778312792</v>
      </c>
      <c r="I51" s="43">
        <f t="shared" si="2"/>
        <v>0.72007174098004234</v>
      </c>
      <c r="J51" s="43">
        <f t="shared" si="2"/>
        <v>0.78661038989170096</v>
      </c>
      <c r="K51" s="43">
        <f t="shared" si="2"/>
        <v>1.7158256663655105</v>
      </c>
      <c r="L51" s="43">
        <f t="shared" si="2"/>
        <v>2.4345274301424467</v>
      </c>
      <c r="M51" s="43">
        <f t="shared" si="2"/>
        <v>2.9531063705176566</v>
      </c>
      <c r="N51" s="43">
        <f t="shared" si="2"/>
        <v>3.2873761637892365</v>
      </c>
      <c r="O51" s="43">
        <f t="shared" si="2"/>
        <v>3.682391014685968</v>
      </c>
      <c r="P51" s="43">
        <f t="shared" si="2"/>
        <v>3.7903743501842078</v>
      </c>
      <c r="Q51" s="43">
        <f t="shared" si="2"/>
        <v>3.7928025353081751</v>
      </c>
      <c r="R51" s="43">
        <f t="shared" si="2"/>
        <v>3.8122482310628998</v>
      </c>
      <c r="S51" s="43">
        <f t="shared" si="2"/>
        <v>3.8657087333161524</v>
      </c>
      <c r="T51" s="43">
        <f t="shared" si="2"/>
        <v>3.908394164081801</v>
      </c>
      <c r="U51" s="43">
        <f t="shared" si="2"/>
        <v>3.965648705591251</v>
      </c>
      <c r="V51" s="43">
        <f t="shared" si="2"/>
        <v>4.1044800693758017</v>
      </c>
      <c r="W51" s="43">
        <f t="shared" si="2"/>
        <v>4.8972186334033232</v>
      </c>
      <c r="X51" s="29"/>
      <c r="Y51" s="63"/>
      <c r="Z51" s="63"/>
    </row>
    <row r="52" spans="1:26" ht="21" customHeight="1">
      <c r="A52" s="63"/>
      <c r="B52" s="42" t="s">
        <v>158</v>
      </c>
      <c r="C52" s="42" t="s">
        <v>59</v>
      </c>
      <c r="D52" s="42" t="s">
        <v>26</v>
      </c>
      <c r="E52" s="43">
        <f t="shared" ref="E52:W52" si="3">D32+D39</f>
        <v>0.50091159502444127</v>
      </c>
      <c r="F52" s="43">
        <f t="shared" si="3"/>
        <v>0.52236482222022596</v>
      </c>
      <c r="G52" s="43">
        <f t="shared" si="3"/>
        <v>0.54722955196136092</v>
      </c>
      <c r="H52" s="43">
        <f t="shared" si="3"/>
        <v>0.57605915189881951</v>
      </c>
      <c r="I52" s="43">
        <f t="shared" si="3"/>
        <v>0.60949938097553036</v>
      </c>
      <c r="J52" s="43">
        <f t="shared" si="3"/>
        <v>0.64830443985626518</v>
      </c>
      <c r="K52" s="43">
        <f t="shared" si="3"/>
        <v>1.1318672106603371</v>
      </c>
      <c r="L52" s="43">
        <f t="shared" si="3"/>
        <v>1.4202837965492503</v>
      </c>
      <c r="M52" s="43">
        <f t="shared" si="3"/>
        <v>1.5854141979450129</v>
      </c>
      <c r="N52" s="43">
        <f t="shared" si="3"/>
        <v>1.7352760578360116</v>
      </c>
      <c r="O52" s="43">
        <f t="shared" si="3"/>
        <v>1.9151483197887318</v>
      </c>
      <c r="P52" s="43">
        <f t="shared" si="3"/>
        <v>1.9616623441601115</v>
      </c>
      <c r="Q52" s="43">
        <f t="shared" si="3"/>
        <v>1.9640905292840789</v>
      </c>
      <c r="R52" s="43">
        <f t="shared" si="3"/>
        <v>1.9681688972570888</v>
      </c>
      <c r="S52" s="43">
        <f t="shared" si="3"/>
        <v>1.9908947439469105</v>
      </c>
      <c r="T52" s="43">
        <f t="shared" si="3"/>
        <v>2.0028455191491297</v>
      </c>
      <c r="U52" s="43">
        <f t="shared" si="3"/>
        <v>2.0293654050951497</v>
      </c>
      <c r="V52" s="43">
        <f t="shared" si="3"/>
        <v>2.075992802189409</v>
      </c>
      <c r="W52" s="43">
        <f t="shared" si="3"/>
        <v>2.3599492958260937</v>
      </c>
      <c r="X52" s="29"/>
      <c r="Y52" s="63"/>
      <c r="Z52" s="63"/>
    </row>
    <row r="53" spans="1:26" ht="21" customHeight="1">
      <c r="A53" s="63"/>
      <c r="B53" s="42" t="s">
        <v>158</v>
      </c>
      <c r="C53" s="42" t="s">
        <v>59</v>
      </c>
      <c r="D53" s="42" t="s">
        <v>27</v>
      </c>
      <c r="E53" s="88">
        <f t="shared" ref="E53:W53" si="4">D33+D40</f>
        <v>9696.9552900807375</v>
      </c>
      <c r="F53" s="88">
        <f t="shared" si="4"/>
        <v>10115.137258749439</v>
      </c>
      <c r="G53" s="88">
        <f t="shared" si="4"/>
        <v>10600.137231346116</v>
      </c>
      <c r="H53" s="88">
        <f t="shared" si="4"/>
        <v>11162.87063225873</v>
      </c>
      <c r="I53" s="88">
        <f t="shared" si="4"/>
        <v>11816.093649172512</v>
      </c>
      <c r="J53" s="88">
        <f t="shared" si="4"/>
        <v>12574.727235547145</v>
      </c>
      <c r="K53" s="88">
        <f t="shared" si="4"/>
        <v>22058.953508170085</v>
      </c>
      <c r="L53" s="88">
        <f t="shared" si="4"/>
        <v>27766.1028681219</v>
      </c>
      <c r="M53" s="88">
        <f t="shared" si="4"/>
        <v>31066.47693525569</v>
      </c>
      <c r="N53" s="88">
        <f t="shared" si="4"/>
        <v>34019.928693722832</v>
      </c>
      <c r="O53" s="88">
        <f t="shared" si="4"/>
        <v>37562.923558597489</v>
      </c>
      <c r="P53" s="88">
        <f t="shared" si="4"/>
        <v>38480.910212025381</v>
      </c>
      <c r="Q53" s="88">
        <f t="shared" si="4"/>
        <v>38527.849458656783</v>
      </c>
      <c r="R53" s="88">
        <f t="shared" si="4"/>
        <v>38611.394402019236</v>
      </c>
      <c r="S53" s="88">
        <f t="shared" si="4"/>
        <v>39060.119768532546</v>
      </c>
      <c r="T53" s="88">
        <f t="shared" si="4"/>
        <v>39300.552228119021</v>
      </c>
      <c r="U53" s="88">
        <f t="shared" si="4"/>
        <v>39822.620167493922</v>
      </c>
      <c r="V53" s="88">
        <f t="shared" si="4"/>
        <v>40752.210453180152</v>
      </c>
      <c r="W53" s="88">
        <f t="shared" si="4"/>
        <v>46397.180257777378</v>
      </c>
      <c r="X53" s="29"/>
      <c r="Y53" s="63"/>
      <c r="Z53" s="63"/>
    </row>
    <row r="54" spans="1:26" ht="21" customHeight="1">
      <c r="A54" s="63"/>
      <c r="B54" s="42" t="s">
        <v>158</v>
      </c>
      <c r="C54" s="42" t="s">
        <v>59</v>
      </c>
      <c r="D54" s="42" t="s">
        <v>28</v>
      </c>
      <c r="E54" s="43">
        <f t="shared" ref="E54:W54" si="5">D34+D41</f>
        <v>9682.1895379559155</v>
      </c>
      <c r="F54" s="43">
        <f t="shared" si="5"/>
        <v>10099.803941313376</v>
      </c>
      <c r="G54" s="43">
        <f t="shared" si="5"/>
        <v>10584.153270564331</v>
      </c>
      <c r="H54" s="43">
        <f t="shared" si="5"/>
        <v>11146.141211827178</v>
      </c>
      <c r="I54" s="43">
        <f t="shared" si="5"/>
        <v>11798.51066708918</v>
      </c>
      <c r="J54" s="43">
        <f t="shared" si="5"/>
        <v>12556.167582962717</v>
      </c>
      <c r="K54" s="43">
        <f t="shared" si="5"/>
        <v>22028.913618473576</v>
      </c>
      <c r="L54" s="43">
        <f t="shared" si="5"/>
        <v>27730.350606917564</v>
      </c>
      <c r="M54" s="43">
        <f t="shared" si="5"/>
        <v>31028.193043888299</v>
      </c>
      <c r="N54" s="43">
        <f t="shared" si="5"/>
        <v>33978.406375113038</v>
      </c>
      <c r="O54" s="43">
        <f t="shared" si="5"/>
        <v>37517.471568766639</v>
      </c>
      <c r="P54" s="43">
        <f t="shared" si="5"/>
        <v>38434.482288307729</v>
      </c>
      <c r="Q54" s="43">
        <f t="shared" si="5"/>
        <v>38481.348446566903</v>
      </c>
      <c r="R54" s="43">
        <f t="shared" si="5"/>
        <v>38564.876665615055</v>
      </c>
      <c r="S54" s="43">
        <f t="shared" si="5"/>
        <v>39013.130053266395</v>
      </c>
      <c r="T54" s="43">
        <f t="shared" si="5"/>
        <v>39253.414863642669</v>
      </c>
      <c r="U54" s="43">
        <f t="shared" si="5"/>
        <v>39774.896623573972</v>
      </c>
      <c r="V54" s="43">
        <f t="shared" si="5"/>
        <v>40703.719631977845</v>
      </c>
      <c r="W54" s="43">
        <f t="shared" si="5"/>
        <v>46343.652942402303</v>
      </c>
      <c r="X54" s="29"/>
      <c r="Y54" s="63"/>
      <c r="Z54" s="63"/>
    </row>
    <row r="55" spans="1:26" ht="21" customHeight="1">
      <c r="A55" s="63"/>
      <c r="B55" s="46" t="s">
        <v>158</v>
      </c>
      <c r="C55" s="46" t="s">
        <v>59</v>
      </c>
      <c r="D55" s="46" t="s">
        <v>29</v>
      </c>
      <c r="E55" s="47">
        <f t="shared" ref="E55:W55" si="6">D35+D42</f>
        <v>9649.8552713162189</v>
      </c>
      <c r="F55" s="47">
        <f t="shared" si="6"/>
        <v>10065.873267872881</v>
      </c>
      <c r="G55" s="47">
        <f t="shared" si="6"/>
        <v>10548.348906591604</v>
      </c>
      <c r="H55" s="47">
        <f t="shared" si="6"/>
        <v>11108.13522551795</v>
      </c>
      <c r="I55" s="47">
        <f t="shared" si="6"/>
        <v>11757.914676243288</v>
      </c>
      <c r="J55" s="47">
        <f t="shared" si="6"/>
        <v>12512.520939388105</v>
      </c>
      <c r="K55" s="47">
        <f t="shared" si="6"/>
        <v>21944.99853604061</v>
      </c>
      <c r="L55" s="47">
        <f t="shared" si="6"/>
        <v>27618.713697328785</v>
      </c>
      <c r="M55" s="47">
        <f t="shared" si="6"/>
        <v>30898.272520506442</v>
      </c>
      <c r="N55" s="47">
        <f t="shared" si="6"/>
        <v>33834.963621591072</v>
      </c>
      <c r="O55" s="47">
        <f t="shared" si="6"/>
        <v>37357.938190324363</v>
      </c>
      <c r="P55" s="47">
        <f t="shared" si="6"/>
        <v>38270.656564175173</v>
      </c>
      <c r="Q55" s="47">
        <f t="shared" si="6"/>
        <v>38317.370912300394</v>
      </c>
      <c r="R55" s="47">
        <f t="shared" si="6"/>
        <v>38400.298079561238</v>
      </c>
      <c r="S55" s="47">
        <f t="shared" si="6"/>
        <v>38846.438502834237</v>
      </c>
      <c r="T55" s="47">
        <f t="shared" si="6"/>
        <v>39085.284006301576</v>
      </c>
      <c r="U55" s="47">
        <f t="shared" si="6"/>
        <v>39604.415598520252</v>
      </c>
      <c r="V55" s="47">
        <f t="shared" si="6"/>
        <v>40528.247028727921</v>
      </c>
      <c r="W55" s="47">
        <f t="shared" si="6"/>
        <v>46138.969606945007</v>
      </c>
      <c r="X55" s="29"/>
      <c r="Y55" s="63"/>
      <c r="Z55" s="63"/>
    </row>
    <row r="56" spans="1:26" ht="21" customHeight="1">
      <c r="A56" s="63"/>
      <c r="B56" s="29"/>
      <c r="C56" s="29"/>
      <c r="D56" s="29"/>
      <c r="E56" s="29"/>
      <c r="F56" s="29"/>
      <c r="G56" s="29"/>
      <c r="H56" s="29"/>
      <c r="I56" s="29"/>
      <c r="J56" s="29"/>
      <c r="K56" s="29"/>
      <c r="L56" s="29"/>
      <c r="M56" s="29"/>
      <c r="N56" s="29"/>
      <c r="O56" s="29"/>
      <c r="P56" s="29"/>
      <c r="Q56" s="29"/>
      <c r="R56" s="29"/>
      <c r="S56" s="29"/>
      <c r="T56" s="29"/>
      <c r="U56" s="29"/>
      <c r="V56" s="29"/>
      <c r="W56" s="29"/>
      <c r="X56" s="29"/>
      <c r="Y56" s="63"/>
      <c r="Z56" s="63"/>
    </row>
    <row r="57" spans="1:26" ht="21"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21"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21"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21"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21"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21"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21"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21"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21"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21"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21"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21"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21"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21"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21"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21"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21"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21"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21"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21"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21"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21"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21"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21"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21"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21"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21"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21"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21"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21"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21"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21"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21"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21"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21"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21"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21"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21"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21"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21"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21"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21"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21"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21"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21"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21"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21"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21"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21"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21"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21"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21"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21"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21"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21"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21"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21"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21"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21"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21"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21"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21"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21"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21"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21"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21"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21"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21"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21"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21"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21"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21"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21"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21"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21"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21"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21"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21"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21"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21"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21"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21"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21"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21"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21"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21"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21"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21"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21"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21"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21"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21"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21"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21"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21"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21"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21"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21"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21"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21"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21"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21"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21"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21"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21"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21"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21"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21"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21"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21"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21"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21"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21"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21"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21"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21"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21"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21"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21"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21"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21"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21"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21"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21"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21"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21"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21"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21"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21"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21"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21"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21"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21"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21"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21"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21"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21"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21"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21"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21"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21"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21"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21"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21"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21"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21"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21"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21"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21"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21"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21"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21"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21"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21"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21"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21"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21"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21"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21"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21"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21"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21"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21"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21"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21"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21"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21"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21"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21"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21"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21"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21"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21"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21"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21"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21"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21"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21"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21"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21"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21"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21"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21"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21"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21"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21"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21"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21"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21"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21"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21"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21"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21"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21"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21"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21"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21"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21"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21"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21"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21"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21"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21"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21"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21"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21"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21"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21"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21"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21"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21"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21"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21"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21"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21"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21"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21"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21"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21"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21"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21"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21"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21"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21"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21"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21"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21"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21"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21"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21"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21"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21"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21"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21"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21"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21"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21"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21"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21"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21"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21"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21"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21"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21"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21"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21"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21"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21"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21"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21"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21"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21"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21"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21"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21"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21"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21"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21"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21"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21"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21"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21"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21"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21"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21"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21"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21"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21"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21"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21"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21"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21"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21"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21"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21"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21"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21"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21"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21"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21"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21"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21"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21"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21"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21"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21"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21"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21"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21"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21"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21"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21"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21"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21"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21"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21"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21"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21"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21"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21"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21"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21"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21"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21"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21"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21"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21"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21"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21"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21"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21"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21"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21"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21"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21"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21"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21"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21"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21"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21"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21"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21"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21"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21"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21"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21"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21"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21"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21"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21"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21"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21"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21"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21"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21"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21"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21"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21"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21"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21"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21"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21"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21"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21"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21"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21"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21"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21"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21"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21"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21"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21"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21"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21"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21"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21"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21"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21"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21"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21"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21"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21"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21"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21"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21"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21"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21"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21"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21"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21"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21"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21"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21"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21"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21"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21"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21"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21"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21"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21"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21"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21"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21"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21"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21"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21"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21"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21"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21"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21"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21"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21"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21"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21"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21"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21"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21"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21"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21"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21"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21"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21"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21"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21"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21"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21"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21"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21"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21"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21"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21"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21"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21"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21"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21"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21"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21"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21"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21"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21"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21"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21"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21"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21"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21"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21"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21"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21"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21"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21"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21"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21"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21"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21"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21"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21"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21"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21"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21"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21"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21"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21"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21"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21"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21"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21"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21"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21"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21"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21"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21"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21"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21"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21"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21"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21"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21"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21"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21"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21"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21"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21"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21"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21"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21"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21"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21"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21"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21"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21"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21"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21"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21"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21"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21"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21"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21"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21"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21"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21"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21"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21"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21"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21"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21"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21"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21"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21"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21"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21"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21"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21"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21"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21"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21"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21"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21"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21"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21"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21"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21"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21"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21"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21"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21"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21"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21"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21"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21"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21"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21"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21"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21"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21"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21"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21"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21"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21"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21"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21"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21"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21"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21"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21"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21"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21"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21"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21"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21"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21"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21"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21"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21"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21"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21"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21"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21"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21"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21"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21"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21"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21"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21"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21"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21"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21"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21"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21"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21"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21"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21"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21"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21"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21"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21"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21"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21"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21"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21"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21"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21"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21"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21"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21"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21"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21"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21"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21"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21"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21"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21"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21"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21"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21"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21"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21"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21"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21"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21"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21"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21"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21"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21"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21"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21"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21"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21"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21"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21"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21"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21"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21"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21"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21"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21"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21"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21"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21"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21"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21"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21"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21"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21"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21"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21"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21"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21"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21"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21"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21"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21"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21"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21"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21"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21"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21"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21"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21"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21"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21"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21"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21"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21"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21"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21"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21"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21"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21"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21"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21"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21"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21"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21"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21"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21"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21"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21"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21"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21"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21"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21"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21"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21"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21"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21"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21"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21"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21"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21"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21"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21"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21"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21"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21"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21"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21"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21"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21"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21"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21"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21"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21"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21"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21"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21"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21"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21"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21"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21"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21"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21"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21"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21"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21"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21"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21"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21"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21"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21"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21"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21"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21"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21"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21"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21"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21"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21"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21"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21"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21"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21"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21"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21"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21"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21"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21"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21"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21"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21"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21"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21"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21"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21"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21"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21"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21"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21"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21"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21"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21"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21"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21"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21"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21"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21"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21"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21"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21"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21"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21"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21"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21"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21"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21"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21"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21"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21"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21"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21"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21"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21"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21"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21"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21"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21"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21"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21"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21"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21"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21"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21"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21"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21"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21"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21"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21"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21"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21"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21"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21"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21"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21"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21"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21"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21"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21"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21"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21"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21"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21"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21"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21"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21"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21"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21"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21"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21"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21"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21"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21"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21"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21"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21"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21"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21"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21"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21"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21"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21"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21"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21"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21"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21"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21"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21"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21"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21"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21"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21"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21"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21"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21"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21"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21"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21"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21"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21"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21"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21"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21"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21"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21"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21"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21"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21"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21"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21"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21"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21"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21"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21"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21"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21"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21"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21"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21"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21"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21"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21"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21"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21"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21"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21"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21"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21"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21"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21"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21"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21"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21"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21"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21"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21"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21"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21"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21"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21"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21"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21"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21"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21"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21"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21"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21"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21"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21"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21"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21"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21"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21"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21"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21"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21"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21"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21"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21"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21"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21"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21"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21"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21"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21"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21"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21"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21"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21"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21"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21"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21"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21"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21"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21"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21"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21"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21"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21"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21"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21"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21"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21"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21"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21"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21"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21"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21"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21"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21"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21"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21"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21"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21"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21"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21"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21"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21"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21"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21"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21"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21"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21"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21"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21"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21"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21"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21"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21"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21"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21"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21"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21"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21"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21"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21"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21"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21"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21"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21"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21"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21"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21"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21"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21"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21"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21"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21"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21"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21"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21"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21"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21"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21"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21"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21"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21"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21"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21"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21"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21"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21"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21"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21"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21"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21"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21"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ht="21" customHeight="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sheetData>
  <mergeCells count="5">
    <mergeCell ref="B1:D1"/>
    <mergeCell ref="B3:C3"/>
    <mergeCell ref="B19:E19"/>
    <mergeCell ref="B23:E24"/>
    <mergeCell ref="B27:D27"/>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676A-D8FB-47BE-9B96-769C6A9910EE}">
  <sheetPr>
    <tabColor rgb="FFB3FFFF"/>
    <outlinePr summaryBelow="0" summaryRight="0"/>
  </sheetPr>
  <dimension ref="A1:Y1001"/>
  <sheetViews>
    <sheetView topLeftCell="A16" workbookViewId="0">
      <selection activeCell="H24" sqref="H24"/>
    </sheetView>
  </sheetViews>
  <sheetFormatPr defaultColWidth="12.6328125" defaultRowHeight="15" customHeight="1"/>
  <cols>
    <col min="1" max="1" width="12.6328125" style="31"/>
    <col min="2" max="2" width="27.1796875" style="31" customWidth="1"/>
    <col min="3" max="16384" width="12.6328125" style="31"/>
  </cols>
  <sheetData>
    <row r="1" spans="1:25" ht="21" customHeight="1">
      <c r="A1" s="29"/>
      <c r="B1" s="29"/>
      <c r="C1" s="29"/>
      <c r="D1" s="29"/>
      <c r="E1" s="29"/>
      <c r="F1" s="29"/>
      <c r="G1" s="29"/>
      <c r="H1" s="29"/>
      <c r="I1" s="29"/>
      <c r="J1" s="29"/>
      <c r="K1" s="29"/>
      <c r="L1" s="29"/>
      <c r="M1" s="29"/>
      <c r="N1" s="29"/>
      <c r="O1" s="29"/>
      <c r="P1" s="29"/>
      <c r="Q1" s="29"/>
      <c r="R1" s="29"/>
      <c r="S1" s="29"/>
      <c r="T1" s="29"/>
      <c r="U1" s="29"/>
      <c r="V1" s="29"/>
      <c r="W1" s="29"/>
      <c r="X1" s="29"/>
      <c r="Y1" s="29"/>
    </row>
    <row r="2" spans="1:25" ht="21" customHeight="1">
      <c r="A2" s="29"/>
      <c r="B2" s="53" t="s">
        <v>171</v>
      </c>
      <c r="C2" s="29"/>
      <c r="D2" s="29"/>
      <c r="E2" s="29"/>
      <c r="F2" s="29"/>
      <c r="G2" s="29"/>
      <c r="H2" s="29"/>
      <c r="I2" s="29"/>
      <c r="J2" s="29"/>
      <c r="K2" s="29"/>
      <c r="L2" s="29"/>
      <c r="M2" s="29"/>
      <c r="N2" s="29"/>
      <c r="O2" s="29"/>
      <c r="P2" s="29"/>
      <c r="Q2" s="29"/>
      <c r="R2" s="29"/>
      <c r="S2" s="29"/>
      <c r="T2" s="29"/>
      <c r="U2" s="29"/>
      <c r="V2" s="29"/>
      <c r="W2" s="29"/>
      <c r="X2" s="29"/>
      <c r="Y2" s="29"/>
    </row>
    <row r="3" spans="1:25" ht="21" customHeight="1">
      <c r="A3" s="29"/>
      <c r="B3" s="29"/>
      <c r="C3" s="63"/>
      <c r="D3" s="63"/>
      <c r="E3" s="29"/>
      <c r="F3" s="29"/>
      <c r="G3" s="29"/>
      <c r="H3" s="29"/>
      <c r="I3" s="29"/>
      <c r="J3" s="29"/>
      <c r="K3" s="29"/>
      <c r="L3" s="29"/>
      <c r="M3" s="29"/>
      <c r="N3" s="29"/>
      <c r="O3" s="29"/>
      <c r="P3" s="29"/>
      <c r="Q3" s="29"/>
      <c r="R3" s="29"/>
      <c r="S3" s="29"/>
      <c r="T3" s="29"/>
      <c r="U3" s="29"/>
      <c r="V3" s="29"/>
      <c r="W3" s="29"/>
      <c r="X3" s="29"/>
      <c r="Y3" s="29"/>
    </row>
    <row r="4" spans="1:25" ht="21" customHeight="1">
      <c r="A4" s="29"/>
      <c r="B4" s="65" t="s">
        <v>157</v>
      </c>
      <c r="C4" s="815" t="s">
        <v>172</v>
      </c>
      <c r="D4" s="816"/>
      <c r="E4" s="29"/>
      <c r="F4" s="29"/>
      <c r="G4" s="29"/>
      <c r="H4" s="29"/>
      <c r="I4" s="29"/>
      <c r="J4" s="29"/>
      <c r="K4" s="29"/>
      <c r="L4" s="29"/>
      <c r="M4" s="29"/>
      <c r="N4" s="29"/>
      <c r="O4" s="29"/>
      <c r="P4" s="29"/>
      <c r="Q4" s="29"/>
      <c r="R4" s="29"/>
      <c r="S4" s="29"/>
      <c r="T4" s="29"/>
      <c r="U4" s="29"/>
      <c r="V4" s="29"/>
      <c r="W4" s="29"/>
      <c r="X4" s="29"/>
      <c r="Y4" s="29"/>
    </row>
    <row r="5" spans="1:25" ht="21" customHeight="1">
      <c r="A5" s="29"/>
      <c r="B5" s="42" t="s">
        <v>173</v>
      </c>
      <c r="C5" s="41">
        <v>60</v>
      </c>
      <c r="D5" s="41" t="s">
        <v>174</v>
      </c>
      <c r="E5" s="29"/>
      <c r="F5" s="29"/>
      <c r="G5" s="29"/>
      <c r="H5" s="29"/>
      <c r="I5" s="29"/>
      <c r="J5" s="29"/>
      <c r="K5" s="29"/>
      <c r="L5" s="29"/>
      <c r="M5" s="29"/>
      <c r="N5" s="29"/>
      <c r="O5" s="29"/>
      <c r="P5" s="29"/>
      <c r="Q5" s="29"/>
      <c r="R5" s="29"/>
      <c r="S5" s="29"/>
      <c r="T5" s="29"/>
      <c r="U5" s="29"/>
      <c r="V5" s="29"/>
      <c r="W5" s="29"/>
      <c r="X5" s="29"/>
      <c r="Y5" s="29"/>
    </row>
    <row r="6" spans="1:25" ht="21" customHeight="1">
      <c r="A6" s="29"/>
      <c r="B6" s="42" t="s">
        <v>175</v>
      </c>
      <c r="C6" s="41">
        <v>12</v>
      </c>
      <c r="D6" s="41" t="s">
        <v>176</v>
      </c>
      <c r="E6" s="29"/>
      <c r="F6" s="29"/>
      <c r="G6" s="29"/>
      <c r="H6" s="29"/>
      <c r="I6" s="29"/>
      <c r="J6" s="29"/>
      <c r="K6" s="29"/>
      <c r="L6" s="29"/>
      <c r="M6" s="29"/>
      <c r="N6" s="29"/>
      <c r="O6" s="29"/>
      <c r="P6" s="29"/>
      <c r="Q6" s="29"/>
      <c r="R6" s="29"/>
      <c r="S6" s="29"/>
      <c r="T6" s="29"/>
      <c r="U6" s="29"/>
      <c r="V6" s="29"/>
      <c r="W6" s="29"/>
      <c r="X6" s="29"/>
      <c r="Y6" s="29"/>
    </row>
    <row r="7" spans="1:25" ht="21" customHeight="1">
      <c r="A7" s="29"/>
      <c r="B7" s="42" t="s">
        <v>177</v>
      </c>
      <c r="C7" s="41">
        <v>365</v>
      </c>
      <c r="D7" s="41" t="s">
        <v>178</v>
      </c>
      <c r="E7" s="29"/>
      <c r="F7" s="29"/>
      <c r="G7" s="29"/>
      <c r="H7" s="29"/>
      <c r="I7" s="29"/>
      <c r="J7" s="29"/>
      <c r="K7" s="29"/>
      <c r="L7" s="29"/>
      <c r="M7" s="29"/>
      <c r="N7" s="29"/>
      <c r="O7" s="29"/>
      <c r="P7" s="29"/>
      <c r="Q7" s="29"/>
      <c r="R7" s="29"/>
      <c r="S7" s="29"/>
      <c r="T7" s="29"/>
      <c r="U7" s="29"/>
      <c r="V7" s="29"/>
      <c r="W7" s="29"/>
      <c r="X7" s="29"/>
      <c r="Y7" s="29"/>
    </row>
    <row r="8" spans="1:25" ht="21" customHeight="1">
      <c r="A8" s="29"/>
      <c r="B8" s="42" t="s">
        <v>179</v>
      </c>
      <c r="C8" s="41" t="s">
        <v>56</v>
      </c>
      <c r="D8" s="42"/>
      <c r="E8" s="29"/>
      <c r="F8" s="29"/>
      <c r="G8" s="29"/>
      <c r="H8" s="29"/>
      <c r="I8" s="29"/>
      <c r="J8" s="29"/>
      <c r="K8" s="29"/>
      <c r="L8" s="29"/>
      <c r="M8" s="29"/>
      <c r="N8" s="29"/>
      <c r="O8" s="29"/>
      <c r="P8" s="29"/>
      <c r="Q8" s="29"/>
      <c r="R8" s="29"/>
      <c r="S8" s="29"/>
      <c r="T8" s="29"/>
      <c r="U8" s="29"/>
      <c r="V8" s="29"/>
      <c r="W8" s="29"/>
      <c r="X8" s="29"/>
      <c r="Y8" s="29"/>
    </row>
    <row r="9" spans="1:25" ht="21" customHeight="1">
      <c r="A9" s="29"/>
      <c r="B9" s="46" t="s">
        <v>180</v>
      </c>
      <c r="C9" s="45">
        <v>10</v>
      </c>
      <c r="D9" s="45" t="s">
        <v>181</v>
      </c>
      <c r="E9" s="29"/>
      <c r="F9" s="29"/>
      <c r="G9" s="29"/>
      <c r="H9" s="29"/>
      <c r="I9" s="29"/>
      <c r="J9" s="29"/>
      <c r="K9" s="29"/>
      <c r="L9" s="29"/>
      <c r="M9" s="29"/>
      <c r="N9" s="29"/>
      <c r="O9" s="29"/>
      <c r="P9" s="29"/>
      <c r="Q9" s="29"/>
      <c r="R9" s="29"/>
      <c r="S9" s="29"/>
      <c r="T9" s="29"/>
      <c r="U9" s="29"/>
      <c r="V9" s="29"/>
      <c r="W9" s="29"/>
      <c r="X9" s="29"/>
      <c r="Y9" s="29"/>
    </row>
    <row r="10" spans="1:25" ht="21" customHeight="1">
      <c r="A10" s="29"/>
      <c r="B10" s="29"/>
      <c r="C10" s="29"/>
      <c r="D10" s="29"/>
      <c r="E10" s="29"/>
      <c r="F10" s="29"/>
      <c r="G10" s="29"/>
      <c r="H10" s="29"/>
      <c r="I10" s="29"/>
      <c r="J10" s="29"/>
      <c r="K10" s="29"/>
      <c r="L10" s="29"/>
      <c r="M10" s="29"/>
      <c r="N10" s="29"/>
      <c r="O10" s="29"/>
      <c r="P10" s="29"/>
      <c r="Q10" s="29"/>
      <c r="R10" s="29"/>
      <c r="S10" s="29"/>
      <c r="T10" s="29"/>
      <c r="U10" s="29"/>
      <c r="V10" s="29"/>
      <c r="W10" s="29"/>
      <c r="X10" s="29"/>
      <c r="Y10" s="29"/>
    </row>
    <row r="11" spans="1:25" ht="21" customHeight="1">
      <c r="A11" s="29"/>
      <c r="B11" s="63"/>
      <c r="C11" s="29"/>
      <c r="D11" s="29"/>
      <c r="E11" s="29"/>
      <c r="F11" s="29"/>
      <c r="G11" s="29"/>
      <c r="H11" s="29"/>
      <c r="I11" s="29"/>
      <c r="J11" s="29"/>
      <c r="K11" s="29"/>
      <c r="L11" s="29"/>
      <c r="M11" s="29"/>
      <c r="N11" s="29"/>
      <c r="O11" s="29"/>
      <c r="P11" s="29"/>
      <c r="Q11" s="29"/>
      <c r="R11" s="29"/>
      <c r="S11" s="29"/>
      <c r="T11" s="29"/>
      <c r="U11" s="29"/>
      <c r="V11" s="29"/>
      <c r="W11" s="29"/>
      <c r="X11" s="29"/>
      <c r="Y11" s="29"/>
    </row>
    <row r="12" spans="1:25" ht="21" customHeight="1">
      <c r="A12" s="29"/>
      <c r="B12" s="817" t="s">
        <v>182</v>
      </c>
      <c r="C12" s="813"/>
      <c r="D12" s="77"/>
      <c r="E12" s="77"/>
      <c r="F12" s="77"/>
      <c r="G12" s="77"/>
      <c r="H12" s="77"/>
      <c r="I12" s="77"/>
      <c r="J12" s="77"/>
      <c r="K12" s="77"/>
      <c r="L12" s="77"/>
      <c r="M12" s="77"/>
      <c r="N12" s="77"/>
      <c r="O12" s="77"/>
      <c r="P12" s="77"/>
      <c r="Q12" s="77"/>
      <c r="R12" s="77"/>
      <c r="S12" s="77"/>
      <c r="T12" s="77"/>
      <c r="U12" s="29"/>
      <c r="V12" s="29"/>
      <c r="W12" s="29"/>
      <c r="X12" s="29"/>
      <c r="Y12" s="29"/>
    </row>
    <row r="13" spans="1:25" ht="21" customHeight="1">
      <c r="A13" s="78"/>
      <c r="B13" s="80" t="s">
        <v>54</v>
      </c>
      <c r="C13" s="80" t="s">
        <v>167</v>
      </c>
      <c r="D13" s="80">
        <v>2005</v>
      </c>
      <c r="E13" s="80">
        <v>2006</v>
      </c>
      <c r="F13" s="80">
        <v>2007</v>
      </c>
      <c r="G13" s="80">
        <v>2008</v>
      </c>
      <c r="H13" s="80">
        <v>2009</v>
      </c>
      <c r="I13" s="80">
        <v>2010</v>
      </c>
      <c r="J13" s="80">
        <v>2011</v>
      </c>
      <c r="K13" s="80">
        <v>2012</v>
      </c>
      <c r="L13" s="80">
        <v>2013</v>
      </c>
      <c r="M13" s="80">
        <v>2014</v>
      </c>
      <c r="N13" s="80">
        <v>2015</v>
      </c>
      <c r="O13" s="80">
        <v>2016</v>
      </c>
      <c r="P13" s="80">
        <v>2017</v>
      </c>
      <c r="Q13" s="80">
        <v>2018</v>
      </c>
      <c r="R13" s="80">
        <v>2019</v>
      </c>
      <c r="S13" s="80">
        <v>2020</v>
      </c>
      <c r="T13" s="80">
        <v>2021</v>
      </c>
      <c r="U13" s="65">
        <v>2022</v>
      </c>
      <c r="V13" s="65">
        <v>2023</v>
      </c>
      <c r="W13" s="29"/>
      <c r="X13" s="29"/>
      <c r="Y13" s="29"/>
    </row>
    <row r="14" spans="1:25" ht="21" customHeight="1">
      <c r="A14" s="78"/>
      <c r="B14" s="81" t="s">
        <v>56</v>
      </c>
      <c r="C14" s="81" t="s">
        <v>183</v>
      </c>
      <c r="D14" s="81">
        <f t="shared" ref="D14:V14" si="0">$C$5*$C$6*$C$7*$C$9</f>
        <v>2628000</v>
      </c>
      <c r="E14" s="81">
        <f t="shared" si="0"/>
        <v>2628000</v>
      </c>
      <c r="F14" s="81">
        <f t="shared" si="0"/>
        <v>2628000</v>
      </c>
      <c r="G14" s="81">
        <f t="shared" si="0"/>
        <v>2628000</v>
      </c>
      <c r="H14" s="81">
        <f t="shared" si="0"/>
        <v>2628000</v>
      </c>
      <c r="I14" s="81">
        <f t="shared" si="0"/>
        <v>2628000</v>
      </c>
      <c r="J14" s="81">
        <f t="shared" si="0"/>
        <v>2628000</v>
      </c>
      <c r="K14" s="81">
        <f t="shared" si="0"/>
        <v>2628000</v>
      </c>
      <c r="L14" s="81">
        <f t="shared" si="0"/>
        <v>2628000</v>
      </c>
      <c r="M14" s="81">
        <f t="shared" si="0"/>
        <v>2628000</v>
      </c>
      <c r="N14" s="81">
        <f t="shared" si="0"/>
        <v>2628000</v>
      </c>
      <c r="O14" s="81">
        <f t="shared" si="0"/>
        <v>2628000</v>
      </c>
      <c r="P14" s="81">
        <f t="shared" si="0"/>
        <v>2628000</v>
      </c>
      <c r="Q14" s="81">
        <f t="shared" si="0"/>
        <v>2628000</v>
      </c>
      <c r="R14" s="81">
        <f t="shared" si="0"/>
        <v>2628000</v>
      </c>
      <c r="S14" s="81">
        <f t="shared" si="0"/>
        <v>2628000</v>
      </c>
      <c r="T14" s="81">
        <f t="shared" si="0"/>
        <v>2628000</v>
      </c>
      <c r="U14" s="45">
        <f t="shared" si="0"/>
        <v>2628000</v>
      </c>
      <c r="V14" s="45">
        <f t="shared" si="0"/>
        <v>2628000</v>
      </c>
      <c r="W14" s="29"/>
      <c r="X14" s="29"/>
      <c r="Y14" s="29"/>
    </row>
    <row r="15" spans="1:25" ht="21"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5" ht="21" customHeight="1">
      <c r="A16" s="29"/>
      <c r="B16" s="818" t="s">
        <v>184</v>
      </c>
      <c r="C16" s="803"/>
      <c r="D16" s="29"/>
      <c r="E16" s="29"/>
      <c r="F16" s="29"/>
      <c r="G16" s="29"/>
      <c r="H16" s="29"/>
      <c r="I16" s="29"/>
      <c r="J16" s="29"/>
      <c r="K16" s="29"/>
      <c r="L16" s="29"/>
      <c r="M16" s="29"/>
      <c r="N16" s="29"/>
      <c r="O16" s="29"/>
      <c r="P16" s="29"/>
      <c r="Q16" s="29"/>
      <c r="R16" s="29"/>
      <c r="S16" s="29"/>
      <c r="T16" s="29"/>
      <c r="U16" s="29"/>
      <c r="V16" s="29"/>
      <c r="W16" s="29"/>
      <c r="X16" s="29"/>
      <c r="Y16" s="29"/>
    </row>
    <row r="17" spans="1:25" ht="21"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21" customHeight="1">
      <c r="A18" s="29"/>
      <c r="B18" s="107" t="s">
        <v>185</v>
      </c>
      <c r="C18" s="29"/>
      <c r="D18" s="29"/>
      <c r="E18" s="29"/>
      <c r="F18" s="29"/>
      <c r="G18" s="29"/>
      <c r="H18" s="29"/>
      <c r="I18" s="29"/>
      <c r="J18" s="29"/>
      <c r="K18" s="29"/>
      <c r="L18" s="29"/>
      <c r="M18" s="29"/>
      <c r="N18" s="29"/>
      <c r="O18" s="29"/>
      <c r="P18" s="29"/>
      <c r="Q18" s="29"/>
      <c r="R18" s="29"/>
      <c r="S18" s="29"/>
      <c r="T18" s="29"/>
      <c r="U18" s="29"/>
      <c r="V18" s="29"/>
      <c r="W18" s="29"/>
      <c r="X18" s="29"/>
      <c r="Y18" s="29"/>
    </row>
    <row r="19" spans="1:25" ht="21" customHeight="1">
      <c r="A19" s="78"/>
      <c r="B19" s="65" t="s">
        <v>54</v>
      </c>
      <c r="C19" s="65" t="s">
        <v>167</v>
      </c>
      <c r="D19" s="65">
        <v>2005</v>
      </c>
      <c r="E19" s="65">
        <v>2006</v>
      </c>
      <c r="F19" s="65">
        <v>2007</v>
      </c>
      <c r="G19" s="65">
        <v>2008</v>
      </c>
      <c r="H19" s="65">
        <v>2009</v>
      </c>
      <c r="I19" s="65">
        <v>2010</v>
      </c>
      <c r="J19" s="65">
        <v>2011</v>
      </c>
      <c r="K19" s="65">
        <v>2012</v>
      </c>
      <c r="L19" s="65">
        <v>2013</v>
      </c>
      <c r="M19" s="65">
        <v>2014</v>
      </c>
      <c r="N19" s="65">
        <v>2015</v>
      </c>
      <c r="O19" s="65">
        <v>2016</v>
      </c>
      <c r="P19" s="65">
        <v>2017</v>
      </c>
      <c r="Q19" s="65">
        <v>2018</v>
      </c>
      <c r="R19" s="65">
        <v>2019</v>
      </c>
      <c r="S19" s="65">
        <v>2020</v>
      </c>
      <c r="T19" s="65">
        <v>2021</v>
      </c>
      <c r="U19" s="65">
        <v>2022</v>
      </c>
      <c r="V19" s="65">
        <v>2023</v>
      </c>
      <c r="W19" s="29"/>
      <c r="X19" s="29"/>
      <c r="Y19" s="29"/>
    </row>
    <row r="20" spans="1:25" ht="21" customHeight="1">
      <c r="A20" s="78"/>
      <c r="B20" s="81" t="s">
        <v>56</v>
      </c>
      <c r="C20" s="81" t="s">
        <v>186</v>
      </c>
      <c r="D20" s="81">
        <f t="shared" ref="D20:V20" si="1">D14/1000</f>
        <v>2628</v>
      </c>
      <c r="E20" s="81">
        <f t="shared" si="1"/>
        <v>2628</v>
      </c>
      <c r="F20" s="81">
        <f t="shared" si="1"/>
        <v>2628</v>
      </c>
      <c r="G20" s="81">
        <f t="shared" si="1"/>
        <v>2628</v>
      </c>
      <c r="H20" s="81">
        <f t="shared" si="1"/>
        <v>2628</v>
      </c>
      <c r="I20" s="81">
        <f t="shared" si="1"/>
        <v>2628</v>
      </c>
      <c r="J20" s="81">
        <f t="shared" si="1"/>
        <v>2628</v>
      </c>
      <c r="K20" s="81">
        <f t="shared" si="1"/>
        <v>2628</v>
      </c>
      <c r="L20" s="81">
        <f t="shared" si="1"/>
        <v>2628</v>
      </c>
      <c r="M20" s="81">
        <f t="shared" si="1"/>
        <v>2628</v>
      </c>
      <c r="N20" s="81">
        <f t="shared" si="1"/>
        <v>2628</v>
      </c>
      <c r="O20" s="81">
        <f t="shared" si="1"/>
        <v>2628</v>
      </c>
      <c r="P20" s="81">
        <f t="shared" si="1"/>
        <v>2628</v>
      </c>
      <c r="Q20" s="81">
        <f t="shared" si="1"/>
        <v>2628</v>
      </c>
      <c r="R20" s="81">
        <f t="shared" si="1"/>
        <v>2628</v>
      </c>
      <c r="S20" s="81">
        <f t="shared" si="1"/>
        <v>2628</v>
      </c>
      <c r="T20" s="81">
        <f t="shared" si="1"/>
        <v>2628</v>
      </c>
      <c r="U20" s="81">
        <f t="shared" si="1"/>
        <v>2628</v>
      </c>
      <c r="V20" s="81">
        <f t="shared" si="1"/>
        <v>2628</v>
      </c>
      <c r="W20" s="29"/>
      <c r="X20" s="29"/>
      <c r="Y20" s="29"/>
    </row>
    <row r="21" spans="1:25" ht="21"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21"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21" customHeight="1">
      <c r="A23" s="29"/>
      <c r="B23" s="819" t="s">
        <v>187</v>
      </c>
      <c r="C23" s="813"/>
      <c r="D23" s="813"/>
      <c r="E23" s="29"/>
      <c r="F23" s="29"/>
      <c r="G23" s="29"/>
      <c r="H23" s="29"/>
      <c r="I23" s="29"/>
      <c r="J23" s="29"/>
      <c r="K23" s="29"/>
      <c r="L23" s="29"/>
      <c r="M23" s="29"/>
      <c r="N23" s="29"/>
      <c r="O23" s="29"/>
      <c r="P23" s="29"/>
      <c r="Q23" s="29"/>
      <c r="R23" s="29"/>
      <c r="S23" s="29"/>
      <c r="T23" s="29"/>
      <c r="U23" s="29"/>
      <c r="V23" s="29"/>
      <c r="W23" s="29"/>
      <c r="X23" s="29"/>
      <c r="Y23" s="29"/>
    </row>
    <row r="24" spans="1:25" ht="21" customHeight="1">
      <c r="A24" s="78"/>
      <c r="B24" s="80" t="s">
        <v>54</v>
      </c>
      <c r="C24" s="80" t="s">
        <v>188</v>
      </c>
      <c r="D24" s="80" t="s">
        <v>189</v>
      </c>
      <c r="E24" s="29"/>
      <c r="F24" s="29"/>
      <c r="G24" s="29"/>
      <c r="H24" s="29"/>
      <c r="I24" s="29"/>
      <c r="J24" s="29"/>
      <c r="K24" s="29"/>
      <c r="L24" s="29"/>
      <c r="M24" s="29"/>
      <c r="N24" s="29"/>
      <c r="O24" s="29"/>
      <c r="P24" s="29"/>
      <c r="Q24" s="29"/>
      <c r="R24" s="29"/>
      <c r="S24" s="29"/>
      <c r="T24" s="29"/>
      <c r="U24" s="29"/>
      <c r="V24" s="29"/>
      <c r="W24" s="29"/>
      <c r="X24" s="29"/>
      <c r="Y24" s="29"/>
    </row>
    <row r="25" spans="1:25" ht="21" customHeight="1">
      <c r="A25" s="78"/>
      <c r="B25" s="81" t="s">
        <v>190</v>
      </c>
      <c r="C25" s="81">
        <v>1</v>
      </c>
      <c r="D25" s="108">
        <v>1.21</v>
      </c>
      <c r="E25" s="29"/>
      <c r="F25" s="29"/>
      <c r="G25" s="29"/>
      <c r="H25" s="29"/>
      <c r="I25" s="29"/>
      <c r="J25" s="29"/>
      <c r="K25" s="29"/>
      <c r="L25" s="29"/>
      <c r="M25" s="29"/>
      <c r="N25" s="29"/>
      <c r="O25" s="29"/>
      <c r="P25" s="29"/>
      <c r="Q25" s="29"/>
      <c r="R25" s="29"/>
      <c r="S25" s="29"/>
      <c r="T25" s="29"/>
      <c r="U25" s="29"/>
      <c r="V25" s="29"/>
      <c r="W25" s="29"/>
      <c r="X25" s="29"/>
      <c r="Y25" s="29"/>
    </row>
    <row r="26" spans="1:25" ht="21"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21"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21" customHeight="1">
      <c r="A28" s="29"/>
      <c r="B28" s="819" t="s">
        <v>191</v>
      </c>
      <c r="C28" s="813"/>
      <c r="D28" s="77"/>
      <c r="E28" s="77"/>
      <c r="F28" s="77"/>
      <c r="G28" s="77"/>
      <c r="H28" s="77"/>
      <c r="I28" s="77"/>
      <c r="J28" s="77"/>
      <c r="K28" s="77"/>
      <c r="L28" s="77"/>
      <c r="M28" s="77"/>
      <c r="N28" s="77"/>
      <c r="O28" s="77"/>
      <c r="P28" s="77"/>
      <c r="Q28" s="77"/>
      <c r="R28" s="77"/>
      <c r="S28" s="77"/>
      <c r="T28" s="77"/>
      <c r="U28" s="29"/>
      <c r="V28" s="29"/>
      <c r="W28" s="29"/>
      <c r="X28" s="29"/>
      <c r="Y28" s="29"/>
    </row>
    <row r="29" spans="1:25" ht="21" customHeight="1">
      <c r="A29" s="78"/>
      <c r="B29" s="80" t="s">
        <v>54</v>
      </c>
      <c r="C29" s="80" t="s">
        <v>167</v>
      </c>
      <c r="D29" s="80">
        <v>2005</v>
      </c>
      <c r="E29" s="80">
        <v>2006</v>
      </c>
      <c r="F29" s="80">
        <v>2007</v>
      </c>
      <c r="G29" s="80">
        <v>2008</v>
      </c>
      <c r="H29" s="80">
        <v>2009</v>
      </c>
      <c r="I29" s="80">
        <v>2010</v>
      </c>
      <c r="J29" s="80">
        <v>2011</v>
      </c>
      <c r="K29" s="80">
        <v>2012</v>
      </c>
      <c r="L29" s="80">
        <v>2013</v>
      </c>
      <c r="M29" s="80">
        <v>2014</v>
      </c>
      <c r="N29" s="80">
        <v>2015</v>
      </c>
      <c r="O29" s="80">
        <v>2016</v>
      </c>
      <c r="P29" s="80">
        <v>2017</v>
      </c>
      <c r="Q29" s="80">
        <v>2018</v>
      </c>
      <c r="R29" s="80">
        <v>2019</v>
      </c>
      <c r="S29" s="80">
        <v>2020</v>
      </c>
      <c r="T29" s="80">
        <v>2021</v>
      </c>
      <c r="U29" s="65">
        <v>2022</v>
      </c>
      <c r="V29" s="65">
        <v>2023</v>
      </c>
      <c r="W29" s="29"/>
      <c r="X29" s="29"/>
      <c r="Y29" s="29"/>
    </row>
    <row r="30" spans="1:25" ht="21" customHeight="1">
      <c r="A30" s="109"/>
      <c r="B30" s="81" t="s">
        <v>56</v>
      </c>
      <c r="C30" s="81" t="s">
        <v>168</v>
      </c>
      <c r="D30" s="108">
        <f t="shared" ref="D30:V30" si="2">(D20/$D$25)/1000</f>
        <v>2.1719008264462811</v>
      </c>
      <c r="E30" s="108">
        <f t="shared" si="2"/>
        <v>2.1719008264462811</v>
      </c>
      <c r="F30" s="108">
        <f t="shared" si="2"/>
        <v>2.1719008264462811</v>
      </c>
      <c r="G30" s="108">
        <f t="shared" si="2"/>
        <v>2.1719008264462811</v>
      </c>
      <c r="H30" s="108">
        <f t="shared" si="2"/>
        <v>2.1719008264462811</v>
      </c>
      <c r="I30" s="108">
        <f t="shared" si="2"/>
        <v>2.1719008264462811</v>
      </c>
      <c r="J30" s="108">
        <f t="shared" si="2"/>
        <v>2.1719008264462811</v>
      </c>
      <c r="K30" s="108">
        <f t="shared" si="2"/>
        <v>2.1719008264462811</v>
      </c>
      <c r="L30" s="108">
        <f t="shared" si="2"/>
        <v>2.1719008264462811</v>
      </c>
      <c r="M30" s="108">
        <f t="shared" si="2"/>
        <v>2.1719008264462811</v>
      </c>
      <c r="N30" s="108">
        <f t="shared" si="2"/>
        <v>2.1719008264462811</v>
      </c>
      <c r="O30" s="108">
        <f t="shared" si="2"/>
        <v>2.1719008264462811</v>
      </c>
      <c r="P30" s="108">
        <f t="shared" si="2"/>
        <v>2.1719008264462811</v>
      </c>
      <c r="Q30" s="108">
        <f t="shared" si="2"/>
        <v>2.1719008264462811</v>
      </c>
      <c r="R30" s="108">
        <f t="shared" si="2"/>
        <v>2.1719008264462811</v>
      </c>
      <c r="S30" s="108">
        <f t="shared" si="2"/>
        <v>2.1719008264462811</v>
      </c>
      <c r="T30" s="108">
        <f t="shared" si="2"/>
        <v>2.1719008264462811</v>
      </c>
      <c r="U30" s="105">
        <f t="shared" si="2"/>
        <v>2.1719008264462811</v>
      </c>
      <c r="V30" s="105">
        <f t="shared" si="2"/>
        <v>2.1719008264462811</v>
      </c>
      <c r="W30" s="63"/>
      <c r="X30" s="63"/>
      <c r="Y30" s="63"/>
    </row>
    <row r="31" spans="1:25" ht="21" customHeight="1">
      <c r="A31" s="29"/>
      <c r="B31" s="29"/>
      <c r="C31" s="29"/>
      <c r="D31" s="29"/>
      <c r="E31" s="29"/>
      <c r="F31" s="29"/>
      <c r="G31" s="29"/>
      <c r="H31" s="29"/>
      <c r="I31" s="29"/>
      <c r="J31" s="29"/>
      <c r="K31" s="29"/>
      <c r="L31" s="29"/>
      <c r="M31" s="29"/>
      <c r="N31" s="29"/>
      <c r="O31" s="29"/>
      <c r="P31" s="29"/>
      <c r="Q31" s="29"/>
      <c r="R31" s="29"/>
      <c r="S31" s="29"/>
      <c r="T31" s="29"/>
      <c r="U31" s="29"/>
      <c r="V31" s="30"/>
      <c r="W31" s="30"/>
      <c r="X31" s="30"/>
      <c r="Y31" s="30"/>
    </row>
    <row r="32" spans="1:25" ht="21" customHeight="1">
      <c r="A32" s="29"/>
      <c r="B32" s="29"/>
      <c r="C32" s="29"/>
      <c r="D32" s="29"/>
      <c r="E32" s="29"/>
      <c r="F32" s="29"/>
      <c r="G32" s="29"/>
      <c r="H32" s="29"/>
      <c r="I32" s="29"/>
      <c r="J32" s="29"/>
      <c r="K32" s="29"/>
      <c r="L32" s="29"/>
      <c r="M32" s="29"/>
      <c r="N32" s="29"/>
      <c r="O32" s="29"/>
      <c r="P32" s="29"/>
      <c r="Q32" s="29"/>
      <c r="R32" s="29"/>
      <c r="S32" s="29"/>
      <c r="T32" s="29"/>
      <c r="U32" s="29"/>
      <c r="V32" s="30"/>
      <c r="W32" s="30"/>
      <c r="X32" s="30"/>
      <c r="Y32" s="30"/>
    </row>
    <row r="33" spans="1:25" ht="21" customHeight="1">
      <c r="A33" s="29"/>
      <c r="B33" s="29"/>
      <c r="C33" s="29"/>
      <c r="D33" s="29"/>
      <c r="E33" s="29"/>
      <c r="F33" s="29"/>
      <c r="G33" s="29"/>
      <c r="H33" s="29"/>
      <c r="I33" s="29"/>
      <c r="J33" s="29"/>
      <c r="K33" s="29"/>
      <c r="L33" s="29"/>
      <c r="M33" s="29"/>
      <c r="N33" s="29"/>
      <c r="O33" s="29"/>
      <c r="P33" s="29"/>
      <c r="Q33" s="29"/>
      <c r="R33" s="29"/>
      <c r="S33" s="29"/>
      <c r="T33" s="29"/>
      <c r="U33" s="29"/>
      <c r="V33" s="30"/>
      <c r="W33" s="30"/>
      <c r="X33" s="30"/>
      <c r="Y33" s="30"/>
    </row>
    <row r="34" spans="1:25" ht="21"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21"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21"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21"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21"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21"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21"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21"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21"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21"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21"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21"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21"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21"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21"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21"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21"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21"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21"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21"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21"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21"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21"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21"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21"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21"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21"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21"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21"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21"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21"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21"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21"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21"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21"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21"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21"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21"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21"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21"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21"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21"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21"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21"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21"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21"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21"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21"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21"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21"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21"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21"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21"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21"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21"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21"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21"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21"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21"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21"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21"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21"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21"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21"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21"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21"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21"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21"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21"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21"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21"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21"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21"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21"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21"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21"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21"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21"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21"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21"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21"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21"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21"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21"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21"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21"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21"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21"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2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2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2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2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2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2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2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2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2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2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2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2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2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2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2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2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2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2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2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2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2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2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2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2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2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2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2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2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2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2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2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2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2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2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2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2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2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2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2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2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2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2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2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2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2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2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2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2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2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2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2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2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2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2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2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2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2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2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2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2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2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2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2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2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2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2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2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2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2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2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2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2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2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2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2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2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2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2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2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2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2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2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2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2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2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2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2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2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2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2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2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2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2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2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2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2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2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2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2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2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row>
    <row r="222" spans="1:25" ht="2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row>
    <row r="223" spans="1:25" ht="2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row>
    <row r="224" spans="1:25" ht="2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row>
    <row r="225" spans="1:25" ht="2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row>
    <row r="226" spans="1:25" ht="2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row>
    <row r="227" spans="1:25" ht="2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row>
    <row r="228" spans="1:25" ht="2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row>
    <row r="229" spans="1:25" ht="2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row>
    <row r="230" spans="1:25" ht="2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row>
    <row r="231" spans="1:25" ht="2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row>
    <row r="232" spans="1:25" ht="2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row>
    <row r="233" spans="1:25" ht="2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row>
    <row r="234" spans="1:25" ht="2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row>
    <row r="235" spans="1:25" ht="2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row>
    <row r="236" spans="1:25" ht="2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row>
    <row r="237" spans="1:25" ht="2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row>
    <row r="238" spans="1:25" ht="2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row>
    <row r="239" spans="1:25" ht="2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row>
    <row r="240" spans="1:25" ht="2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row>
    <row r="241" spans="1:25" ht="2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row>
    <row r="242" spans="1:25" ht="2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row>
    <row r="243" spans="1:25" ht="2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row>
    <row r="244" spans="1:25" ht="2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row>
    <row r="245" spans="1:25" ht="2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row>
    <row r="246" spans="1:25" ht="2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row>
    <row r="247" spans="1:25" ht="2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row>
    <row r="248" spans="1:25" ht="2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row>
    <row r="249" spans="1:25" ht="2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row>
    <row r="250" spans="1:25" ht="2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row>
    <row r="251" spans="1:25" ht="2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row>
    <row r="252" spans="1:25" ht="2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row>
    <row r="253" spans="1:25" ht="2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row>
    <row r="254" spans="1:25" ht="2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row>
    <row r="255" spans="1:25" ht="2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row>
    <row r="256" spans="1:25" ht="2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row>
    <row r="257" spans="1:25" ht="2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row>
    <row r="258" spans="1:25" ht="2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row>
    <row r="259" spans="1:25" ht="2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row>
    <row r="260" spans="1:25" ht="2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row>
    <row r="261" spans="1:25" ht="2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row>
    <row r="262" spans="1:25" ht="2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row>
    <row r="263" spans="1:25" ht="2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row>
    <row r="264" spans="1:25" ht="2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row>
    <row r="265" spans="1:25" ht="2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row>
    <row r="266" spans="1:25" ht="2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row>
    <row r="267" spans="1:25" ht="2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row>
    <row r="268" spans="1:25" ht="2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row>
    <row r="269" spans="1:25" ht="2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row>
    <row r="270" spans="1:25" ht="2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row>
    <row r="271" spans="1:25" ht="2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row>
    <row r="272" spans="1:25" ht="2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row>
    <row r="273" spans="1:25" ht="2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row>
    <row r="274" spans="1:25" ht="2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row>
    <row r="275" spans="1:25" ht="2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row>
    <row r="276" spans="1:25" ht="2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row>
    <row r="277" spans="1:25" ht="2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row>
    <row r="278" spans="1:25" ht="2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row>
    <row r="279" spans="1:25" ht="2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row>
    <row r="280" spans="1:25" ht="2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row>
    <row r="281" spans="1:25" ht="2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row>
    <row r="282" spans="1:25" ht="2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row>
    <row r="283" spans="1:25" ht="2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row>
    <row r="284" spans="1:25" ht="2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row>
    <row r="285" spans="1:25" ht="2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row>
    <row r="286" spans="1:25" ht="2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row>
    <row r="287" spans="1:25" ht="2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row>
    <row r="288" spans="1:25" ht="2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row>
    <row r="289" spans="1:25" ht="2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row>
    <row r="290" spans="1:25" ht="2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row>
    <row r="291" spans="1:25" ht="2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row>
    <row r="292" spans="1:25" ht="2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row>
    <row r="293" spans="1:25" ht="2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row>
    <row r="294" spans="1:25" ht="2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row>
    <row r="295" spans="1:25" ht="2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row>
    <row r="296" spans="1:25" ht="2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row>
    <row r="297" spans="1:25" ht="2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row>
    <row r="298" spans="1:25" ht="2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row>
    <row r="299" spans="1:25" ht="2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row>
    <row r="300" spans="1:25" ht="2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row>
    <row r="301" spans="1:25" ht="2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row>
    <row r="302" spans="1:25" ht="2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row>
    <row r="303" spans="1:25" ht="2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row>
    <row r="304" spans="1:25" ht="2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row>
    <row r="305" spans="1:25" ht="2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row>
    <row r="306" spans="1:25" ht="2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row>
    <row r="307" spans="1:25" ht="2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row>
    <row r="308" spans="1:25" ht="2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row>
    <row r="309" spans="1:25" ht="2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row>
    <row r="310" spans="1:25" ht="2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row>
    <row r="311" spans="1:25" ht="2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row>
    <row r="312" spans="1:25" ht="2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row>
    <row r="313" spans="1:25" ht="2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row>
    <row r="314" spans="1:25" ht="2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row>
    <row r="315" spans="1:25" ht="2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row>
    <row r="316" spans="1:25" ht="2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row>
    <row r="317" spans="1:25" ht="2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row>
    <row r="318" spans="1:25" ht="2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row>
    <row r="319" spans="1:25" ht="2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row>
    <row r="320" spans="1:25" ht="2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row>
    <row r="321" spans="1:25" ht="2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1:25" ht="2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row>
    <row r="323" spans="1:25" ht="2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row>
    <row r="324" spans="1:25" ht="2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row>
    <row r="325" spans="1:25" ht="2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row>
    <row r="326" spans="1:25" ht="2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row>
    <row r="327" spans="1:25" ht="2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row>
    <row r="328" spans="1:25" ht="2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row>
    <row r="329" spans="1:25" ht="2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row>
    <row r="330" spans="1:25" ht="2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row>
    <row r="331" spans="1:25" ht="2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row>
    <row r="332" spans="1:25" ht="2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row>
    <row r="333" spans="1:25" ht="2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row>
    <row r="334" spans="1:25" ht="2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row>
    <row r="335" spans="1:25" ht="2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row>
    <row r="336" spans="1:25" ht="2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row>
    <row r="337" spans="1:25" ht="2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1:25" ht="2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row>
    <row r="339" spans="1:25" ht="2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row>
    <row r="340" spans="1:25" ht="2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row>
    <row r="341" spans="1:25" ht="2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row>
    <row r="342" spans="1:25" ht="2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row>
    <row r="343" spans="1:25" ht="2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row>
    <row r="344" spans="1:25" ht="2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row>
    <row r="345" spans="1:25" ht="2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row>
    <row r="346" spans="1:25" ht="2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row>
    <row r="347" spans="1:25" ht="2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row>
    <row r="348" spans="1:25" ht="2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row>
    <row r="349" spans="1:25" ht="2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row>
    <row r="350" spans="1:25" ht="2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row>
    <row r="351" spans="1:25" ht="2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row>
    <row r="352" spans="1:25" ht="2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row>
    <row r="353" spans="1:25" ht="2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row>
    <row r="354" spans="1:25" ht="2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row>
    <row r="355" spans="1:25" ht="2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row>
    <row r="356" spans="1:25" ht="2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row>
    <row r="357" spans="1:25" ht="2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row>
    <row r="358" spans="1:25" ht="2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row>
    <row r="359" spans="1:25" ht="2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row>
    <row r="360" spans="1:25" ht="2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row>
    <row r="361" spans="1:25" ht="2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row>
    <row r="362" spans="1:25" ht="2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row>
    <row r="363" spans="1:25" ht="2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row>
    <row r="364" spans="1:25" ht="2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row>
    <row r="365" spans="1:25" ht="2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row>
    <row r="366" spans="1:25" ht="2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row>
    <row r="367" spans="1:25" ht="2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row>
    <row r="368" spans="1:25" ht="2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row>
    <row r="369" spans="1:25" ht="2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row>
    <row r="370" spans="1:25" ht="2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row>
    <row r="371" spans="1:25" ht="2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row>
    <row r="372" spans="1:25" ht="2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row>
    <row r="373" spans="1:25" ht="2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row>
    <row r="374" spans="1:25" ht="2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row>
    <row r="375" spans="1:25" ht="2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row>
    <row r="376" spans="1:25" ht="2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row>
    <row r="377" spans="1:25" ht="2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row>
    <row r="378" spans="1:25" ht="2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row>
    <row r="379" spans="1:25" ht="2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row>
    <row r="380" spans="1:25" ht="2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row>
    <row r="381" spans="1:25" ht="2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1:25" ht="2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row>
    <row r="383" spans="1:25" ht="2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row>
    <row r="384" spans="1:25" ht="2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row>
    <row r="385" spans="1:25" ht="2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row>
    <row r="386" spans="1:25" ht="2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row>
    <row r="387" spans="1:25" ht="2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1:25" ht="2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row>
    <row r="389" spans="1:25" ht="2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row>
    <row r="390" spans="1:25" ht="2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row>
    <row r="391" spans="1:25" ht="2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row>
    <row r="392" spans="1:25" ht="2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row>
    <row r="393" spans="1:25" ht="2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row>
    <row r="394" spans="1:25" ht="2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row>
    <row r="395" spans="1:25" ht="2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row>
    <row r="396" spans="1:25" ht="2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row>
    <row r="397" spans="1:25" ht="2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row>
    <row r="398" spans="1:25" ht="2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row>
    <row r="399" spans="1:25" ht="2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row>
    <row r="400" spans="1:25" ht="2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row>
    <row r="401" spans="1:25" ht="2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row>
    <row r="402" spans="1:25" ht="2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row>
    <row r="403" spans="1:25" ht="2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1:25" ht="2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row>
    <row r="405" spans="1:25" ht="2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row>
    <row r="406" spans="1:25" ht="2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row>
    <row r="407" spans="1:25" ht="2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row>
    <row r="408" spans="1:25" ht="2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row>
    <row r="409" spans="1:25" ht="2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row>
    <row r="410" spans="1:25" ht="2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row>
    <row r="411" spans="1:25" ht="2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row>
    <row r="412" spans="1:25" ht="2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row>
    <row r="413" spans="1:25" ht="2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row>
    <row r="414" spans="1:25" ht="2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row>
    <row r="415" spans="1:25" ht="2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row>
    <row r="416" spans="1:25" ht="2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row>
    <row r="417" spans="1:25" ht="2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row>
    <row r="418" spans="1:25" ht="2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row>
    <row r="419" spans="1:25" ht="2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row>
    <row r="420" spans="1:25" ht="2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row>
    <row r="421" spans="1:25" ht="2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row>
    <row r="422" spans="1:25" ht="2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row>
    <row r="423" spans="1:25" ht="2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row>
    <row r="424" spans="1:25" ht="2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row>
    <row r="425" spans="1:25" ht="2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row>
    <row r="426" spans="1:25" ht="2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row>
    <row r="427" spans="1:25" ht="2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row>
    <row r="428" spans="1:25" ht="2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row>
    <row r="429" spans="1:25" ht="2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row>
    <row r="430" spans="1:25" ht="2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row>
    <row r="431" spans="1:25" ht="2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row>
    <row r="432" spans="1:25" ht="2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row>
    <row r="433" spans="1:25" ht="2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row>
    <row r="434" spans="1:25" ht="2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row>
    <row r="435" spans="1:25" ht="2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row>
    <row r="436" spans="1:25" ht="2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row>
    <row r="437" spans="1:25" ht="2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row>
    <row r="438" spans="1:25" ht="2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row>
    <row r="439" spans="1:25" ht="2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row>
    <row r="440" spans="1:25" ht="2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row>
    <row r="441" spans="1:25" ht="2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row>
    <row r="442" spans="1:25" ht="2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row>
    <row r="443" spans="1:25" ht="2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row>
    <row r="444" spans="1:25" ht="2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row>
    <row r="445" spans="1:25" ht="2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row>
    <row r="446" spans="1:25" ht="2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row>
    <row r="447" spans="1:25" ht="2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row>
    <row r="448" spans="1:25" ht="2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row>
    <row r="449" spans="1:25" ht="2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row>
    <row r="450" spans="1:25" ht="2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row>
    <row r="451" spans="1:25" ht="2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row>
    <row r="452" spans="1:25" ht="2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row>
    <row r="453" spans="1:25" ht="2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row>
    <row r="454" spans="1:25" ht="2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row>
    <row r="455" spans="1:25" ht="2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row>
    <row r="456" spans="1:25" ht="2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row>
    <row r="457" spans="1:25" ht="2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row>
    <row r="458" spans="1:25" ht="2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row>
    <row r="459" spans="1:25" ht="2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row>
    <row r="460" spans="1:25" ht="2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row>
    <row r="461" spans="1:25" ht="2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row>
    <row r="462" spans="1:25" ht="2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row>
    <row r="463" spans="1:25" ht="2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row>
    <row r="464" spans="1:25" ht="2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row>
    <row r="465" spans="1:25" ht="2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row>
    <row r="466" spans="1:25" ht="2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row>
    <row r="467" spans="1:25" ht="2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row>
    <row r="468" spans="1:25" ht="2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row>
    <row r="469" spans="1:25" ht="2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row>
    <row r="470" spans="1:25" ht="2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row>
    <row r="471" spans="1:25" ht="2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row>
    <row r="472" spans="1:25" ht="2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row>
    <row r="473" spans="1:25" ht="2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row>
    <row r="474" spans="1:25" ht="2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row>
    <row r="475" spans="1:25" ht="2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row>
    <row r="476" spans="1:25" ht="2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row>
    <row r="477" spans="1:25" ht="2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row>
    <row r="478" spans="1:25" ht="2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row>
    <row r="479" spans="1:25" ht="2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row>
    <row r="480" spans="1:25" ht="2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row>
    <row r="481" spans="1:25" ht="2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row>
    <row r="482" spans="1:25" ht="2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row>
    <row r="483" spans="1:25" ht="2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row>
    <row r="484" spans="1:25" ht="2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row>
    <row r="485" spans="1:25" ht="2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1:25" ht="2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row>
    <row r="487" spans="1:25" ht="2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row>
    <row r="488" spans="1:25" ht="2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row>
    <row r="489" spans="1:25" ht="2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row>
    <row r="490" spans="1:25" ht="2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row>
    <row r="491" spans="1:25" ht="2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row>
    <row r="492" spans="1:25" ht="2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row>
    <row r="493" spans="1:25" ht="2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row>
    <row r="494" spans="1:25" ht="2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row>
    <row r="495" spans="1:25" ht="2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row>
    <row r="496" spans="1:25" ht="2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row>
    <row r="497" spans="1:25" ht="2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row>
    <row r="498" spans="1:25" ht="2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row>
    <row r="499" spans="1:25" ht="2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row>
    <row r="500" spans="1:25" ht="2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row>
    <row r="501" spans="1:25" ht="2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row>
    <row r="502" spans="1:25" ht="2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row>
    <row r="503" spans="1:25" ht="2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row>
    <row r="504" spans="1:25" ht="2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row>
    <row r="505" spans="1:25" ht="2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row>
    <row r="506" spans="1:25" ht="2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row>
    <row r="507" spans="1:25" ht="2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row>
    <row r="508" spans="1:25" ht="2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row>
    <row r="509" spans="1:25" ht="2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row>
    <row r="510" spans="1:25" ht="2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row>
    <row r="511" spans="1:25" ht="2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row>
    <row r="512" spans="1:25" ht="2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row>
    <row r="513" spans="1:25" ht="2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row>
    <row r="514" spans="1:25" ht="2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row>
    <row r="515" spans="1:25" ht="2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row>
    <row r="516" spans="1:25" ht="2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row>
    <row r="517" spans="1:25" ht="2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row>
    <row r="518" spans="1:25" ht="2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row>
    <row r="519" spans="1:25" ht="2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row>
    <row r="520" spans="1:25" ht="2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row>
    <row r="521" spans="1:25" ht="2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row>
    <row r="522" spans="1:25" ht="2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row>
    <row r="523" spans="1:25" ht="2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row>
    <row r="524" spans="1:25" ht="2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row>
    <row r="525" spans="1:25" ht="2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row>
    <row r="526" spans="1:25" ht="2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row>
    <row r="527" spans="1:25" ht="2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row>
    <row r="528" spans="1:25" ht="2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row>
    <row r="529" spans="1:25" ht="2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row>
    <row r="530" spans="1:25" ht="2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row>
    <row r="531" spans="1:25" ht="2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row>
    <row r="532" spans="1:25" ht="2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row>
    <row r="533" spans="1:25" ht="2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row>
    <row r="534" spans="1:25" ht="2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row>
    <row r="535" spans="1:25" ht="2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row>
    <row r="536" spans="1:25" ht="2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row>
    <row r="537" spans="1:25" ht="2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row>
    <row r="538" spans="1:25" ht="2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row>
    <row r="539" spans="1:25" ht="2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row>
    <row r="540" spans="1:25" ht="2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row>
    <row r="541" spans="1:25" ht="2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row>
    <row r="542" spans="1:25" ht="2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row>
    <row r="543" spans="1:25" ht="2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row>
    <row r="544" spans="1:25" ht="2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row>
    <row r="545" spans="1:25" ht="2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row>
    <row r="546" spans="1:25" ht="2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row>
    <row r="547" spans="1:25" ht="2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row>
    <row r="548" spans="1:25" ht="2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row>
    <row r="549" spans="1:25" ht="2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row>
    <row r="550" spans="1:25" ht="2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row>
    <row r="551" spans="1:25" ht="2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row>
    <row r="552" spans="1:25" ht="2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row>
    <row r="553" spans="1:25" ht="2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row>
    <row r="554" spans="1:25" ht="2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row>
    <row r="555" spans="1:25" ht="2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row>
    <row r="556" spans="1:25" ht="2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row>
    <row r="557" spans="1:25" ht="2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row>
    <row r="558" spans="1:25" ht="2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row>
    <row r="559" spans="1:25" ht="2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row>
    <row r="560" spans="1:25" ht="2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row>
    <row r="561" spans="1:25" ht="2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row>
    <row r="562" spans="1:25" ht="2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row>
    <row r="563" spans="1:25" ht="2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row>
    <row r="564" spans="1:25" ht="2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row>
    <row r="565" spans="1:25" ht="2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row>
    <row r="566" spans="1:25" ht="2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row>
    <row r="567" spans="1:25" ht="2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row>
    <row r="568" spans="1:25" ht="2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row>
    <row r="569" spans="1:25" ht="2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row>
    <row r="570" spans="1:25" ht="2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row>
    <row r="571" spans="1:25" ht="2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row>
    <row r="572" spans="1:25" ht="2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row>
    <row r="573" spans="1:25" ht="2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row>
    <row r="574" spans="1:25" ht="2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row>
    <row r="575" spans="1:25" ht="2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row>
    <row r="576" spans="1:25" ht="2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row>
    <row r="577" spans="1:25" ht="2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row>
    <row r="578" spans="1:25" ht="2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row>
    <row r="579" spans="1:25" ht="2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row>
    <row r="580" spans="1:25" ht="2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row>
    <row r="581" spans="1:25" ht="2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row>
    <row r="582" spans="1:25" ht="2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row>
    <row r="583" spans="1:25" ht="2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row>
    <row r="584" spans="1:25" ht="2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row>
    <row r="585" spans="1:25" ht="2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row>
    <row r="586" spans="1:25" ht="2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row>
    <row r="587" spans="1:25" ht="2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row>
    <row r="588" spans="1:25" ht="2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row>
    <row r="589" spans="1:25" ht="2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row>
    <row r="590" spans="1:25" ht="2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row>
    <row r="591" spans="1:25" ht="2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row>
    <row r="592" spans="1:25" ht="2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row>
    <row r="593" spans="1:25" ht="2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row>
    <row r="594" spans="1:25" ht="2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row>
    <row r="595" spans="1:25" ht="2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row>
    <row r="596" spans="1:25" ht="2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row>
    <row r="597" spans="1:25" ht="2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row>
    <row r="598" spans="1:25" ht="2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row>
    <row r="599" spans="1:25" ht="2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row>
    <row r="600" spans="1:25" ht="2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row>
    <row r="601" spans="1:25" ht="2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row>
    <row r="602" spans="1:25" ht="2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row>
    <row r="603" spans="1:25" ht="2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row>
    <row r="604" spans="1:25" ht="2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row>
    <row r="605" spans="1:25" ht="2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row>
    <row r="606" spans="1:25" ht="2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row>
    <row r="607" spans="1:25" ht="2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row>
    <row r="608" spans="1:25" ht="2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row>
    <row r="609" spans="1:25" ht="2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row>
    <row r="610" spans="1:25" ht="2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row>
    <row r="611" spans="1:25" ht="2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row>
    <row r="612" spans="1:25" ht="2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row>
    <row r="613" spans="1:25" ht="2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row>
    <row r="614" spans="1:25" ht="2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row>
    <row r="615" spans="1:25" ht="2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row>
    <row r="616" spans="1:25" ht="2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row>
    <row r="617" spans="1:25" ht="2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row>
    <row r="618" spans="1:25" ht="2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row>
    <row r="619" spans="1:25" ht="2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row>
    <row r="620" spans="1:25" ht="2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row>
    <row r="621" spans="1:25" ht="2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row>
    <row r="622" spans="1:25" ht="2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row>
    <row r="623" spans="1:25" ht="2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row>
    <row r="624" spans="1:25" ht="2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row>
    <row r="625" spans="1:25" ht="2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row>
    <row r="626" spans="1:25" ht="2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row>
    <row r="627" spans="1:25" ht="2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row>
    <row r="628" spans="1:25" ht="2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row>
    <row r="629" spans="1:25" ht="2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row>
    <row r="630" spans="1:25" ht="2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row>
    <row r="631" spans="1:25" ht="2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row>
    <row r="632" spans="1:25" ht="2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row>
    <row r="633" spans="1:25" ht="2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row>
    <row r="634" spans="1:25" ht="2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row>
    <row r="635" spans="1:25" ht="2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row>
    <row r="636" spans="1:25" ht="2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row>
    <row r="637" spans="1:25" ht="2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row>
    <row r="638" spans="1:25" ht="2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row>
    <row r="639" spans="1:25" ht="2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row>
    <row r="640" spans="1:25" ht="2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row>
    <row r="641" spans="1:25" ht="2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row>
    <row r="642" spans="1:25" ht="2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row>
    <row r="643" spans="1:25" ht="2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row>
    <row r="644" spans="1:25" ht="2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row>
    <row r="645" spans="1:25" ht="2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row>
    <row r="646" spans="1:25" ht="2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row>
    <row r="647" spans="1:25" ht="2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row>
    <row r="648" spans="1:25" ht="2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row>
    <row r="649" spans="1:25" ht="2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row>
    <row r="650" spans="1:25" ht="2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row>
    <row r="651" spans="1:25" ht="2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row>
    <row r="652" spans="1:25" ht="2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row>
    <row r="653" spans="1:25" ht="2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row>
    <row r="654" spans="1:25" ht="2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row>
    <row r="655" spans="1:25" ht="2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row>
    <row r="656" spans="1:25" ht="2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row>
    <row r="657" spans="1:25" ht="2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row>
    <row r="658" spans="1:25" ht="2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row>
    <row r="659" spans="1:25" ht="2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row>
    <row r="660" spans="1:25" ht="2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row>
    <row r="661" spans="1:25" ht="2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row>
    <row r="662" spans="1:25" ht="2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row>
    <row r="663" spans="1:25" ht="2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row>
    <row r="664" spans="1:25" ht="2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row>
    <row r="665" spans="1:25" ht="2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row>
    <row r="666" spans="1:25" ht="2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row>
    <row r="667" spans="1:25" ht="2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row>
    <row r="668" spans="1:25" ht="2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row>
    <row r="669" spans="1:25" ht="2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row>
    <row r="670" spans="1:25" ht="2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row>
    <row r="671" spans="1:25" ht="2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row>
    <row r="672" spans="1:25" ht="2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row>
    <row r="673" spans="1:25" ht="2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row>
    <row r="674" spans="1:25" ht="2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row>
    <row r="675" spans="1:25" ht="2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row>
    <row r="676" spans="1:25" ht="2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row>
    <row r="677" spans="1:25" ht="2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row>
    <row r="678" spans="1:25" ht="2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row>
    <row r="679" spans="1:25" ht="2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row>
    <row r="680" spans="1:25" ht="2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row>
    <row r="681" spans="1:25" ht="2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row>
    <row r="682" spans="1:25" ht="2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row>
    <row r="683" spans="1:25" ht="2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row>
    <row r="684" spans="1:25" ht="2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row>
    <row r="685" spans="1:25" ht="2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row>
    <row r="686" spans="1:25" ht="2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row>
    <row r="687" spans="1:25" ht="2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row>
    <row r="688" spans="1:25" ht="2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row>
    <row r="689" spans="1:25" ht="2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row>
    <row r="690" spans="1:25" ht="2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row>
    <row r="691" spans="1:25" ht="2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row>
    <row r="692" spans="1:25" ht="2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row>
    <row r="693" spans="1:25" ht="2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row>
    <row r="694" spans="1:25" ht="2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row>
    <row r="695" spans="1:25" ht="2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row>
    <row r="696" spans="1:25" ht="2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row>
    <row r="697" spans="1:25" ht="2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row>
    <row r="698" spans="1:25" ht="2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row>
    <row r="699" spans="1:25" ht="2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row>
    <row r="700" spans="1:25" ht="2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row>
    <row r="701" spans="1:25" ht="2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row>
    <row r="702" spans="1:25" ht="2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row>
    <row r="703" spans="1:25" ht="2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row>
    <row r="704" spans="1:25" ht="2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row>
    <row r="705" spans="1:25" ht="2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row>
    <row r="706" spans="1:25" ht="2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row>
    <row r="707" spans="1:25" ht="2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row>
    <row r="708" spans="1:25" ht="2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row>
    <row r="709" spans="1:25" ht="2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row>
    <row r="710" spans="1:25" ht="2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row>
    <row r="711" spans="1:25" ht="2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row>
    <row r="712" spans="1:25" ht="2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row>
    <row r="713" spans="1:25" ht="2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row>
    <row r="714" spans="1:25" ht="2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row>
    <row r="715" spans="1:25" ht="2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row>
    <row r="716" spans="1:25" ht="2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row>
    <row r="717" spans="1:25" ht="2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row>
    <row r="718" spans="1:25" ht="2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row>
    <row r="719" spans="1:25" ht="2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row>
    <row r="720" spans="1:25" ht="2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row>
    <row r="721" spans="1:25" ht="2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row>
    <row r="722" spans="1:25" ht="2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row>
    <row r="723" spans="1:25" ht="2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row>
    <row r="724" spans="1:25" ht="2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row>
    <row r="725" spans="1:25" ht="2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row>
    <row r="726" spans="1:25" ht="2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row>
    <row r="727" spans="1:25" ht="2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row>
    <row r="728" spans="1:25" ht="2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row>
    <row r="729" spans="1:25" ht="2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row>
    <row r="730" spans="1:25" ht="2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row>
    <row r="731" spans="1:25" ht="2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row>
    <row r="732" spans="1:25" ht="2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row>
    <row r="733" spans="1:25" ht="2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row>
    <row r="734" spans="1:25" ht="2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row>
    <row r="735" spans="1:25" ht="2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row>
    <row r="736" spans="1:25" ht="2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row>
    <row r="737" spans="1:25" ht="2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row>
    <row r="738" spans="1:25" ht="2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row>
    <row r="739" spans="1:25" ht="2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row>
    <row r="740" spans="1:25" ht="2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row>
    <row r="741" spans="1:25" ht="2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row>
    <row r="742" spans="1:25" ht="2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row>
    <row r="743" spans="1:25" ht="2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row>
    <row r="744" spans="1:25" ht="2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row>
    <row r="745" spans="1:25" ht="2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row>
    <row r="746" spans="1:25" ht="2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row>
    <row r="747" spans="1:25" ht="2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row>
    <row r="748" spans="1:25" ht="2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row>
    <row r="749" spans="1:25" ht="2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row>
    <row r="750" spans="1:25" ht="2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row>
    <row r="751" spans="1:25" ht="2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row>
    <row r="752" spans="1:25" ht="2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row>
    <row r="753" spans="1:25" ht="2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row>
    <row r="754" spans="1:25" ht="2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row>
    <row r="755" spans="1:25" ht="2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row>
    <row r="756" spans="1:25" ht="2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row>
    <row r="757" spans="1:25" ht="2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row>
    <row r="758" spans="1:25" ht="2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row>
    <row r="759" spans="1:25" ht="2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row>
    <row r="760" spans="1:25" ht="2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row>
    <row r="761" spans="1:25" ht="2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row>
    <row r="762" spans="1:25" ht="2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row>
    <row r="763" spans="1:25" ht="2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row>
    <row r="764" spans="1:25" ht="2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row>
    <row r="765" spans="1:25" ht="2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row>
    <row r="766" spans="1:25" ht="2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row>
    <row r="767" spans="1:25" ht="2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row>
    <row r="768" spans="1:25" ht="2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row>
    <row r="769" spans="1:25" ht="2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row>
    <row r="770" spans="1:25" ht="2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row>
    <row r="771" spans="1:25" ht="2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row>
    <row r="772" spans="1:25" ht="2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row>
    <row r="773" spans="1:25" ht="2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row>
    <row r="774" spans="1:25" ht="2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row>
    <row r="775" spans="1:25" ht="2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row>
    <row r="776" spans="1:25" ht="2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row>
    <row r="777" spans="1:25" ht="2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row>
    <row r="778" spans="1:25" ht="2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row>
    <row r="779" spans="1:25" ht="2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row>
    <row r="780" spans="1:25" ht="2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row>
    <row r="781" spans="1:25" ht="2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row>
    <row r="782" spans="1:25" ht="2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row>
    <row r="783" spans="1:25" ht="2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row>
    <row r="784" spans="1:25" ht="2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row>
    <row r="785" spans="1:25" ht="2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row>
    <row r="786" spans="1:25" ht="2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row r="787" spans="1:25" ht="2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row>
    <row r="788" spans="1:25" ht="2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row>
    <row r="789" spans="1:25" ht="2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row>
    <row r="790" spans="1:25" ht="2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5" ht="2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row>
    <row r="792" spans="1:25" ht="2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row>
    <row r="793" spans="1:25" ht="2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row>
    <row r="794" spans="1:25" ht="2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row>
    <row r="795" spans="1:25" ht="2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row>
    <row r="796" spans="1:25" ht="2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row>
    <row r="797" spans="1:25" ht="2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row>
    <row r="798" spans="1:25" ht="2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row>
    <row r="799" spans="1:25" ht="2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row>
    <row r="800" spans="1:25" ht="2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row>
    <row r="801" spans="1:25" ht="2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row>
    <row r="802" spans="1:25" ht="2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row>
    <row r="803" spans="1:25" ht="2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row>
    <row r="804" spans="1:25" ht="2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row>
    <row r="805" spans="1:25" ht="2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row>
    <row r="806" spans="1:25" ht="2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row>
    <row r="807" spans="1:25" ht="2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row>
    <row r="808" spans="1:25" ht="2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row>
    <row r="809" spans="1:25" ht="2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row>
    <row r="810" spans="1:25" ht="2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row>
    <row r="811" spans="1:25" ht="2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row>
    <row r="812" spans="1:25" ht="2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row>
    <row r="813" spans="1:25" ht="2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row>
    <row r="814" spans="1:25" ht="2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row>
    <row r="815" spans="1:25" ht="2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row>
    <row r="816" spans="1:25" ht="2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row>
    <row r="817" spans="1:25" ht="2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row>
    <row r="818" spans="1:25" ht="2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row>
    <row r="819" spans="1:25" ht="2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row>
    <row r="820" spans="1:25" ht="2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row>
    <row r="821" spans="1:25" ht="2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row>
    <row r="822" spans="1:25" ht="2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row>
    <row r="823" spans="1:25" ht="2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row>
    <row r="824" spans="1:25" ht="2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row>
    <row r="825" spans="1:25" ht="2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row>
    <row r="826" spans="1:25" ht="2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row>
    <row r="827" spans="1:25" ht="2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row>
    <row r="828" spans="1:25" ht="2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row>
    <row r="829" spans="1:25" ht="2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row>
    <row r="830" spans="1:25" ht="2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row>
    <row r="831" spans="1:25" ht="2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row>
    <row r="832" spans="1:25" ht="2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row>
    <row r="833" spans="1:25" ht="2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row>
    <row r="834" spans="1:25" ht="2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row>
    <row r="835" spans="1:25" ht="2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row>
    <row r="836" spans="1:25" ht="2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row>
    <row r="837" spans="1:25" ht="2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row>
    <row r="838" spans="1:25" ht="2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row>
    <row r="839" spans="1:25" ht="2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row>
    <row r="840" spans="1:25" ht="2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row>
    <row r="841" spans="1:25" ht="2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row>
    <row r="842" spans="1:25" ht="2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row>
    <row r="843" spans="1:25" ht="2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row>
    <row r="844" spans="1:25" ht="2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row>
    <row r="845" spans="1:25" ht="2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row>
    <row r="846" spans="1:25" ht="2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row>
    <row r="847" spans="1:25" ht="2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row>
    <row r="848" spans="1:25" ht="2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row>
    <row r="849" spans="1:25" ht="2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row>
    <row r="850" spans="1:25" ht="2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row>
    <row r="851" spans="1:25" ht="2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row>
    <row r="852" spans="1:25" ht="2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row>
    <row r="853" spans="1:25" ht="2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row>
    <row r="854" spans="1:25" ht="2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row>
    <row r="855" spans="1:25" ht="2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row>
    <row r="856" spans="1:25" ht="2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row>
    <row r="857" spans="1:25" ht="2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row>
    <row r="858" spans="1:25" ht="2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row>
    <row r="859" spans="1:25" ht="2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row>
    <row r="860" spans="1:25" ht="2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row>
    <row r="861" spans="1:25" ht="2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row>
    <row r="862" spans="1:25" ht="2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row>
    <row r="863" spans="1:25" ht="2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row>
    <row r="864" spans="1:25" ht="2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row>
    <row r="865" spans="1:25" ht="2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row>
    <row r="866" spans="1:25" ht="2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row>
    <row r="867" spans="1:25" ht="2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row>
    <row r="868" spans="1:25" ht="2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row>
    <row r="869" spans="1:25" ht="2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row>
    <row r="870" spans="1:25" ht="2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row>
    <row r="871" spans="1:25" ht="2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row>
    <row r="872" spans="1:25" ht="2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row>
    <row r="873" spans="1:25" ht="2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row>
    <row r="874" spans="1:25" ht="2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row>
    <row r="875" spans="1:25" ht="2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row>
    <row r="876" spans="1:25" ht="2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row>
    <row r="877" spans="1:25" ht="2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row>
    <row r="878" spans="1:25" ht="2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row>
    <row r="879" spans="1:25" ht="2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row>
    <row r="880" spans="1:25" ht="2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row>
    <row r="881" spans="1:25" ht="2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row>
    <row r="882" spans="1:25" ht="2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row>
    <row r="883" spans="1:25" ht="2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row>
    <row r="884" spans="1:25" ht="2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row>
    <row r="885" spans="1:25" ht="2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row>
    <row r="886" spans="1:25" ht="2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row>
    <row r="887" spans="1:25" ht="2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row>
    <row r="888" spans="1:25" ht="2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row>
    <row r="889" spans="1:25" ht="2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row>
    <row r="890" spans="1:25" ht="2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row>
    <row r="891" spans="1:25" ht="2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row>
    <row r="892" spans="1:25" ht="2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row>
    <row r="893" spans="1:25" ht="2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row>
    <row r="894" spans="1:25" ht="2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row>
    <row r="895" spans="1:25" ht="2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row>
    <row r="896" spans="1:25" ht="2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row>
    <row r="897" spans="1:25" ht="2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row>
    <row r="898" spans="1:25" ht="2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row>
    <row r="899" spans="1:25" ht="2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row>
    <row r="900" spans="1:25" ht="2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row>
    <row r="901" spans="1:25" ht="2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row>
    <row r="902" spans="1:25" ht="2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row>
    <row r="903" spans="1:25" ht="2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row>
    <row r="904" spans="1:25" ht="2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row>
    <row r="905" spans="1:25" ht="2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row>
    <row r="906" spans="1:25" ht="2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row>
    <row r="907" spans="1:25" ht="2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row>
    <row r="908" spans="1:25" ht="2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row>
    <row r="909" spans="1:25" ht="2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row>
    <row r="910" spans="1:25" ht="2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row>
    <row r="911" spans="1:25" ht="2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row>
    <row r="912" spans="1:25" ht="2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row>
    <row r="913" spans="1:25" ht="2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row>
    <row r="914" spans="1:25" ht="2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row>
    <row r="915" spans="1:25" ht="2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row>
    <row r="916" spans="1:25" ht="2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row>
    <row r="917" spans="1:25" ht="2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row>
    <row r="918" spans="1:25" ht="2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row>
    <row r="919" spans="1:25" ht="2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row>
    <row r="920" spans="1:25" ht="2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row>
    <row r="921" spans="1:25" ht="2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row>
    <row r="922" spans="1:25" ht="2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row>
    <row r="923" spans="1:25" ht="2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row>
    <row r="924" spans="1:25" ht="2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row>
    <row r="925" spans="1:25" ht="2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row>
    <row r="926" spans="1:25" ht="2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row>
    <row r="927" spans="1:25" ht="2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row>
    <row r="928" spans="1:25" ht="2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row>
    <row r="929" spans="1:25" ht="2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row>
    <row r="930" spans="1:25" ht="2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row>
    <row r="931" spans="1:25" ht="2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row>
    <row r="932" spans="1:25" ht="2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row>
    <row r="933" spans="1:25" ht="2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row>
    <row r="934" spans="1:25" ht="2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row>
    <row r="935" spans="1:25" ht="2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row>
    <row r="936" spans="1:25" ht="2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row>
    <row r="937" spans="1:25" ht="2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row>
    <row r="938" spans="1:25" ht="2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row>
    <row r="939" spans="1:25" ht="2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row>
    <row r="940" spans="1:25" ht="2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row>
    <row r="941" spans="1:25" ht="2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row>
    <row r="942" spans="1:25" ht="2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row>
    <row r="943" spans="1:25" ht="2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row>
    <row r="944" spans="1:25" ht="2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row>
    <row r="945" spans="1:25" ht="2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row>
    <row r="946" spans="1:25" ht="2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row>
    <row r="947" spans="1:25" ht="2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row>
    <row r="948" spans="1:25" ht="2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row>
    <row r="949" spans="1:25" ht="2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row>
    <row r="950" spans="1:25" ht="2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row>
    <row r="951" spans="1:25" ht="2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row>
    <row r="952" spans="1:25" ht="2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row>
    <row r="953" spans="1:25" ht="2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row>
    <row r="954" spans="1:25" ht="2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row>
    <row r="955" spans="1:25" ht="2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row>
    <row r="956" spans="1:25" ht="2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row>
    <row r="957" spans="1:25" ht="2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row>
    <row r="958" spans="1:25" ht="2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row>
    <row r="959" spans="1:25" ht="2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row>
    <row r="960" spans="1:25" ht="2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row>
    <row r="961" spans="1:25" ht="2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row>
    <row r="962" spans="1:25" ht="2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row>
    <row r="963" spans="1:25" ht="2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row>
    <row r="964" spans="1:25" ht="2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row>
    <row r="965" spans="1:25" ht="2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row>
    <row r="966" spans="1:25" ht="2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row>
    <row r="967" spans="1:25" ht="2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row>
    <row r="968" spans="1:25" ht="2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row>
    <row r="969" spans="1:25" ht="2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row>
    <row r="970" spans="1:25" ht="2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row>
    <row r="971" spans="1:25" ht="2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row>
    <row r="972" spans="1:25" ht="2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row>
    <row r="973" spans="1:25" ht="2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row>
    <row r="974" spans="1:25" ht="2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row>
    <row r="975" spans="1:25" ht="2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row>
    <row r="976" spans="1:25" ht="2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row>
    <row r="977" spans="1:25" ht="2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row>
    <row r="978" spans="1:25" ht="2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row>
    <row r="979" spans="1:25" ht="2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row>
    <row r="980" spans="1:25" ht="2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row>
    <row r="981" spans="1:25" ht="2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row>
    <row r="982" spans="1:25" ht="2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row>
    <row r="983" spans="1:25" ht="2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row>
    <row r="984" spans="1:25" ht="2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row>
    <row r="985" spans="1:25" ht="2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row>
    <row r="986" spans="1:25" ht="2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row>
    <row r="987" spans="1:25" ht="2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row>
    <row r="988" spans="1:25" ht="2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row>
    <row r="989" spans="1:25" ht="2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row>
    <row r="990" spans="1:25" ht="2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row>
    <row r="991" spans="1:25" ht="2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row>
    <row r="992" spans="1:25" ht="2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row>
    <row r="993" spans="1:25" ht="2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row>
    <row r="994" spans="1:25" ht="2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row>
    <row r="995" spans="1:25" ht="2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row>
    <row r="996" spans="1:25" ht="2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row>
    <row r="997" spans="1:25" ht="2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row>
    <row r="998" spans="1:25" ht="2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row>
    <row r="999" spans="1:25" ht="2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row>
    <row r="1000" spans="1:25" ht="2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row>
    <row r="1001" spans="1:25" ht="21" customHeight="1">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row>
  </sheetData>
  <mergeCells count="5">
    <mergeCell ref="C4:D4"/>
    <mergeCell ref="B12:C12"/>
    <mergeCell ref="B16:C16"/>
    <mergeCell ref="B23:D23"/>
    <mergeCell ref="B28:C28"/>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E769-DCBC-4A66-A0A6-D0093560448D}">
  <dimension ref="A1:AC9"/>
  <sheetViews>
    <sheetView topLeftCell="M1" workbookViewId="0">
      <selection activeCell="M4" sqref="M4"/>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49</v>
      </c>
      <c r="F2" t="s">
        <v>50</v>
      </c>
      <c r="H2" t="s">
        <v>16</v>
      </c>
      <c r="I2" t="s">
        <v>17</v>
      </c>
      <c r="J2" t="s">
        <v>18</v>
      </c>
      <c r="M2">
        <v>409515.35625000001</v>
      </c>
      <c r="N2">
        <v>506868.86249999999</v>
      </c>
      <c r="O2">
        <v>610922.8125</v>
      </c>
      <c r="P2">
        <v>698422.72499999998</v>
      </c>
      <c r="Q2">
        <v>820607.28749999998</v>
      </c>
      <c r="R2">
        <v>920719.8</v>
      </c>
      <c r="S2">
        <v>960528.31874999998</v>
      </c>
      <c r="T2">
        <v>984176.94374999998</v>
      </c>
      <c r="U2">
        <v>1044480.9375</v>
      </c>
      <c r="V2">
        <v>1107543.9375</v>
      </c>
      <c r="W2">
        <v>1184007.825</v>
      </c>
      <c r="X2">
        <v>1308557.25</v>
      </c>
      <c r="Y2">
        <v>1456755.3</v>
      </c>
      <c r="Z2">
        <v>1496957.9625000001</v>
      </c>
      <c r="AA2">
        <v>1634908.2750000001</v>
      </c>
      <c r="AB2">
        <v>848433.83625000005</v>
      </c>
      <c r="AC2">
        <v>856947.34125000006</v>
      </c>
    </row>
    <row r="3" spans="1:29">
      <c r="A3" t="s">
        <v>12</v>
      </c>
      <c r="B3" t="s">
        <v>13</v>
      </c>
      <c r="C3" t="s">
        <v>14</v>
      </c>
      <c r="D3" t="s">
        <v>24</v>
      </c>
      <c r="F3" t="s">
        <v>56</v>
      </c>
      <c r="H3" t="s">
        <v>16</v>
      </c>
      <c r="I3" t="s">
        <v>17</v>
      </c>
      <c r="J3" t="s">
        <v>18</v>
      </c>
      <c r="M3">
        <v>0</v>
      </c>
      <c r="N3">
        <v>0</v>
      </c>
      <c r="O3">
        <v>0</v>
      </c>
      <c r="P3">
        <v>0</v>
      </c>
      <c r="Q3">
        <v>0</v>
      </c>
      <c r="R3">
        <v>0</v>
      </c>
      <c r="S3">
        <v>0</v>
      </c>
      <c r="T3">
        <v>0</v>
      </c>
      <c r="U3">
        <v>0</v>
      </c>
      <c r="V3">
        <v>0</v>
      </c>
      <c r="W3">
        <v>7185.3830708399992</v>
      </c>
      <c r="X3">
        <v>7185.3830708399992</v>
      </c>
      <c r="Y3">
        <v>7185.3830708399992</v>
      </c>
      <c r="Z3">
        <v>7185.3830708399992</v>
      </c>
      <c r="AA3">
        <v>7185.3830708399992</v>
      </c>
      <c r="AB3">
        <v>7185.3830708399992</v>
      </c>
      <c r="AC3">
        <v>7185.3830708399992</v>
      </c>
    </row>
    <row r="4" spans="1:29">
      <c r="A4" t="s">
        <v>12</v>
      </c>
      <c r="B4" t="s">
        <v>13</v>
      </c>
      <c r="C4" t="s">
        <v>14</v>
      </c>
      <c r="D4" t="s">
        <v>23</v>
      </c>
      <c r="F4" t="s">
        <v>20</v>
      </c>
      <c r="H4" t="s">
        <v>16</v>
      </c>
      <c r="I4" t="s">
        <v>17</v>
      </c>
      <c r="J4" t="s">
        <v>18</v>
      </c>
      <c r="M4">
        <v>106.68101829814651</v>
      </c>
      <c r="N4">
        <v>100.86156023081463</v>
      </c>
      <c r="O4">
        <v>95.359554065776976</v>
      </c>
      <c r="P4">
        <v>90.157682776412855</v>
      </c>
      <c r="Q4">
        <v>85.239573981286526</v>
      </c>
      <c r="R4">
        <v>80.589748413677086</v>
      </c>
      <c r="S4">
        <v>76.193571202099349</v>
      </c>
      <c r="T4">
        <v>72.037205808476273</v>
      </c>
      <c r="U4">
        <v>68.107570478987967</v>
      </c>
      <c r="V4">
        <v>64.392297070529992</v>
      </c>
      <c r="W4">
        <v>81.297633268020007</v>
      </c>
      <c r="X4">
        <v>67.12646110052998</v>
      </c>
      <c r="Y4">
        <v>71.490186892409994</v>
      </c>
      <c r="Z4">
        <v>73.546278242970004</v>
      </c>
      <c r="AA4">
        <v>75.476598048149995</v>
      </c>
      <c r="AB4">
        <v>55.667579650799993</v>
      </c>
      <c r="AC4">
        <v>43.481410569089995</v>
      </c>
    </row>
    <row r="5" spans="1:29">
      <c r="A5" t="s">
        <v>12</v>
      </c>
      <c r="B5" t="s">
        <v>13</v>
      </c>
      <c r="C5" t="s">
        <v>14</v>
      </c>
      <c r="D5" t="s">
        <v>23</v>
      </c>
      <c r="F5" t="s">
        <v>19</v>
      </c>
      <c r="H5" t="s">
        <v>16</v>
      </c>
      <c r="I5" t="s">
        <v>17</v>
      </c>
      <c r="J5" t="s">
        <v>18</v>
      </c>
      <c r="M5">
        <v>7133181.4692226434</v>
      </c>
      <c r="N5">
        <v>4995075.7298742188</v>
      </c>
      <c r="O5">
        <v>3500956.2268668939</v>
      </c>
      <c r="P5">
        <v>2475405.0897748596</v>
      </c>
      <c r="Q5">
        <v>1751194.003285435</v>
      </c>
      <c r="R5">
        <v>1243091.2647189025</v>
      </c>
      <c r="S5">
        <v>891334.34535687906</v>
      </c>
      <c r="T5">
        <v>646952.57278186199</v>
      </c>
      <c r="U5">
        <v>481802.23329341452</v>
      </c>
      <c r="V5">
        <v>368283.54188345483</v>
      </c>
      <c r="W5">
        <v>280952.32491942949</v>
      </c>
      <c r="X5">
        <v>219428.65351959236</v>
      </c>
      <c r="Y5">
        <v>169300.3958356409</v>
      </c>
      <c r="Z5">
        <v>119074.28637446188</v>
      </c>
      <c r="AA5">
        <v>326576.29694635596</v>
      </c>
      <c r="AB5">
        <v>28131.541655349014</v>
      </c>
      <c r="AC5">
        <v>35210.299164429081</v>
      </c>
    </row>
    <row r="6" spans="1:29">
      <c r="A6" t="s">
        <v>12</v>
      </c>
      <c r="B6" t="s">
        <v>13</v>
      </c>
      <c r="C6" t="s">
        <v>14</v>
      </c>
      <c r="D6" t="s">
        <v>15</v>
      </c>
      <c r="F6" t="s">
        <v>73</v>
      </c>
      <c r="H6" t="s">
        <v>16</v>
      </c>
      <c r="I6" t="s">
        <v>17</v>
      </c>
      <c r="J6" t="s">
        <v>18</v>
      </c>
      <c r="M6">
        <v>0</v>
      </c>
      <c r="N6">
        <v>0</v>
      </c>
      <c r="O6">
        <v>19326.74771775</v>
      </c>
      <c r="P6">
        <v>23919.34713025</v>
      </c>
      <c r="Q6">
        <v>27758.92439375</v>
      </c>
      <c r="R6">
        <v>29520.303788250003</v>
      </c>
      <c r="S6">
        <v>28581.824192625001</v>
      </c>
      <c r="T6">
        <v>27575.854651124999</v>
      </c>
      <c r="U6">
        <v>24632.822931750001</v>
      </c>
      <c r="V6">
        <v>20440.284063503525</v>
      </c>
      <c r="W6">
        <v>19925.465900471987</v>
      </c>
      <c r="X6">
        <v>19844.527243589466</v>
      </c>
      <c r="Y6">
        <v>21405.111407082961</v>
      </c>
      <c r="Z6">
        <v>20985.892421646258</v>
      </c>
      <c r="AA6">
        <v>21352.043019999994</v>
      </c>
      <c r="AB6">
        <v>14991.3487955</v>
      </c>
      <c r="AC6">
        <v>13149.981317000002</v>
      </c>
    </row>
    <row r="7" spans="1:29">
      <c r="A7" t="s">
        <v>12</v>
      </c>
      <c r="B7" t="s">
        <v>13</v>
      </c>
      <c r="C7" t="s">
        <v>14</v>
      </c>
      <c r="D7" t="s">
        <v>15</v>
      </c>
      <c r="F7" t="s">
        <v>22</v>
      </c>
      <c r="H7" t="s">
        <v>16</v>
      </c>
      <c r="I7" t="s">
        <v>17</v>
      </c>
      <c r="J7" t="s">
        <v>18</v>
      </c>
      <c r="M7">
        <v>0</v>
      </c>
      <c r="N7">
        <v>0</v>
      </c>
      <c r="O7">
        <v>0</v>
      </c>
      <c r="P7">
        <v>0</v>
      </c>
      <c r="Q7">
        <v>0</v>
      </c>
      <c r="R7">
        <v>0</v>
      </c>
      <c r="S7">
        <v>0</v>
      </c>
      <c r="T7">
        <v>0</v>
      </c>
      <c r="U7">
        <v>0</v>
      </c>
      <c r="V7">
        <v>0</v>
      </c>
      <c r="W7">
        <v>0</v>
      </c>
      <c r="X7">
        <v>4039.2000000000003</v>
      </c>
      <c r="Y7">
        <v>1346.4</v>
      </c>
      <c r="Z7">
        <v>2807.2440000000001</v>
      </c>
      <c r="AA7">
        <v>12689.820000000002</v>
      </c>
      <c r="AB7">
        <v>12743.675999999999</v>
      </c>
      <c r="AC7">
        <v>27177.083999999999</v>
      </c>
    </row>
    <row r="8" spans="1:29">
      <c r="A8" t="s">
        <v>12</v>
      </c>
      <c r="B8" t="s">
        <v>13</v>
      </c>
      <c r="C8" t="s">
        <v>14</v>
      </c>
      <c r="D8" t="s">
        <v>15</v>
      </c>
      <c r="F8" t="s">
        <v>51</v>
      </c>
      <c r="H8" t="s">
        <v>16</v>
      </c>
      <c r="I8" t="s">
        <v>17</v>
      </c>
      <c r="J8" t="s">
        <v>18</v>
      </c>
      <c r="M8">
        <v>1289850.0288167782</v>
      </c>
      <c r="N8">
        <v>1387197.2008029504</v>
      </c>
      <c r="O8">
        <v>1504885.5729056359</v>
      </c>
      <c r="P8">
        <v>1708660.8097871377</v>
      </c>
      <c r="Q8">
        <v>1952028.7397525676</v>
      </c>
      <c r="R8">
        <v>2127108.3550411304</v>
      </c>
      <c r="S8">
        <v>2261868.8058130331</v>
      </c>
      <c r="T8">
        <v>2391180.7208394404</v>
      </c>
      <c r="U8">
        <v>2637385.6670776801</v>
      </c>
      <c r="V8">
        <v>2945760.2994675133</v>
      </c>
      <c r="W8">
        <v>3298286.9389002966</v>
      </c>
      <c r="X8">
        <v>3633198.6823997451</v>
      </c>
      <c r="Y8">
        <v>4037555.9606067589</v>
      </c>
      <c r="Z8">
        <v>4330575.5012473054</v>
      </c>
      <c r="AA8">
        <v>4609649.4700694392</v>
      </c>
      <c r="AB8">
        <v>4258388.9723863974</v>
      </c>
      <c r="AC8">
        <v>4399624.5383920679</v>
      </c>
    </row>
    <row r="9" spans="1:29">
      <c r="A9" t="s">
        <v>12</v>
      </c>
      <c r="B9" t="s">
        <v>13</v>
      </c>
      <c r="C9" t="s">
        <v>14</v>
      </c>
      <c r="D9" t="s">
        <v>15</v>
      </c>
      <c r="F9" t="s">
        <v>19</v>
      </c>
      <c r="H9" t="s">
        <v>16</v>
      </c>
      <c r="I9" t="s">
        <v>17</v>
      </c>
      <c r="J9" t="s">
        <v>18</v>
      </c>
      <c r="M9">
        <v>2644782.344989215</v>
      </c>
      <c r="N9">
        <v>2704946.8621403463</v>
      </c>
      <c r="O9">
        <v>3053893.8687678147</v>
      </c>
      <c r="P9">
        <v>3487842.1723915385</v>
      </c>
      <c r="Q9">
        <v>3753830.121053264</v>
      </c>
      <c r="R9">
        <v>3955097.1485217549</v>
      </c>
      <c r="S9">
        <v>4374936.2164631048</v>
      </c>
      <c r="T9">
        <v>4874021.3882492278</v>
      </c>
      <c r="U9">
        <v>5297193.7574553555</v>
      </c>
      <c r="V9">
        <v>5436546.003946472</v>
      </c>
      <c r="W9">
        <v>5518931.9077649824</v>
      </c>
      <c r="X9">
        <v>5550103.9107505959</v>
      </c>
      <c r="Y9">
        <v>5684575.4609401487</v>
      </c>
      <c r="Z9">
        <v>5652145.3493539747</v>
      </c>
      <c r="AA9">
        <v>5581665.3022946306</v>
      </c>
      <c r="AB9">
        <v>4922988.5054107262</v>
      </c>
      <c r="AC9">
        <v>5026936.8472676221</v>
      </c>
    </row>
  </sheetData>
  <pageMargins left="0.7" right="0.7" top="0.75" bottom="0.75" header="0.3" footer="0.3"/>
  <tableParts count="1">
    <tablePart r:id="rId1"/>
  </tablePar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E516-34A8-4C5A-8889-352D875EBD9C}">
  <sheetPr>
    <tabColor rgb="FFB3FFFF"/>
    <outlinePr summaryBelow="0" summaryRight="0"/>
  </sheetPr>
  <dimension ref="A1:AJ1037"/>
  <sheetViews>
    <sheetView workbookViewId="0">
      <selection activeCell="H24" sqref="H24"/>
    </sheetView>
  </sheetViews>
  <sheetFormatPr defaultColWidth="12.6328125" defaultRowHeight="15" customHeight="1"/>
  <cols>
    <col min="1" max="1" width="14.81640625" style="31" customWidth="1"/>
    <col min="2" max="2" width="25.08984375" style="31" customWidth="1"/>
    <col min="3" max="3" width="15.08984375" style="31" customWidth="1"/>
    <col min="4" max="8" width="14" style="31" customWidth="1"/>
    <col min="9" max="9" width="11.08984375" style="31" customWidth="1"/>
    <col min="10" max="10" width="10.6328125" style="31" customWidth="1"/>
    <col min="11" max="21" width="8.6328125" style="31" customWidth="1"/>
    <col min="22" max="22" width="11.08984375" style="31" customWidth="1"/>
    <col min="23" max="23" width="13.1796875" style="31" customWidth="1"/>
    <col min="24" max="24" width="8.36328125" style="31" customWidth="1"/>
    <col min="25" max="25" width="12.81640625" style="31" customWidth="1"/>
    <col min="26" max="36" width="14.36328125" style="31" customWidth="1"/>
    <col min="37" max="16384" width="12.6328125" style="31"/>
  </cols>
  <sheetData>
    <row r="1" spans="1:36" ht="22.5" customHeight="1">
      <c r="A1" s="29"/>
      <c r="B1" s="29"/>
      <c r="C1" s="29"/>
      <c r="D1" s="29"/>
      <c r="E1" s="29"/>
      <c r="F1" s="63"/>
      <c r="G1" s="63"/>
      <c r="H1" s="63"/>
      <c r="I1" s="63"/>
      <c r="J1" s="63"/>
      <c r="K1" s="63"/>
      <c r="L1" s="63"/>
      <c r="M1" s="63"/>
      <c r="N1" s="63"/>
      <c r="O1" s="63"/>
      <c r="P1" s="63"/>
      <c r="Q1" s="63"/>
      <c r="R1" s="63"/>
      <c r="S1" s="63"/>
      <c r="T1" s="63"/>
      <c r="U1" s="63"/>
      <c r="V1" s="63"/>
      <c r="W1" s="63"/>
      <c r="X1" s="63"/>
      <c r="Y1" s="63"/>
      <c r="Z1" s="29"/>
      <c r="AA1" s="29"/>
      <c r="AB1" s="29"/>
      <c r="AC1" s="29"/>
      <c r="AD1" s="29"/>
      <c r="AE1" s="29"/>
      <c r="AF1" s="29"/>
      <c r="AG1" s="29"/>
      <c r="AH1" s="29"/>
      <c r="AI1" s="29"/>
      <c r="AJ1" s="29"/>
    </row>
    <row r="2" spans="1:36" ht="22.5" customHeight="1">
      <c r="A2" s="29"/>
      <c r="B2" s="107" t="s">
        <v>192</v>
      </c>
      <c r="C2" s="29"/>
      <c r="D2" s="29"/>
      <c r="E2" s="29"/>
      <c r="F2" s="63"/>
      <c r="G2" s="63"/>
      <c r="H2" s="63"/>
      <c r="I2" s="63"/>
      <c r="J2" s="63"/>
      <c r="K2" s="63"/>
      <c r="L2" s="63"/>
      <c r="M2" s="63"/>
      <c r="N2" s="63"/>
      <c r="O2" s="63"/>
      <c r="P2" s="63"/>
      <c r="Q2" s="63"/>
      <c r="R2" s="63"/>
      <c r="S2" s="63"/>
      <c r="T2" s="63"/>
      <c r="U2" s="63"/>
      <c r="V2" s="63"/>
      <c r="W2" s="63"/>
      <c r="X2" s="63"/>
      <c r="Y2" s="63"/>
      <c r="Z2" s="29"/>
      <c r="AA2" s="29"/>
      <c r="AB2" s="29"/>
      <c r="AC2" s="29"/>
      <c r="AD2" s="29"/>
      <c r="AE2" s="29"/>
      <c r="AF2" s="29"/>
      <c r="AG2" s="29"/>
      <c r="AH2" s="29"/>
      <c r="AI2" s="29"/>
      <c r="AJ2" s="29"/>
    </row>
    <row r="3" spans="1:36" ht="28.5" customHeight="1">
      <c r="A3" s="29"/>
      <c r="B3" s="821" t="s">
        <v>193</v>
      </c>
      <c r="C3" s="823" t="s">
        <v>166</v>
      </c>
      <c r="D3" s="821" t="s">
        <v>194</v>
      </c>
      <c r="E3" s="821" t="s">
        <v>195</v>
      </c>
      <c r="F3" s="815" t="s">
        <v>196</v>
      </c>
      <c r="G3" s="827"/>
      <c r="H3" s="827"/>
      <c r="I3" s="827"/>
      <c r="J3" s="827"/>
      <c r="K3" s="827"/>
      <c r="L3" s="827"/>
      <c r="M3" s="827"/>
      <c r="N3" s="827"/>
      <c r="O3" s="827"/>
      <c r="P3" s="827"/>
      <c r="Q3" s="827"/>
      <c r="R3" s="827"/>
      <c r="S3" s="827"/>
      <c r="T3" s="827"/>
      <c r="U3" s="827"/>
      <c r="V3" s="827"/>
      <c r="W3" s="827"/>
      <c r="X3" s="816"/>
      <c r="Y3" s="63"/>
      <c r="Z3" s="29"/>
      <c r="AA3" s="29"/>
      <c r="AB3" s="29"/>
      <c r="AC3" s="29"/>
      <c r="AD3" s="29"/>
      <c r="AE3" s="29"/>
      <c r="AF3" s="29"/>
      <c r="AG3" s="29"/>
      <c r="AH3" s="29"/>
      <c r="AI3" s="29"/>
      <c r="AJ3" s="29"/>
    </row>
    <row r="4" spans="1:36" ht="28.5" customHeight="1">
      <c r="A4" s="29"/>
      <c r="B4" s="822"/>
      <c r="C4" s="822"/>
      <c r="D4" s="822"/>
      <c r="E4" s="822"/>
      <c r="F4" s="91">
        <v>2005</v>
      </c>
      <c r="G4" s="91">
        <v>2006</v>
      </c>
      <c r="H4" s="91">
        <v>2007</v>
      </c>
      <c r="I4" s="91">
        <v>2008</v>
      </c>
      <c r="J4" s="91">
        <v>2009</v>
      </c>
      <c r="K4" s="91">
        <v>2010</v>
      </c>
      <c r="L4" s="91">
        <v>2011</v>
      </c>
      <c r="M4" s="91">
        <v>2012</v>
      </c>
      <c r="N4" s="91">
        <v>2013</v>
      </c>
      <c r="O4" s="91">
        <v>2014</v>
      </c>
      <c r="P4" s="91">
        <v>2015</v>
      </c>
      <c r="Q4" s="91">
        <v>2016</v>
      </c>
      <c r="R4" s="91">
        <v>2017</v>
      </c>
      <c r="S4" s="91">
        <v>2018</v>
      </c>
      <c r="T4" s="91">
        <v>2019</v>
      </c>
      <c r="U4" s="91">
        <v>2020</v>
      </c>
      <c r="V4" s="91">
        <v>2021</v>
      </c>
      <c r="W4" s="91">
        <v>2022</v>
      </c>
      <c r="X4" s="65" t="s">
        <v>197</v>
      </c>
      <c r="Y4" s="63"/>
      <c r="Z4" s="29"/>
      <c r="AA4" s="29"/>
      <c r="AB4" s="29"/>
      <c r="AC4" s="29"/>
      <c r="AD4" s="29"/>
      <c r="AE4" s="29"/>
      <c r="AF4" s="29"/>
      <c r="AG4" s="29"/>
      <c r="AH4" s="29"/>
      <c r="AI4" s="29"/>
      <c r="AJ4" s="29"/>
    </row>
    <row r="5" spans="1:36" ht="24" customHeight="1">
      <c r="A5" s="29"/>
      <c r="B5" s="39" t="s">
        <v>198</v>
      </c>
      <c r="C5" s="38" t="s">
        <v>35</v>
      </c>
      <c r="D5" s="38">
        <v>1095</v>
      </c>
      <c r="E5" s="38">
        <v>8</v>
      </c>
      <c r="F5" s="38" t="s">
        <v>199</v>
      </c>
      <c r="G5" s="38" t="s">
        <v>199</v>
      </c>
      <c r="H5" s="38" t="s">
        <v>199</v>
      </c>
      <c r="I5" s="38" t="s">
        <v>199</v>
      </c>
      <c r="J5" s="38" t="s">
        <v>199</v>
      </c>
      <c r="K5" s="38">
        <v>191</v>
      </c>
      <c r="L5" s="38">
        <v>198</v>
      </c>
      <c r="M5" s="38">
        <v>119</v>
      </c>
      <c r="N5" s="38">
        <v>59</v>
      </c>
      <c r="O5" s="38">
        <v>78</v>
      </c>
      <c r="P5" s="38">
        <v>86</v>
      </c>
      <c r="Q5" s="38">
        <v>27</v>
      </c>
      <c r="R5" s="38">
        <v>1</v>
      </c>
      <c r="S5" s="38">
        <v>2</v>
      </c>
      <c r="T5" s="38">
        <v>15</v>
      </c>
      <c r="U5" s="38">
        <v>6</v>
      </c>
      <c r="V5" s="38">
        <v>13</v>
      </c>
      <c r="W5" s="38">
        <v>26</v>
      </c>
      <c r="X5" s="111">
        <v>821</v>
      </c>
      <c r="Y5" s="63"/>
      <c r="Z5" s="29"/>
      <c r="AA5" s="29"/>
      <c r="AB5" s="29"/>
      <c r="AC5" s="29"/>
      <c r="AD5" s="29"/>
      <c r="AE5" s="29"/>
      <c r="AF5" s="29"/>
      <c r="AG5" s="29"/>
      <c r="AH5" s="29"/>
      <c r="AI5" s="29"/>
      <c r="AJ5" s="29"/>
    </row>
    <row r="6" spans="1:36" ht="24" customHeight="1">
      <c r="A6" s="29"/>
      <c r="B6" s="42" t="s">
        <v>200</v>
      </c>
      <c r="C6" s="41" t="s">
        <v>35</v>
      </c>
      <c r="D6" s="41">
        <v>1095</v>
      </c>
      <c r="E6" s="41">
        <v>4</v>
      </c>
      <c r="F6" s="41" t="s">
        <v>199</v>
      </c>
      <c r="G6" s="41" t="s">
        <v>199</v>
      </c>
      <c r="H6" s="41" t="s">
        <v>199</v>
      </c>
      <c r="I6" s="41" t="s">
        <v>199</v>
      </c>
      <c r="J6" s="41" t="s">
        <v>199</v>
      </c>
      <c r="K6" s="41">
        <v>1</v>
      </c>
      <c r="L6" s="41">
        <v>64</v>
      </c>
      <c r="M6" s="41">
        <v>48</v>
      </c>
      <c r="N6" s="41">
        <v>37</v>
      </c>
      <c r="O6" s="41">
        <v>31</v>
      </c>
      <c r="P6" s="41">
        <v>46</v>
      </c>
      <c r="Q6" s="41">
        <v>5</v>
      </c>
      <c r="R6" s="41">
        <v>0</v>
      </c>
      <c r="S6" s="41">
        <v>0</v>
      </c>
      <c r="T6" s="41">
        <v>2</v>
      </c>
      <c r="U6" s="41">
        <v>1</v>
      </c>
      <c r="V6" s="41">
        <v>3</v>
      </c>
      <c r="W6" s="41">
        <v>3</v>
      </c>
      <c r="X6" s="111">
        <v>241</v>
      </c>
      <c r="Y6" s="63"/>
      <c r="Z6" s="29"/>
      <c r="AA6" s="29"/>
      <c r="AB6" s="29"/>
      <c r="AC6" s="29"/>
      <c r="AD6" s="29"/>
      <c r="AE6" s="29"/>
      <c r="AF6" s="29"/>
      <c r="AG6" s="29"/>
      <c r="AH6" s="29"/>
      <c r="AI6" s="29"/>
      <c r="AJ6" s="29"/>
    </row>
    <row r="7" spans="1:36" ht="24" customHeight="1">
      <c r="A7" s="29"/>
      <c r="B7" s="42" t="s">
        <v>201</v>
      </c>
      <c r="C7" s="41" t="s">
        <v>35</v>
      </c>
      <c r="D7" s="41">
        <v>1095</v>
      </c>
      <c r="E7" s="41">
        <v>5</v>
      </c>
      <c r="F7" s="41" t="s">
        <v>199</v>
      </c>
      <c r="G7" s="41" t="s">
        <v>199</v>
      </c>
      <c r="H7" s="41" t="s">
        <v>199</v>
      </c>
      <c r="I7" s="41" t="s">
        <v>199</v>
      </c>
      <c r="J7" s="41" t="s">
        <v>199</v>
      </c>
      <c r="K7" s="41">
        <v>42</v>
      </c>
      <c r="L7" s="41">
        <v>199</v>
      </c>
      <c r="M7" s="41">
        <v>88</v>
      </c>
      <c r="N7" s="41">
        <v>34</v>
      </c>
      <c r="O7" s="41">
        <v>17</v>
      </c>
      <c r="P7" s="41">
        <v>13</v>
      </c>
      <c r="Q7" s="41">
        <v>3</v>
      </c>
      <c r="R7" s="41">
        <v>0</v>
      </c>
      <c r="S7" s="41">
        <v>0</v>
      </c>
      <c r="T7" s="41">
        <v>0</v>
      </c>
      <c r="U7" s="41">
        <v>1</v>
      </c>
      <c r="V7" s="41">
        <v>5</v>
      </c>
      <c r="W7" s="41">
        <v>2</v>
      </c>
      <c r="X7" s="111">
        <v>404</v>
      </c>
      <c r="Y7" s="63"/>
      <c r="Z7" s="29"/>
      <c r="AA7" s="29"/>
      <c r="AB7" s="29"/>
      <c r="AC7" s="29"/>
      <c r="AD7" s="29"/>
      <c r="AE7" s="29"/>
      <c r="AF7" s="29"/>
      <c r="AG7" s="29"/>
      <c r="AH7" s="29"/>
      <c r="AI7" s="29"/>
      <c r="AJ7" s="29"/>
    </row>
    <row r="8" spans="1:36" ht="24" customHeight="1">
      <c r="A8" s="29"/>
      <c r="B8" s="42" t="s">
        <v>202</v>
      </c>
      <c r="C8" s="41" t="s">
        <v>74</v>
      </c>
      <c r="D8" s="41">
        <v>1095</v>
      </c>
      <c r="E8" s="41">
        <v>15</v>
      </c>
      <c r="F8" s="41" t="s">
        <v>199</v>
      </c>
      <c r="G8" s="41" t="s">
        <v>199</v>
      </c>
      <c r="H8" s="41" t="s">
        <v>199</v>
      </c>
      <c r="I8" s="41" t="s">
        <v>199</v>
      </c>
      <c r="J8" s="41" t="s">
        <v>199</v>
      </c>
      <c r="K8" s="41">
        <v>9</v>
      </c>
      <c r="L8" s="41">
        <v>29</v>
      </c>
      <c r="M8" s="41">
        <v>28</v>
      </c>
      <c r="N8" s="41">
        <v>23</v>
      </c>
      <c r="O8" s="41">
        <v>12</v>
      </c>
      <c r="P8" s="41">
        <v>14</v>
      </c>
      <c r="Q8" s="41">
        <v>4</v>
      </c>
      <c r="R8" s="41">
        <v>0</v>
      </c>
      <c r="S8" s="41">
        <v>1</v>
      </c>
      <c r="T8" s="41">
        <v>2</v>
      </c>
      <c r="U8" s="41">
        <v>2</v>
      </c>
      <c r="V8" s="41">
        <v>2</v>
      </c>
      <c r="W8" s="41">
        <v>6</v>
      </c>
      <c r="X8" s="111">
        <v>132</v>
      </c>
      <c r="Y8" s="63"/>
      <c r="Z8" s="29"/>
      <c r="AA8" s="29"/>
      <c r="AB8" s="29"/>
      <c r="AC8" s="29"/>
      <c r="AD8" s="29"/>
      <c r="AE8" s="29"/>
      <c r="AF8" s="29"/>
      <c r="AG8" s="29"/>
      <c r="AH8" s="29"/>
      <c r="AI8" s="29"/>
      <c r="AJ8" s="29"/>
    </row>
    <row r="9" spans="1:36" ht="24" customHeight="1">
      <c r="A9" s="29"/>
      <c r="B9" s="42" t="s">
        <v>203</v>
      </c>
      <c r="C9" s="41" t="s">
        <v>35</v>
      </c>
      <c r="D9" s="41">
        <v>1095</v>
      </c>
      <c r="E9" s="41">
        <v>12</v>
      </c>
      <c r="F9" s="41" t="s">
        <v>199</v>
      </c>
      <c r="G9" s="41" t="s">
        <v>199</v>
      </c>
      <c r="H9" s="41" t="s">
        <v>199</v>
      </c>
      <c r="I9" s="41" t="s">
        <v>199</v>
      </c>
      <c r="J9" s="41" t="s">
        <v>199</v>
      </c>
      <c r="K9" s="41">
        <v>0</v>
      </c>
      <c r="L9" s="41">
        <v>1</v>
      </c>
      <c r="M9" s="41">
        <v>0</v>
      </c>
      <c r="N9" s="41">
        <v>0</v>
      </c>
      <c r="O9" s="41">
        <v>0</v>
      </c>
      <c r="P9" s="41">
        <v>2</v>
      </c>
      <c r="Q9" s="41">
        <v>1</v>
      </c>
      <c r="R9" s="41">
        <v>0</v>
      </c>
      <c r="S9" s="41">
        <v>0</v>
      </c>
      <c r="T9" s="41">
        <v>0</v>
      </c>
      <c r="U9" s="41">
        <v>0</v>
      </c>
      <c r="V9" s="41">
        <v>0</v>
      </c>
      <c r="W9" s="41">
        <v>0</v>
      </c>
      <c r="X9" s="111">
        <v>4</v>
      </c>
      <c r="Y9" s="63"/>
      <c r="Z9" s="29"/>
      <c r="AA9" s="29"/>
      <c r="AB9" s="29"/>
      <c r="AC9" s="29"/>
      <c r="AD9" s="29"/>
      <c r="AE9" s="29"/>
      <c r="AF9" s="29"/>
      <c r="AG9" s="29"/>
      <c r="AH9" s="29"/>
      <c r="AI9" s="29"/>
      <c r="AJ9" s="29"/>
    </row>
    <row r="10" spans="1:36" ht="24" customHeight="1">
      <c r="A10" s="29"/>
      <c r="B10" s="42" t="s">
        <v>204</v>
      </c>
      <c r="C10" s="41" t="s">
        <v>35</v>
      </c>
      <c r="D10" s="41">
        <v>1095</v>
      </c>
      <c r="E10" s="41">
        <v>12</v>
      </c>
      <c r="F10" s="41" t="s">
        <v>199</v>
      </c>
      <c r="G10" s="41" t="s">
        <v>199</v>
      </c>
      <c r="H10" s="41" t="s">
        <v>199</v>
      </c>
      <c r="I10" s="41" t="s">
        <v>199</v>
      </c>
      <c r="J10" s="41" t="s">
        <v>199</v>
      </c>
      <c r="K10" s="41">
        <v>2</v>
      </c>
      <c r="L10" s="41">
        <v>2</v>
      </c>
      <c r="M10" s="41">
        <v>1</v>
      </c>
      <c r="N10" s="41">
        <v>4</v>
      </c>
      <c r="O10" s="41">
        <v>2</v>
      </c>
      <c r="P10" s="41">
        <v>6</v>
      </c>
      <c r="Q10" s="41">
        <v>0</v>
      </c>
      <c r="R10" s="41">
        <v>0</v>
      </c>
      <c r="S10" s="41">
        <v>0</v>
      </c>
      <c r="T10" s="41">
        <v>0</v>
      </c>
      <c r="U10" s="41">
        <v>0</v>
      </c>
      <c r="V10" s="41">
        <v>1</v>
      </c>
      <c r="W10" s="41">
        <v>1</v>
      </c>
      <c r="X10" s="111">
        <v>19</v>
      </c>
      <c r="Y10" s="63"/>
      <c r="Z10" s="29"/>
      <c r="AA10" s="29"/>
      <c r="AB10" s="29"/>
      <c r="AC10" s="29"/>
      <c r="AD10" s="29"/>
      <c r="AE10" s="29"/>
      <c r="AF10" s="29"/>
      <c r="AG10" s="29"/>
      <c r="AH10" s="29"/>
      <c r="AI10" s="29"/>
      <c r="AJ10" s="29"/>
    </row>
    <row r="11" spans="1:36" ht="24" customHeight="1">
      <c r="A11" s="29"/>
      <c r="B11" s="112" t="s">
        <v>205</v>
      </c>
      <c r="C11" s="41" t="s">
        <v>35</v>
      </c>
      <c r="D11" s="41">
        <v>1095</v>
      </c>
      <c r="E11" s="41">
        <v>8</v>
      </c>
      <c r="F11" s="41" t="s">
        <v>199</v>
      </c>
      <c r="G11" s="41" t="s">
        <v>199</v>
      </c>
      <c r="H11" s="41" t="s">
        <v>199</v>
      </c>
      <c r="I11" s="41" t="s">
        <v>199</v>
      </c>
      <c r="J11" s="41" t="s">
        <v>199</v>
      </c>
      <c r="K11" s="41">
        <v>1</v>
      </c>
      <c r="L11" s="41">
        <v>0</v>
      </c>
      <c r="M11" s="41">
        <v>0</v>
      </c>
      <c r="N11" s="41">
        <v>0</v>
      </c>
      <c r="O11" s="41">
        <v>0</v>
      </c>
      <c r="P11" s="41">
        <v>0</v>
      </c>
      <c r="Q11" s="41">
        <v>0</v>
      </c>
      <c r="R11" s="41">
        <v>1</v>
      </c>
      <c r="S11" s="41">
        <v>0</v>
      </c>
      <c r="T11" s="41">
        <v>0</v>
      </c>
      <c r="U11" s="41">
        <v>0</v>
      </c>
      <c r="V11" s="41">
        <v>0</v>
      </c>
      <c r="W11" s="41">
        <v>0</v>
      </c>
      <c r="X11" s="111">
        <v>2</v>
      </c>
      <c r="Y11" s="63"/>
      <c r="Z11" s="29"/>
      <c r="AA11" s="29"/>
      <c r="AB11" s="29"/>
      <c r="AC11" s="29"/>
      <c r="AD11" s="29"/>
      <c r="AE11" s="29"/>
      <c r="AF11" s="29"/>
      <c r="AG11" s="29"/>
      <c r="AH11" s="29"/>
      <c r="AI11" s="29"/>
      <c r="AJ11" s="29"/>
    </row>
    <row r="12" spans="1:36" ht="24" customHeight="1">
      <c r="A12" s="29"/>
      <c r="B12" s="113" t="s">
        <v>197</v>
      </c>
      <c r="C12" s="113"/>
      <c r="D12" s="113"/>
      <c r="E12" s="113"/>
      <c r="F12" s="100"/>
      <c r="G12" s="100"/>
      <c r="H12" s="100"/>
      <c r="I12" s="100"/>
      <c r="J12" s="100"/>
      <c r="K12" s="100">
        <v>246</v>
      </c>
      <c r="L12" s="100">
        <v>493</v>
      </c>
      <c r="M12" s="100">
        <v>284</v>
      </c>
      <c r="N12" s="100">
        <v>157</v>
      </c>
      <c r="O12" s="100">
        <v>140</v>
      </c>
      <c r="P12" s="100">
        <v>167</v>
      </c>
      <c r="Q12" s="100">
        <v>40</v>
      </c>
      <c r="R12" s="100">
        <v>2</v>
      </c>
      <c r="S12" s="100">
        <v>3</v>
      </c>
      <c r="T12" s="100">
        <v>19</v>
      </c>
      <c r="U12" s="100">
        <v>10</v>
      </c>
      <c r="V12" s="100">
        <v>24</v>
      </c>
      <c r="W12" s="100">
        <v>38</v>
      </c>
      <c r="X12" s="100">
        <v>1623</v>
      </c>
      <c r="Y12" s="63"/>
      <c r="Z12" s="29"/>
      <c r="AA12" s="29"/>
      <c r="AB12" s="29"/>
      <c r="AC12" s="29"/>
      <c r="AD12" s="29"/>
      <c r="AE12" s="29"/>
      <c r="AF12" s="29"/>
      <c r="AG12" s="29"/>
      <c r="AH12" s="29"/>
      <c r="AI12" s="29"/>
      <c r="AJ12" s="29"/>
    </row>
    <row r="13" spans="1:36" ht="24" customHeight="1">
      <c r="A13" s="29"/>
      <c r="B13" s="35"/>
      <c r="C13" s="103"/>
      <c r="D13" s="35"/>
      <c r="E13" s="35"/>
      <c r="F13" s="69"/>
      <c r="G13" s="69"/>
      <c r="H13" s="69"/>
      <c r="I13" s="69"/>
      <c r="J13" s="69"/>
      <c r="K13" s="69"/>
      <c r="L13" s="69"/>
      <c r="M13" s="69"/>
      <c r="N13" s="69"/>
      <c r="O13" s="69"/>
      <c r="P13" s="69"/>
      <c r="Q13" s="69"/>
      <c r="R13" s="69"/>
      <c r="S13" s="69"/>
      <c r="T13" s="69"/>
      <c r="U13" s="69"/>
      <c r="V13" s="69"/>
      <c r="W13" s="69"/>
      <c r="X13" s="69"/>
      <c r="Y13" s="63"/>
      <c r="Z13" s="29"/>
      <c r="AA13" s="29"/>
      <c r="AB13" s="29"/>
      <c r="AC13" s="29"/>
      <c r="AD13" s="29"/>
      <c r="AE13" s="29"/>
      <c r="AF13" s="29"/>
      <c r="AG13" s="29"/>
      <c r="AH13" s="29"/>
      <c r="AI13" s="29"/>
      <c r="AJ13" s="29"/>
    </row>
    <row r="14" spans="1:36" ht="24" customHeight="1">
      <c r="A14" s="29"/>
      <c r="B14" s="114" t="s">
        <v>206</v>
      </c>
      <c r="C14" s="29"/>
      <c r="D14" s="29"/>
      <c r="E14" s="29"/>
      <c r="F14" s="63"/>
      <c r="G14" s="63"/>
      <c r="H14" s="63"/>
      <c r="I14" s="63"/>
      <c r="J14" s="63"/>
      <c r="K14" s="63"/>
      <c r="L14" s="63"/>
      <c r="M14" s="63"/>
      <c r="N14" s="63"/>
      <c r="O14" s="63"/>
      <c r="P14" s="63"/>
      <c r="Q14" s="63"/>
      <c r="R14" s="63"/>
      <c r="S14" s="63"/>
      <c r="T14" s="63"/>
      <c r="U14" s="63"/>
      <c r="V14" s="63"/>
      <c r="W14" s="63"/>
      <c r="X14" s="63"/>
      <c r="Y14" s="63"/>
      <c r="Z14" s="29"/>
      <c r="AA14" s="29"/>
      <c r="AB14" s="29"/>
      <c r="AC14" s="29"/>
      <c r="AD14" s="29"/>
      <c r="AE14" s="29"/>
      <c r="AF14" s="29"/>
      <c r="AG14" s="29"/>
      <c r="AH14" s="29"/>
      <c r="AI14" s="29"/>
      <c r="AJ14" s="29"/>
    </row>
    <row r="15" spans="1:36" ht="24" customHeight="1">
      <c r="A15" s="29"/>
      <c r="B15" s="821" t="s">
        <v>193</v>
      </c>
      <c r="C15" s="823" t="s">
        <v>166</v>
      </c>
      <c r="D15" s="821" t="s">
        <v>194</v>
      </c>
      <c r="E15" s="821" t="s">
        <v>195</v>
      </c>
      <c r="F15" s="815" t="s">
        <v>207</v>
      </c>
      <c r="G15" s="827"/>
      <c r="H15" s="827"/>
      <c r="I15" s="827"/>
      <c r="J15" s="827"/>
      <c r="K15" s="827"/>
      <c r="L15" s="827"/>
      <c r="M15" s="827"/>
      <c r="N15" s="827"/>
      <c r="O15" s="827"/>
      <c r="P15" s="827"/>
      <c r="Q15" s="827"/>
      <c r="R15" s="816"/>
      <c r="S15" s="69"/>
      <c r="T15" s="69"/>
      <c r="U15" s="69"/>
      <c r="V15" s="69"/>
      <c r="W15" s="63"/>
      <c r="X15" s="29"/>
      <c r="Y15" s="29"/>
      <c r="Z15" s="29"/>
      <c r="AA15" s="29"/>
      <c r="AB15" s="29"/>
    </row>
    <row r="16" spans="1:36" ht="24" customHeight="1">
      <c r="A16" s="29"/>
      <c r="B16" s="822"/>
      <c r="C16" s="822"/>
      <c r="D16" s="822"/>
      <c r="E16" s="822"/>
      <c r="F16" s="65">
        <v>2010</v>
      </c>
      <c r="G16" s="65">
        <v>2011</v>
      </c>
      <c r="H16" s="65">
        <v>2012</v>
      </c>
      <c r="I16" s="65">
        <v>2013</v>
      </c>
      <c r="J16" s="65">
        <v>2014</v>
      </c>
      <c r="K16" s="65">
        <v>2015</v>
      </c>
      <c r="L16" s="65">
        <v>2016</v>
      </c>
      <c r="M16" s="65">
        <v>2017</v>
      </c>
      <c r="N16" s="65">
        <v>2018</v>
      </c>
      <c r="O16" s="65">
        <v>2019</v>
      </c>
      <c r="P16" s="65">
        <v>2020</v>
      </c>
      <c r="Q16" s="65">
        <v>2021</v>
      </c>
      <c r="R16" s="65">
        <v>2022</v>
      </c>
      <c r="S16" s="29"/>
      <c r="T16" s="29"/>
      <c r="U16" s="29"/>
      <c r="V16" s="29"/>
      <c r="W16" s="29"/>
    </row>
    <row r="17" spans="1:36" ht="24" customHeight="1">
      <c r="A17" s="29"/>
      <c r="B17" s="39" t="s">
        <v>198</v>
      </c>
      <c r="C17" s="38" t="s">
        <v>35</v>
      </c>
      <c r="D17" s="38">
        <v>1095</v>
      </c>
      <c r="E17" s="115">
        <v>8</v>
      </c>
      <c r="F17" s="41">
        <f t="shared" ref="F17:F24" si="0">K5</f>
        <v>191</v>
      </c>
      <c r="G17" s="41">
        <f t="shared" ref="G17:G24" si="1">SUM(K5:L5)</f>
        <v>389</v>
      </c>
      <c r="H17" s="41">
        <f t="shared" ref="H17:H24" si="2">SUM(K5:M5)</f>
        <v>508</v>
      </c>
      <c r="I17" s="41">
        <f t="shared" ref="I17:I24" si="3">SUM(K5:N5)</f>
        <v>567</v>
      </c>
      <c r="J17" s="41">
        <f t="shared" ref="J17:J24" si="4">SUM(K5:O5)</f>
        <v>645</v>
      </c>
      <c r="K17" s="41">
        <f t="shared" ref="K17:K24" si="5">SUM(K5:P5)</f>
        <v>731</v>
      </c>
      <c r="L17" s="41">
        <f t="shared" ref="L17:L24" si="6">SUM(K5:Q5)</f>
        <v>758</v>
      </c>
      <c r="M17" s="41">
        <f t="shared" ref="M17:M24" si="7">SUM(K5:R5)</f>
        <v>759</v>
      </c>
      <c r="N17" s="41">
        <f t="shared" ref="N17:N24" si="8">SUM(K5:S5)</f>
        <v>761</v>
      </c>
      <c r="O17" s="41">
        <f t="shared" ref="O17:O24" si="9">SUM(K5:T5)</f>
        <v>776</v>
      </c>
      <c r="P17" s="41">
        <f t="shared" ref="P17:P24" si="10">SUM(K5:U5)</f>
        <v>782</v>
      </c>
      <c r="Q17" s="41">
        <f t="shared" ref="Q17:Q24" si="11">SUM(K5:V5)</f>
        <v>795</v>
      </c>
      <c r="R17" s="38">
        <f t="shared" ref="R17:R24" si="12">SUM(K5:W5)</f>
        <v>821</v>
      </c>
      <c r="S17" s="29"/>
      <c r="T17" s="29"/>
      <c r="U17" s="29"/>
      <c r="V17" s="29"/>
      <c r="W17" s="29"/>
    </row>
    <row r="18" spans="1:36" ht="24" customHeight="1">
      <c r="A18" s="29"/>
      <c r="B18" s="42" t="s">
        <v>200</v>
      </c>
      <c r="C18" s="41" t="s">
        <v>35</v>
      </c>
      <c r="D18" s="41">
        <v>1095</v>
      </c>
      <c r="E18" s="116">
        <v>4</v>
      </c>
      <c r="F18" s="41">
        <f t="shared" si="0"/>
        <v>1</v>
      </c>
      <c r="G18" s="41">
        <f t="shared" si="1"/>
        <v>65</v>
      </c>
      <c r="H18" s="41">
        <f t="shared" si="2"/>
        <v>113</v>
      </c>
      <c r="I18" s="41">
        <f t="shared" si="3"/>
        <v>150</v>
      </c>
      <c r="J18" s="41">
        <f t="shared" si="4"/>
        <v>181</v>
      </c>
      <c r="K18" s="41">
        <f t="shared" si="5"/>
        <v>227</v>
      </c>
      <c r="L18" s="41">
        <f t="shared" si="6"/>
        <v>232</v>
      </c>
      <c r="M18" s="41">
        <f t="shared" si="7"/>
        <v>232</v>
      </c>
      <c r="N18" s="41">
        <f t="shared" si="8"/>
        <v>232</v>
      </c>
      <c r="O18" s="41">
        <f t="shared" si="9"/>
        <v>234</v>
      </c>
      <c r="P18" s="41">
        <f t="shared" si="10"/>
        <v>235</v>
      </c>
      <c r="Q18" s="41">
        <f t="shared" si="11"/>
        <v>238</v>
      </c>
      <c r="R18" s="41">
        <f t="shared" si="12"/>
        <v>241</v>
      </c>
      <c r="S18" s="29"/>
      <c r="T18" s="29"/>
      <c r="U18" s="29"/>
      <c r="V18" s="29"/>
      <c r="W18" s="29"/>
    </row>
    <row r="19" spans="1:36" ht="24" customHeight="1">
      <c r="A19" s="29"/>
      <c r="B19" s="42" t="s">
        <v>201</v>
      </c>
      <c r="C19" s="41" t="s">
        <v>35</v>
      </c>
      <c r="D19" s="41">
        <v>1095</v>
      </c>
      <c r="E19" s="116">
        <v>5</v>
      </c>
      <c r="F19" s="41">
        <f t="shared" si="0"/>
        <v>42</v>
      </c>
      <c r="G19" s="41">
        <f t="shared" si="1"/>
        <v>241</v>
      </c>
      <c r="H19" s="41">
        <f t="shared" si="2"/>
        <v>329</v>
      </c>
      <c r="I19" s="41">
        <f t="shared" si="3"/>
        <v>363</v>
      </c>
      <c r="J19" s="41">
        <f t="shared" si="4"/>
        <v>380</v>
      </c>
      <c r="K19" s="41">
        <f t="shared" si="5"/>
        <v>393</v>
      </c>
      <c r="L19" s="41">
        <f t="shared" si="6"/>
        <v>396</v>
      </c>
      <c r="M19" s="41">
        <f t="shared" si="7"/>
        <v>396</v>
      </c>
      <c r="N19" s="41">
        <f t="shared" si="8"/>
        <v>396</v>
      </c>
      <c r="O19" s="41">
        <f t="shared" si="9"/>
        <v>396</v>
      </c>
      <c r="P19" s="41">
        <f t="shared" si="10"/>
        <v>397</v>
      </c>
      <c r="Q19" s="41">
        <f t="shared" si="11"/>
        <v>402</v>
      </c>
      <c r="R19" s="41">
        <f t="shared" si="12"/>
        <v>404</v>
      </c>
      <c r="S19" s="29"/>
      <c r="T19" s="29"/>
      <c r="U19" s="29"/>
      <c r="V19" s="29"/>
      <c r="W19" s="29"/>
    </row>
    <row r="20" spans="1:36" ht="24" customHeight="1">
      <c r="A20" s="29"/>
      <c r="B20" s="42" t="s">
        <v>202</v>
      </c>
      <c r="C20" s="41" t="s">
        <v>74</v>
      </c>
      <c r="D20" s="41">
        <v>1095</v>
      </c>
      <c r="E20" s="116">
        <v>15</v>
      </c>
      <c r="F20" s="41">
        <f t="shared" si="0"/>
        <v>9</v>
      </c>
      <c r="G20" s="41">
        <f t="shared" si="1"/>
        <v>38</v>
      </c>
      <c r="H20" s="41">
        <f t="shared" si="2"/>
        <v>66</v>
      </c>
      <c r="I20" s="41">
        <f t="shared" si="3"/>
        <v>89</v>
      </c>
      <c r="J20" s="41">
        <f t="shared" si="4"/>
        <v>101</v>
      </c>
      <c r="K20" s="41">
        <f t="shared" si="5"/>
        <v>115</v>
      </c>
      <c r="L20" s="41">
        <f t="shared" si="6"/>
        <v>119</v>
      </c>
      <c r="M20" s="41">
        <f t="shared" si="7"/>
        <v>119</v>
      </c>
      <c r="N20" s="41">
        <f t="shared" si="8"/>
        <v>120</v>
      </c>
      <c r="O20" s="41">
        <f t="shared" si="9"/>
        <v>122</v>
      </c>
      <c r="P20" s="41">
        <f t="shared" si="10"/>
        <v>124</v>
      </c>
      <c r="Q20" s="41">
        <f t="shared" si="11"/>
        <v>126</v>
      </c>
      <c r="R20" s="41">
        <f t="shared" si="12"/>
        <v>132</v>
      </c>
      <c r="S20" s="29"/>
      <c r="T20" s="29"/>
      <c r="U20" s="29"/>
      <c r="V20" s="29"/>
      <c r="W20" s="29"/>
    </row>
    <row r="21" spans="1:36" ht="24" customHeight="1">
      <c r="A21" s="29"/>
      <c r="B21" s="42" t="s">
        <v>203</v>
      </c>
      <c r="C21" s="41" t="s">
        <v>35</v>
      </c>
      <c r="D21" s="41">
        <v>1095</v>
      </c>
      <c r="E21" s="116">
        <v>12</v>
      </c>
      <c r="F21" s="41">
        <f t="shared" si="0"/>
        <v>0</v>
      </c>
      <c r="G21" s="41">
        <f t="shared" si="1"/>
        <v>1</v>
      </c>
      <c r="H21" s="41">
        <f t="shared" si="2"/>
        <v>1</v>
      </c>
      <c r="I21" s="41">
        <f t="shared" si="3"/>
        <v>1</v>
      </c>
      <c r="J21" s="41">
        <f t="shared" si="4"/>
        <v>1</v>
      </c>
      <c r="K21" s="41">
        <f t="shared" si="5"/>
        <v>3</v>
      </c>
      <c r="L21" s="41">
        <f t="shared" si="6"/>
        <v>4</v>
      </c>
      <c r="M21" s="41">
        <f t="shared" si="7"/>
        <v>4</v>
      </c>
      <c r="N21" s="41">
        <f t="shared" si="8"/>
        <v>4</v>
      </c>
      <c r="O21" s="41">
        <f t="shared" si="9"/>
        <v>4</v>
      </c>
      <c r="P21" s="41">
        <f t="shared" si="10"/>
        <v>4</v>
      </c>
      <c r="Q21" s="41">
        <f t="shared" si="11"/>
        <v>4</v>
      </c>
      <c r="R21" s="41">
        <f t="shared" si="12"/>
        <v>4</v>
      </c>
      <c r="S21" s="29"/>
      <c r="T21" s="29"/>
      <c r="U21" s="29"/>
      <c r="V21" s="29"/>
      <c r="W21" s="29"/>
    </row>
    <row r="22" spans="1:36" ht="24" customHeight="1">
      <c r="A22" s="29"/>
      <c r="B22" s="42" t="s">
        <v>204</v>
      </c>
      <c r="C22" s="41" t="s">
        <v>35</v>
      </c>
      <c r="D22" s="41">
        <v>1095</v>
      </c>
      <c r="E22" s="116">
        <v>12</v>
      </c>
      <c r="F22" s="41">
        <f t="shared" si="0"/>
        <v>2</v>
      </c>
      <c r="G22" s="41">
        <f t="shared" si="1"/>
        <v>4</v>
      </c>
      <c r="H22" s="41">
        <f t="shared" si="2"/>
        <v>5</v>
      </c>
      <c r="I22" s="41">
        <f t="shared" si="3"/>
        <v>9</v>
      </c>
      <c r="J22" s="41">
        <f t="shared" si="4"/>
        <v>11</v>
      </c>
      <c r="K22" s="41">
        <f t="shared" si="5"/>
        <v>17</v>
      </c>
      <c r="L22" s="41">
        <f t="shared" si="6"/>
        <v>17</v>
      </c>
      <c r="M22" s="41">
        <f t="shared" si="7"/>
        <v>17</v>
      </c>
      <c r="N22" s="41">
        <f t="shared" si="8"/>
        <v>17</v>
      </c>
      <c r="O22" s="41">
        <f t="shared" si="9"/>
        <v>17</v>
      </c>
      <c r="P22" s="41">
        <f t="shared" si="10"/>
        <v>17</v>
      </c>
      <c r="Q22" s="41">
        <f t="shared" si="11"/>
        <v>18</v>
      </c>
      <c r="R22" s="41">
        <f t="shared" si="12"/>
        <v>19</v>
      </c>
      <c r="S22" s="29"/>
      <c r="T22" s="29"/>
      <c r="U22" s="29"/>
      <c r="V22" s="29"/>
      <c r="W22" s="29"/>
    </row>
    <row r="23" spans="1:36" ht="24" customHeight="1">
      <c r="A23" s="29"/>
      <c r="B23" s="112" t="s">
        <v>208</v>
      </c>
      <c r="C23" s="41" t="s">
        <v>35</v>
      </c>
      <c r="D23" s="41">
        <v>1095</v>
      </c>
      <c r="E23" s="116">
        <v>8</v>
      </c>
      <c r="F23" s="41">
        <f t="shared" si="0"/>
        <v>1</v>
      </c>
      <c r="G23" s="41">
        <f t="shared" si="1"/>
        <v>1</v>
      </c>
      <c r="H23" s="41">
        <f t="shared" si="2"/>
        <v>1</v>
      </c>
      <c r="I23" s="41">
        <f t="shared" si="3"/>
        <v>1</v>
      </c>
      <c r="J23" s="41">
        <f t="shared" si="4"/>
        <v>1</v>
      </c>
      <c r="K23" s="41">
        <f t="shared" si="5"/>
        <v>1</v>
      </c>
      <c r="L23" s="41">
        <f t="shared" si="6"/>
        <v>1</v>
      </c>
      <c r="M23" s="41">
        <f t="shared" si="7"/>
        <v>2</v>
      </c>
      <c r="N23" s="41">
        <f t="shared" si="8"/>
        <v>2</v>
      </c>
      <c r="O23" s="41">
        <f t="shared" si="9"/>
        <v>2</v>
      </c>
      <c r="P23" s="41">
        <f t="shared" si="10"/>
        <v>2</v>
      </c>
      <c r="Q23" s="41">
        <f t="shared" si="11"/>
        <v>2</v>
      </c>
      <c r="R23" s="41">
        <f t="shared" si="12"/>
        <v>2</v>
      </c>
      <c r="S23" s="29"/>
      <c r="T23" s="29"/>
      <c r="U23" s="29"/>
      <c r="V23" s="29"/>
      <c r="W23" s="29"/>
    </row>
    <row r="24" spans="1:36" ht="24" customHeight="1">
      <c r="A24" s="29"/>
      <c r="B24" s="113" t="s">
        <v>197</v>
      </c>
      <c r="C24" s="113"/>
      <c r="D24" s="113"/>
      <c r="E24" s="117"/>
      <c r="F24" s="100">
        <f t="shared" si="0"/>
        <v>246</v>
      </c>
      <c r="G24" s="100">
        <f t="shared" si="1"/>
        <v>739</v>
      </c>
      <c r="H24" s="100">
        <f t="shared" si="2"/>
        <v>1023</v>
      </c>
      <c r="I24" s="100">
        <f t="shared" si="3"/>
        <v>1180</v>
      </c>
      <c r="J24" s="100">
        <f t="shared" si="4"/>
        <v>1320</v>
      </c>
      <c r="K24" s="100">
        <f t="shared" si="5"/>
        <v>1487</v>
      </c>
      <c r="L24" s="100">
        <f t="shared" si="6"/>
        <v>1527</v>
      </c>
      <c r="M24" s="100">
        <f t="shared" si="7"/>
        <v>1529</v>
      </c>
      <c r="N24" s="100">
        <f t="shared" si="8"/>
        <v>1532</v>
      </c>
      <c r="O24" s="100">
        <f t="shared" si="9"/>
        <v>1551</v>
      </c>
      <c r="P24" s="100">
        <f t="shared" si="10"/>
        <v>1561</v>
      </c>
      <c r="Q24" s="100">
        <f t="shared" si="11"/>
        <v>1585</v>
      </c>
      <c r="R24" s="100">
        <f t="shared" si="12"/>
        <v>1623</v>
      </c>
      <c r="S24" s="29"/>
      <c r="T24" s="29"/>
      <c r="U24" s="29"/>
      <c r="V24" s="29"/>
      <c r="W24" s="29"/>
    </row>
    <row r="25" spans="1:36" ht="25.5" customHeight="1">
      <c r="A25" s="29"/>
      <c r="B25" s="118"/>
      <c r="C25" s="29"/>
      <c r="D25" s="29"/>
      <c r="E25" s="29"/>
      <c r="F25" s="63"/>
      <c r="G25" s="63"/>
      <c r="H25" s="63"/>
      <c r="I25" s="63"/>
      <c r="J25" s="63"/>
      <c r="K25" s="63"/>
      <c r="L25" s="63"/>
      <c r="M25" s="63"/>
      <c r="N25" s="63"/>
      <c r="O25" s="63"/>
      <c r="P25" s="63"/>
      <c r="Q25" s="63"/>
      <c r="R25" s="63"/>
      <c r="S25" s="63"/>
      <c r="T25" s="63"/>
      <c r="U25" s="63"/>
      <c r="V25" s="63"/>
      <c r="W25" s="63"/>
      <c r="X25" s="63"/>
      <c r="Y25" s="63"/>
      <c r="Z25" s="29"/>
      <c r="AA25" s="29"/>
      <c r="AB25" s="29"/>
      <c r="AC25" s="29"/>
      <c r="AD25" s="29"/>
      <c r="AE25" s="29"/>
      <c r="AF25" s="29"/>
      <c r="AG25" s="29"/>
      <c r="AH25" s="29"/>
      <c r="AI25" s="29"/>
      <c r="AJ25" s="29"/>
    </row>
    <row r="26" spans="1:36" ht="25.5" customHeight="1">
      <c r="A26" s="29"/>
      <c r="B26" s="118"/>
      <c r="C26" s="29"/>
      <c r="D26" s="29"/>
      <c r="E26" s="29"/>
      <c r="F26" s="63"/>
      <c r="G26" s="63"/>
      <c r="H26" s="63"/>
      <c r="I26" s="63"/>
      <c r="J26" s="63"/>
      <c r="K26" s="63"/>
      <c r="L26" s="63"/>
      <c r="M26" s="63"/>
      <c r="N26" s="63"/>
      <c r="O26" s="63"/>
      <c r="P26" s="63"/>
      <c r="Q26" s="63"/>
      <c r="R26" s="63"/>
      <c r="S26" s="63"/>
      <c r="T26" s="63"/>
      <c r="U26" s="63"/>
      <c r="V26" s="63"/>
      <c r="W26" s="63"/>
      <c r="X26" s="63"/>
      <c r="Y26" s="63"/>
      <c r="Z26" s="29"/>
      <c r="AA26" s="29"/>
      <c r="AB26" s="29"/>
      <c r="AC26" s="29"/>
      <c r="AD26" s="29"/>
      <c r="AE26" s="29"/>
      <c r="AF26" s="29"/>
      <c r="AG26" s="29"/>
      <c r="AH26" s="29"/>
      <c r="AI26" s="29"/>
      <c r="AJ26" s="29"/>
    </row>
    <row r="27" spans="1:36" ht="25.5" customHeight="1">
      <c r="A27" s="29"/>
      <c r="B27" s="824" t="s">
        <v>209</v>
      </c>
      <c r="C27" s="803"/>
      <c r="D27" s="803"/>
      <c r="E27" s="63"/>
      <c r="F27" s="63"/>
      <c r="G27" s="63"/>
      <c r="H27" s="63"/>
      <c r="I27" s="63"/>
      <c r="J27" s="63"/>
      <c r="K27" s="63"/>
      <c r="L27" s="63"/>
      <c r="M27" s="63"/>
      <c r="N27" s="63"/>
      <c r="O27" s="63"/>
      <c r="P27" s="63"/>
      <c r="Q27" s="63"/>
      <c r="R27" s="63"/>
      <c r="S27" s="63"/>
      <c r="T27" s="63"/>
      <c r="U27" s="63"/>
      <c r="V27" s="63"/>
      <c r="W27" s="63"/>
      <c r="X27" s="63"/>
      <c r="Y27" s="29"/>
      <c r="Z27" s="29"/>
      <c r="AA27" s="30"/>
      <c r="AB27" s="30"/>
      <c r="AC27" s="30"/>
      <c r="AD27" s="30"/>
      <c r="AE27" s="30"/>
      <c r="AF27" s="30"/>
      <c r="AG27" s="30"/>
      <c r="AH27" s="30"/>
      <c r="AI27" s="30"/>
      <c r="AJ27" s="30"/>
    </row>
    <row r="28" spans="1:36" ht="25.5" customHeight="1">
      <c r="A28" s="29"/>
      <c r="B28" s="35"/>
      <c r="C28" s="103"/>
      <c r="D28" s="69"/>
      <c r="E28" s="69"/>
      <c r="F28" s="69"/>
      <c r="G28" s="69"/>
      <c r="H28" s="69"/>
      <c r="I28" s="69"/>
      <c r="J28" s="69"/>
      <c r="K28" s="69"/>
      <c r="L28" s="69"/>
      <c r="M28" s="69"/>
      <c r="N28" s="69"/>
      <c r="O28" s="69"/>
      <c r="P28" s="69"/>
      <c r="Q28" s="69"/>
      <c r="R28" s="69"/>
      <c r="S28" s="69"/>
      <c r="T28" s="69"/>
      <c r="U28" s="69"/>
      <c r="V28" s="69"/>
      <c r="W28" s="63"/>
      <c r="X28" s="63"/>
      <c r="Y28" s="29"/>
      <c r="Z28" s="29"/>
      <c r="AA28" s="30"/>
      <c r="AB28" s="30"/>
      <c r="AC28" s="30"/>
      <c r="AD28" s="30"/>
      <c r="AE28" s="30"/>
      <c r="AF28" s="30"/>
      <c r="AG28" s="30"/>
      <c r="AH28" s="30"/>
      <c r="AI28" s="30"/>
      <c r="AJ28" s="30"/>
    </row>
    <row r="29" spans="1:36" ht="25.5" customHeight="1">
      <c r="A29" s="119" t="s">
        <v>165</v>
      </c>
      <c r="B29" s="120" t="s">
        <v>210</v>
      </c>
      <c r="C29" s="103"/>
      <c r="D29" s="69"/>
      <c r="E29" s="69"/>
      <c r="F29" s="69"/>
      <c r="G29" s="69"/>
      <c r="H29" s="69"/>
      <c r="I29" s="69"/>
      <c r="J29" s="69"/>
      <c r="K29" s="69"/>
      <c r="L29" s="69"/>
      <c r="M29" s="69"/>
      <c r="N29" s="69"/>
      <c r="O29" s="69"/>
      <c r="P29" s="69"/>
      <c r="Q29" s="69"/>
      <c r="R29" s="69"/>
      <c r="S29" s="69"/>
      <c r="T29" s="69"/>
      <c r="U29" s="69"/>
      <c r="V29" s="69"/>
      <c r="W29" s="63"/>
      <c r="X29" s="63"/>
      <c r="Y29" s="29"/>
      <c r="Z29" s="29"/>
      <c r="AA29" s="30"/>
      <c r="AB29" s="30"/>
      <c r="AC29" s="30"/>
      <c r="AD29" s="30"/>
      <c r="AE29" s="30"/>
      <c r="AF29" s="30"/>
      <c r="AG29" s="30"/>
      <c r="AH29" s="30"/>
      <c r="AI29" s="30"/>
      <c r="AJ29" s="30"/>
    </row>
    <row r="30" spans="1:36" ht="25.5" customHeight="1">
      <c r="A30" s="29"/>
      <c r="B30" s="110" t="s">
        <v>193</v>
      </c>
      <c r="C30" s="97" t="s">
        <v>166</v>
      </c>
      <c r="D30" s="91" t="s">
        <v>167</v>
      </c>
      <c r="E30" s="121">
        <v>2005</v>
      </c>
      <c r="F30" s="121">
        <v>2006</v>
      </c>
      <c r="G30" s="121">
        <v>2007</v>
      </c>
      <c r="H30" s="121">
        <v>2008</v>
      </c>
      <c r="I30" s="121">
        <v>2009</v>
      </c>
      <c r="J30" s="91">
        <v>2010</v>
      </c>
      <c r="K30" s="91">
        <v>2011</v>
      </c>
      <c r="L30" s="91">
        <v>2012</v>
      </c>
      <c r="M30" s="91">
        <v>2013</v>
      </c>
      <c r="N30" s="91">
        <v>2014</v>
      </c>
      <c r="O30" s="91">
        <v>2015</v>
      </c>
      <c r="P30" s="91">
        <v>2016</v>
      </c>
      <c r="Q30" s="91">
        <v>2017</v>
      </c>
      <c r="R30" s="91">
        <v>2018</v>
      </c>
      <c r="S30" s="91">
        <v>2019</v>
      </c>
      <c r="T30" s="91">
        <v>2020</v>
      </c>
      <c r="U30" s="91">
        <v>2021</v>
      </c>
      <c r="V30" s="65">
        <v>2022</v>
      </c>
      <c r="W30" s="122">
        <v>2023</v>
      </c>
      <c r="X30" s="63"/>
      <c r="Y30" s="29"/>
      <c r="Z30" s="29"/>
      <c r="AA30" s="30"/>
      <c r="AB30" s="30"/>
      <c r="AC30" s="30"/>
    </row>
    <row r="31" spans="1:36" ht="25.5" customHeight="1">
      <c r="A31" s="29"/>
      <c r="B31" s="39" t="s">
        <v>198</v>
      </c>
      <c r="C31" s="115" t="s">
        <v>35</v>
      </c>
      <c r="D31" s="123" t="s">
        <v>183</v>
      </c>
      <c r="E31" s="115"/>
      <c r="F31" s="115"/>
      <c r="G31" s="115"/>
      <c r="H31" s="115"/>
      <c r="I31" s="115"/>
      <c r="J31" s="38">
        <f t="shared" ref="J31:V31" si="13">F17*$D$17*$E$17</f>
        <v>1673160</v>
      </c>
      <c r="K31" s="38">
        <f t="shared" si="13"/>
        <v>3407640</v>
      </c>
      <c r="L31" s="38">
        <f t="shared" si="13"/>
        <v>4450080</v>
      </c>
      <c r="M31" s="38">
        <f t="shared" si="13"/>
        <v>4966920</v>
      </c>
      <c r="N31" s="38">
        <f t="shared" si="13"/>
        <v>5650200</v>
      </c>
      <c r="O31" s="38">
        <f t="shared" si="13"/>
        <v>6403560</v>
      </c>
      <c r="P31" s="38">
        <f t="shared" si="13"/>
        <v>6640080</v>
      </c>
      <c r="Q31" s="38">
        <f t="shared" si="13"/>
        <v>6648840</v>
      </c>
      <c r="R31" s="38">
        <f t="shared" si="13"/>
        <v>6666360</v>
      </c>
      <c r="S31" s="38">
        <f t="shared" si="13"/>
        <v>6797760</v>
      </c>
      <c r="T31" s="38">
        <f t="shared" si="13"/>
        <v>6850320</v>
      </c>
      <c r="U31" s="38">
        <f t="shared" si="13"/>
        <v>6964200</v>
      </c>
      <c r="V31" s="38">
        <f t="shared" si="13"/>
        <v>7191960</v>
      </c>
      <c r="W31" s="38"/>
      <c r="X31" s="63"/>
      <c r="Y31" s="29"/>
      <c r="Z31" s="29"/>
      <c r="AA31" s="30"/>
      <c r="AB31" s="30"/>
      <c r="AC31" s="30"/>
    </row>
    <row r="32" spans="1:36" ht="25.5" customHeight="1">
      <c r="A32" s="29"/>
      <c r="B32" s="42" t="s">
        <v>200</v>
      </c>
      <c r="C32" s="116" t="s">
        <v>35</v>
      </c>
      <c r="D32" s="124" t="s">
        <v>183</v>
      </c>
      <c r="E32" s="116"/>
      <c r="F32" s="116"/>
      <c r="G32" s="116"/>
      <c r="H32" s="116"/>
      <c r="I32" s="116"/>
      <c r="J32" s="41">
        <f t="shared" ref="J32:V32" si="14">F18*$D$18*$E$18</f>
        <v>4380</v>
      </c>
      <c r="K32" s="41">
        <f t="shared" si="14"/>
        <v>284700</v>
      </c>
      <c r="L32" s="41">
        <f t="shared" si="14"/>
        <v>494940</v>
      </c>
      <c r="M32" s="41">
        <f t="shared" si="14"/>
        <v>657000</v>
      </c>
      <c r="N32" s="41">
        <f t="shared" si="14"/>
        <v>792780</v>
      </c>
      <c r="O32" s="41">
        <f t="shared" si="14"/>
        <v>994260</v>
      </c>
      <c r="P32" s="41">
        <f t="shared" si="14"/>
        <v>1016160</v>
      </c>
      <c r="Q32" s="41">
        <f t="shared" si="14"/>
        <v>1016160</v>
      </c>
      <c r="R32" s="41">
        <f t="shared" si="14"/>
        <v>1016160</v>
      </c>
      <c r="S32" s="41">
        <f t="shared" si="14"/>
        <v>1024920</v>
      </c>
      <c r="T32" s="41">
        <f t="shared" si="14"/>
        <v>1029300</v>
      </c>
      <c r="U32" s="41">
        <f t="shared" si="14"/>
        <v>1042440</v>
      </c>
      <c r="V32" s="41">
        <f t="shared" si="14"/>
        <v>1055580</v>
      </c>
      <c r="W32" s="41"/>
      <c r="X32" s="63"/>
      <c r="Y32" s="29"/>
      <c r="Z32" s="29"/>
      <c r="AA32" s="30"/>
      <c r="AB32" s="30"/>
      <c r="AC32" s="30"/>
    </row>
    <row r="33" spans="1:36" ht="25.5" customHeight="1">
      <c r="A33" s="29"/>
      <c r="B33" s="42" t="s">
        <v>201</v>
      </c>
      <c r="C33" s="116" t="s">
        <v>35</v>
      </c>
      <c r="D33" s="124" t="s">
        <v>183</v>
      </c>
      <c r="E33" s="116"/>
      <c r="F33" s="116"/>
      <c r="G33" s="116"/>
      <c r="H33" s="116"/>
      <c r="I33" s="116"/>
      <c r="J33" s="41">
        <f t="shared" ref="J33:V33" si="15">F19*$D$19*$E$19</f>
        <v>229950</v>
      </c>
      <c r="K33" s="41">
        <f t="shared" si="15"/>
        <v>1319475</v>
      </c>
      <c r="L33" s="41">
        <f t="shared" si="15"/>
        <v>1801275</v>
      </c>
      <c r="M33" s="41">
        <f t="shared" si="15"/>
        <v>1987425</v>
      </c>
      <c r="N33" s="41">
        <f t="shared" si="15"/>
        <v>2080500</v>
      </c>
      <c r="O33" s="41">
        <f t="shared" si="15"/>
        <v>2151675</v>
      </c>
      <c r="P33" s="41">
        <f t="shared" si="15"/>
        <v>2168100</v>
      </c>
      <c r="Q33" s="41">
        <f t="shared" si="15"/>
        <v>2168100</v>
      </c>
      <c r="R33" s="41">
        <f t="shared" si="15"/>
        <v>2168100</v>
      </c>
      <c r="S33" s="41">
        <f t="shared" si="15"/>
        <v>2168100</v>
      </c>
      <c r="T33" s="41">
        <f t="shared" si="15"/>
        <v>2173575</v>
      </c>
      <c r="U33" s="41">
        <f t="shared" si="15"/>
        <v>2200950</v>
      </c>
      <c r="V33" s="41">
        <f t="shared" si="15"/>
        <v>2211900</v>
      </c>
      <c r="W33" s="41"/>
      <c r="X33" s="63"/>
      <c r="Y33" s="29"/>
      <c r="Z33" s="29"/>
      <c r="AA33" s="30"/>
      <c r="AB33" s="30"/>
      <c r="AC33" s="30"/>
    </row>
    <row r="34" spans="1:36" ht="25.5" customHeight="1">
      <c r="A34" s="29"/>
      <c r="B34" s="42" t="s">
        <v>203</v>
      </c>
      <c r="C34" s="116" t="s">
        <v>35</v>
      </c>
      <c r="D34" s="124" t="s">
        <v>183</v>
      </c>
      <c r="E34" s="116"/>
      <c r="F34" s="116"/>
      <c r="G34" s="116"/>
      <c r="H34" s="116"/>
      <c r="I34" s="116"/>
      <c r="J34" s="41">
        <f t="shared" ref="J34:V34" si="16">F21*$D$21*$E$21</f>
        <v>0</v>
      </c>
      <c r="K34" s="41">
        <f t="shared" si="16"/>
        <v>13140</v>
      </c>
      <c r="L34" s="41">
        <f t="shared" si="16"/>
        <v>13140</v>
      </c>
      <c r="M34" s="41">
        <f t="shared" si="16"/>
        <v>13140</v>
      </c>
      <c r="N34" s="41">
        <f t="shared" si="16"/>
        <v>13140</v>
      </c>
      <c r="O34" s="41">
        <f t="shared" si="16"/>
        <v>39420</v>
      </c>
      <c r="P34" s="41">
        <f t="shared" si="16"/>
        <v>52560</v>
      </c>
      <c r="Q34" s="41">
        <f t="shared" si="16"/>
        <v>52560</v>
      </c>
      <c r="R34" s="41">
        <f t="shared" si="16"/>
        <v>52560</v>
      </c>
      <c r="S34" s="41">
        <f t="shared" si="16"/>
        <v>52560</v>
      </c>
      <c r="T34" s="41">
        <f t="shared" si="16"/>
        <v>52560</v>
      </c>
      <c r="U34" s="41">
        <f t="shared" si="16"/>
        <v>52560</v>
      </c>
      <c r="V34" s="41">
        <f t="shared" si="16"/>
        <v>52560</v>
      </c>
      <c r="W34" s="41"/>
      <c r="X34" s="63"/>
      <c r="Y34" s="29"/>
      <c r="Z34" s="29"/>
      <c r="AA34" s="30"/>
      <c r="AB34" s="30"/>
      <c r="AC34" s="30"/>
    </row>
    <row r="35" spans="1:36" ht="25.5" customHeight="1">
      <c r="A35" s="29"/>
      <c r="B35" s="42" t="s">
        <v>204</v>
      </c>
      <c r="C35" s="116" t="s">
        <v>35</v>
      </c>
      <c r="D35" s="124" t="s">
        <v>183</v>
      </c>
      <c r="E35" s="116"/>
      <c r="F35" s="116"/>
      <c r="G35" s="116"/>
      <c r="H35" s="116"/>
      <c r="I35" s="116"/>
      <c r="J35" s="41">
        <f t="shared" ref="J35:V35" si="17">F22*$D$22*$E$22</f>
        <v>26280</v>
      </c>
      <c r="K35" s="41">
        <f t="shared" si="17"/>
        <v>52560</v>
      </c>
      <c r="L35" s="41">
        <f t="shared" si="17"/>
        <v>65700</v>
      </c>
      <c r="M35" s="41">
        <f t="shared" si="17"/>
        <v>118260</v>
      </c>
      <c r="N35" s="41">
        <f t="shared" si="17"/>
        <v>144540</v>
      </c>
      <c r="O35" s="41">
        <f t="shared" si="17"/>
        <v>223380</v>
      </c>
      <c r="P35" s="41">
        <f t="shared" si="17"/>
        <v>223380</v>
      </c>
      <c r="Q35" s="41">
        <f t="shared" si="17"/>
        <v>223380</v>
      </c>
      <c r="R35" s="41">
        <f t="shared" si="17"/>
        <v>223380</v>
      </c>
      <c r="S35" s="41">
        <f t="shared" si="17"/>
        <v>223380</v>
      </c>
      <c r="T35" s="41">
        <f t="shared" si="17"/>
        <v>223380</v>
      </c>
      <c r="U35" s="41">
        <f t="shared" si="17"/>
        <v>236520</v>
      </c>
      <c r="V35" s="41">
        <f t="shared" si="17"/>
        <v>249660</v>
      </c>
      <c r="W35" s="41"/>
      <c r="X35" s="63"/>
      <c r="Y35" s="29"/>
      <c r="Z35" s="29"/>
      <c r="AA35" s="30"/>
      <c r="AB35" s="30"/>
      <c r="AC35" s="30"/>
    </row>
    <row r="36" spans="1:36" ht="25.5" customHeight="1">
      <c r="A36" s="29"/>
      <c r="B36" s="112" t="s">
        <v>211</v>
      </c>
      <c r="C36" s="116" t="s">
        <v>35</v>
      </c>
      <c r="D36" s="124" t="s">
        <v>183</v>
      </c>
      <c r="E36" s="116"/>
      <c r="F36" s="116"/>
      <c r="G36" s="116"/>
      <c r="H36" s="116"/>
      <c r="I36" s="116"/>
      <c r="J36" s="45">
        <f t="shared" ref="J36:V36" si="18">F23*$D$23*$E$23</f>
        <v>8760</v>
      </c>
      <c r="K36" s="45">
        <f t="shared" si="18"/>
        <v>8760</v>
      </c>
      <c r="L36" s="45">
        <f t="shared" si="18"/>
        <v>8760</v>
      </c>
      <c r="M36" s="45">
        <f t="shared" si="18"/>
        <v>8760</v>
      </c>
      <c r="N36" s="45">
        <f t="shared" si="18"/>
        <v>8760</v>
      </c>
      <c r="O36" s="45">
        <f t="shared" si="18"/>
        <v>8760</v>
      </c>
      <c r="P36" s="45">
        <f t="shared" si="18"/>
        <v>8760</v>
      </c>
      <c r="Q36" s="45">
        <f t="shared" si="18"/>
        <v>17520</v>
      </c>
      <c r="R36" s="45">
        <f t="shared" si="18"/>
        <v>17520</v>
      </c>
      <c r="S36" s="45">
        <f t="shared" si="18"/>
        <v>17520</v>
      </c>
      <c r="T36" s="45">
        <f t="shared" si="18"/>
        <v>17520</v>
      </c>
      <c r="U36" s="45">
        <f t="shared" si="18"/>
        <v>17520</v>
      </c>
      <c r="V36" s="45">
        <f t="shared" si="18"/>
        <v>17520</v>
      </c>
      <c r="W36" s="45"/>
      <c r="X36" s="63"/>
      <c r="Y36" s="29"/>
      <c r="Z36" s="29"/>
      <c r="AA36" s="30"/>
      <c r="AB36" s="30"/>
      <c r="AC36" s="30"/>
    </row>
    <row r="37" spans="1:36" ht="25.5" customHeight="1">
      <c r="A37" s="53"/>
      <c r="B37" s="125" t="s">
        <v>59</v>
      </c>
      <c r="C37" s="106" t="s">
        <v>35</v>
      </c>
      <c r="D37" s="126" t="s">
        <v>183</v>
      </c>
      <c r="E37" s="126">
        <f t="shared" ref="E37:I37" si="19">F37/(1+$C$42)</f>
        <v>951211.09152670915</v>
      </c>
      <c r="F37" s="126">
        <f t="shared" si="19"/>
        <v>1097223.426414483</v>
      </c>
      <c r="G37" s="126">
        <f t="shared" si="19"/>
        <v>1265648.8745736352</v>
      </c>
      <c r="H37" s="126">
        <f t="shared" si="19"/>
        <v>1459927.8826411001</v>
      </c>
      <c r="I37" s="126">
        <f t="shared" si="19"/>
        <v>1684029.0109932241</v>
      </c>
      <c r="J37" s="80">
        <f t="shared" ref="J37:V37" si="20">SUM(J31:J36)</f>
        <v>1942530</v>
      </c>
      <c r="K37" s="126">
        <f t="shared" si="20"/>
        <v>5086275</v>
      </c>
      <c r="L37" s="126">
        <f t="shared" si="20"/>
        <v>6833895</v>
      </c>
      <c r="M37" s="126">
        <f t="shared" si="20"/>
        <v>7751505</v>
      </c>
      <c r="N37" s="126">
        <f t="shared" si="20"/>
        <v>8689920</v>
      </c>
      <c r="O37" s="126">
        <f t="shared" si="20"/>
        <v>9821055</v>
      </c>
      <c r="P37" s="126">
        <f t="shared" si="20"/>
        <v>10109040</v>
      </c>
      <c r="Q37" s="126">
        <f t="shared" si="20"/>
        <v>10126560</v>
      </c>
      <c r="R37" s="126">
        <f t="shared" si="20"/>
        <v>10144080</v>
      </c>
      <c r="S37" s="126">
        <f t="shared" si="20"/>
        <v>10284240</v>
      </c>
      <c r="T37" s="126">
        <f t="shared" si="20"/>
        <v>10346655</v>
      </c>
      <c r="U37" s="126">
        <f t="shared" si="20"/>
        <v>10514190</v>
      </c>
      <c r="V37" s="126">
        <f t="shared" si="20"/>
        <v>10779180</v>
      </c>
      <c r="W37" s="126">
        <f>V37*(1+C42)</f>
        <v>12433800.361343212</v>
      </c>
      <c r="X37" s="69"/>
      <c r="Y37" s="53"/>
      <c r="Z37" s="53"/>
      <c r="AA37" s="30"/>
      <c r="AB37" s="30"/>
      <c r="AC37" s="30"/>
    </row>
    <row r="38" spans="1:36" ht="22.5" customHeight="1">
      <c r="A38" s="29"/>
      <c r="B38" s="29"/>
      <c r="C38" s="29"/>
      <c r="D38" s="29"/>
      <c r="J38" s="63"/>
      <c r="K38" s="63"/>
      <c r="L38" s="63"/>
      <c r="M38" s="127"/>
      <c r="N38" s="63"/>
      <c r="O38" s="63"/>
      <c r="P38" s="63"/>
      <c r="Q38" s="63"/>
      <c r="R38" s="63"/>
      <c r="S38" s="63"/>
      <c r="T38" s="63"/>
      <c r="U38" s="63"/>
      <c r="V38" s="63"/>
      <c r="W38" s="63"/>
      <c r="X38" s="63"/>
      <c r="Y38" s="63"/>
      <c r="Z38" s="29"/>
      <c r="AA38" s="29"/>
      <c r="AB38" s="29"/>
      <c r="AC38" s="29"/>
      <c r="AD38" s="29"/>
      <c r="AE38" s="29"/>
      <c r="AF38" s="29"/>
      <c r="AG38" s="29"/>
      <c r="AH38" s="29"/>
      <c r="AI38" s="29"/>
      <c r="AJ38" s="29"/>
    </row>
    <row r="39" spans="1:36" ht="22.5" customHeight="1">
      <c r="A39" s="29"/>
      <c r="D39" s="29"/>
      <c r="E39" s="63"/>
      <c r="F39" s="63"/>
      <c r="G39" s="63"/>
      <c r="H39" s="63"/>
      <c r="I39" s="63"/>
      <c r="J39" s="63"/>
      <c r="K39" s="63"/>
      <c r="L39" s="63"/>
      <c r="M39" s="63"/>
      <c r="N39" s="63"/>
      <c r="O39" s="63"/>
      <c r="P39" s="63"/>
      <c r="Q39" s="63"/>
      <c r="R39" s="63"/>
      <c r="S39" s="63"/>
      <c r="T39" s="63"/>
      <c r="U39" s="63"/>
      <c r="V39" s="63"/>
      <c r="W39" s="63"/>
      <c r="X39" s="63"/>
      <c r="Y39" s="63"/>
      <c r="Z39" s="29"/>
      <c r="AA39" s="29"/>
      <c r="AB39" s="29"/>
      <c r="AC39" s="29"/>
      <c r="AD39" s="29"/>
      <c r="AE39" s="29"/>
      <c r="AF39" s="29"/>
      <c r="AG39" s="29"/>
      <c r="AH39" s="29"/>
      <c r="AI39" s="29"/>
      <c r="AJ39" s="29"/>
    </row>
    <row r="40" spans="1:36" ht="22.5" customHeight="1">
      <c r="A40" s="29"/>
      <c r="B40" s="825" t="s">
        <v>212</v>
      </c>
      <c r="C40" s="803"/>
      <c r="D40" s="29"/>
      <c r="E40" s="63"/>
      <c r="F40" s="63"/>
      <c r="G40" s="63"/>
      <c r="H40" s="63"/>
      <c r="I40" s="63"/>
      <c r="J40" s="63"/>
      <c r="K40" s="63"/>
      <c r="L40" s="63"/>
      <c r="M40" s="63"/>
      <c r="N40" s="63"/>
      <c r="O40" s="63"/>
      <c r="P40" s="63"/>
      <c r="Q40" s="63"/>
      <c r="R40" s="63"/>
      <c r="S40" s="63"/>
      <c r="T40" s="63"/>
      <c r="U40" s="63"/>
      <c r="V40" s="63"/>
      <c r="W40" s="63"/>
      <c r="X40" s="63"/>
      <c r="Y40" s="63"/>
      <c r="Z40" s="29"/>
      <c r="AA40" s="29"/>
      <c r="AB40" s="29"/>
      <c r="AC40" s="29"/>
      <c r="AD40" s="29"/>
      <c r="AE40" s="29"/>
      <c r="AF40" s="29"/>
      <c r="AG40" s="29"/>
      <c r="AH40" s="29"/>
      <c r="AI40" s="29"/>
      <c r="AJ40" s="29"/>
    </row>
    <row r="41" spans="1:36" ht="30" customHeight="1">
      <c r="A41" s="29"/>
      <c r="B41" s="62" t="s">
        <v>157</v>
      </c>
      <c r="C41" s="128" t="s">
        <v>213</v>
      </c>
      <c r="D41" s="29"/>
      <c r="E41" s="63"/>
      <c r="F41" s="63"/>
      <c r="G41" s="63"/>
      <c r="H41" s="63"/>
      <c r="I41" s="63"/>
      <c r="J41" s="63"/>
      <c r="K41" s="63"/>
      <c r="L41" s="63"/>
      <c r="M41" s="63"/>
      <c r="N41" s="63"/>
      <c r="O41" s="63"/>
      <c r="P41" s="63"/>
      <c r="Q41" s="63"/>
      <c r="R41" s="63"/>
      <c r="S41" s="63"/>
      <c r="T41" s="63"/>
      <c r="U41" s="63"/>
      <c r="V41" s="63"/>
      <c r="W41" s="63"/>
      <c r="X41" s="63"/>
      <c r="Y41" s="63"/>
      <c r="Z41" s="29"/>
      <c r="AA41" s="29"/>
      <c r="AB41" s="29"/>
      <c r="AC41" s="29"/>
      <c r="AD41" s="29"/>
      <c r="AE41" s="29"/>
      <c r="AF41" s="29"/>
      <c r="AG41" s="29"/>
      <c r="AH41" s="29"/>
      <c r="AI41" s="29"/>
      <c r="AJ41" s="29"/>
    </row>
    <row r="42" spans="1:36" ht="22.5" customHeight="1">
      <c r="A42" s="29"/>
      <c r="B42" s="46" t="s">
        <v>214</v>
      </c>
      <c r="C42" s="129">
        <f>(((V37/J37)^(1/12))-1)</f>
        <v>0.15350150580500665</v>
      </c>
      <c r="D42" s="29"/>
      <c r="E42" s="63"/>
      <c r="F42" s="63"/>
      <c r="G42" s="63"/>
      <c r="H42" s="63"/>
      <c r="I42" s="63"/>
      <c r="J42" s="63"/>
      <c r="K42" s="63"/>
      <c r="L42" s="63"/>
      <c r="M42" s="63"/>
      <c r="N42" s="63"/>
      <c r="O42" s="63"/>
      <c r="P42" s="63"/>
      <c r="Q42" s="63"/>
      <c r="R42" s="63"/>
      <c r="S42" s="63"/>
      <c r="T42" s="63"/>
      <c r="U42" s="63"/>
      <c r="V42" s="63"/>
      <c r="W42" s="63"/>
      <c r="X42" s="63"/>
      <c r="Y42" s="63"/>
      <c r="Z42" s="29"/>
      <c r="AA42" s="29"/>
      <c r="AB42" s="29"/>
      <c r="AC42" s="29"/>
      <c r="AD42" s="29"/>
      <c r="AE42" s="29"/>
      <c r="AF42" s="29"/>
      <c r="AG42" s="29"/>
      <c r="AH42" s="29"/>
      <c r="AI42" s="29"/>
      <c r="AJ42" s="29"/>
    </row>
    <row r="43" spans="1:36" ht="22.5" customHeight="1">
      <c r="A43" s="29"/>
      <c r="B43" s="53" t="s">
        <v>215</v>
      </c>
      <c r="C43" s="29"/>
      <c r="D43" s="29"/>
      <c r="E43" s="63"/>
      <c r="F43" s="63"/>
      <c r="G43" s="63"/>
      <c r="H43" s="63"/>
      <c r="I43" s="63"/>
      <c r="J43" s="63"/>
      <c r="K43" s="63"/>
      <c r="L43" s="63"/>
      <c r="M43" s="63"/>
      <c r="N43" s="63"/>
      <c r="O43" s="63"/>
      <c r="P43" s="63"/>
      <c r="Q43" s="63"/>
      <c r="R43" s="63"/>
      <c r="S43" s="63"/>
      <c r="T43" s="63"/>
      <c r="U43" s="63"/>
      <c r="V43" s="63"/>
      <c r="W43" s="63"/>
      <c r="X43" s="63"/>
      <c r="Y43" s="63"/>
      <c r="Z43" s="29"/>
      <c r="AA43" s="29"/>
      <c r="AB43" s="29"/>
      <c r="AC43" s="29"/>
      <c r="AD43" s="29"/>
      <c r="AE43" s="29"/>
      <c r="AF43" s="29"/>
      <c r="AG43" s="29"/>
      <c r="AH43" s="29"/>
      <c r="AI43" s="29"/>
      <c r="AJ43" s="29"/>
    </row>
    <row r="44" spans="1:36" ht="22.5" customHeight="1">
      <c r="A44" s="29"/>
      <c r="B44" s="53"/>
      <c r="C44" s="29"/>
      <c r="D44" s="29"/>
      <c r="E44" s="63"/>
      <c r="F44" s="63"/>
      <c r="G44" s="63"/>
      <c r="H44" s="63"/>
      <c r="I44" s="63"/>
      <c r="J44" s="63"/>
      <c r="K44" s="63"/>
      <c r="L44" s="63"/>
      <c r="M44" s="63"/>
      <c r="N44" s="63"/>
      <c r="O44" s="63"/>
      <c r="P44" s="63"/>
      <c r="Q44" s="63"/>
      <c r="R44" s="63"/>
      <c r="S44" s="63"/>
      <c r="T44" s="63"/>
      <c r="U44" s="63"/>
      <c r="V44" s="63"/>
      <c r="W44" s="63"/>
      <c r="X44" s="63"/>
      <c r="Y44" s="63"/>
      <c r="Z44" s="29"/>
      <c r="AA44" s="29"/>
      <c r="AB44" s="29"/>
      <c r="AC44" s="29"/>
      <c r="AD44" s="29"/>
      <c r="AE44" s="29"/>
      <c r="AF44" s="29"/>
      <c r="AG44" s="29"/>
      <c r="AH44" s="29"/>
      <c r="AI44" s="29"/>
      <c r="AJ44" s="29"/>
    </row>
    <row r="45" spans="1:36" ht="22.5" customHeight="1">
      <c r="A45" s="29"/>
      <c r="B45" s="130" t="s">
        <v>216</v>
      </c>
      <c r="C45" s="29"/>
      <c r="D45" s="29"/>
      <c r="E45" s="63"/>
      <c r="F45" s="63"/>
      <c r="G45" s="63"/>
      <c r="H45" s="63"/>
      <c r="I45" s="63"/>
      <c r="J45" s="63"/>
      <c r="K45" s="63"/>
      <c r="L45" s="63"/>
      <c r="M45" s="63"/>
      <c r="N45" s="63"/>
      <c r="O45" s="63"/>
      <c r="P45" s="63"/>
      <c r="Q45" s="63"/>
      <c r="R45" s="63"/>
      <c r="S45" s="63"/>
      <c r="T45" s="63"/>
      <c r="U45" s="63"/>
      <c r="V45" s="63"/>
      <c r="W45" s="63"/>
      <c r="X45" s="63"/>
      <c r="Y45" s="63"/>
      <c r="Z45" s="29"/>
      <c r="AA45" s="29"/>
      <c r="AB45" s="29"/>
      <c r="AC45" s="29"/>
      <c r="AD45" s="29"/>
      <c r="AE45" s="29"/>
      <c r="AF45" s="29"/>
      <c r="AG45" s="29"/>
      <c r="AH45" s="29"/>
      <c r="AI45" s="29"/>
      <c r="AJ45" s="29"/>
    </row>
    <row r="46" spans="1:36" ht="22.5" customHeight="1">
      <c r="A46" s="29"/>
      <c r="B46" s="104" t="s">
        <v>217</v>
      </c>
      <c r="C46" s="104" t="s">
        <v>166</v>
      </c>
      <c r="D46" s="65" t="s">
        <v>167</v>
      </c>
      <c r="E46" s="65">
        <v>2005</v>
      </c>
      <c r="F46" s="65">
        <v>2006</v>
      </c>
      <c r="G46" s="65">
        <v>2007</v>
      </c>
      <c r="H46" s="65">
        <v>2008</v>
      </c>
      <c r="I46" s="65">
        <v>2009</v>
      </c>
      <c r="J46" s="65">
        <v>2010</v>
      </c>
      <c r="K46" s="65">
        <v>2011</v>
      </c>
      <c r="L46" s="65">
        <v>2012</v>
      </c>
      <c r="M46" s="65">
        <v>2013</v>
      </c>
      <c r="N46" s="65">
        <v>2014</v>
      </c>
      <c r="O46" s="65">
        <v>2015</v>
      </c>
      <c r="P46" s="65">
        <v>2016</v>
      </c>
      <c r="Q46" s="65">
        <v>2017</v>
      </c>
      <c r="R46" s="65">
        <v>2018</v>
      </c>
      <c r="S46" s="65">
        <v>2019</v>
      </c>
      <c r="T46" s="65">
        <v>2020</v>
      </c>
      <c r="U46" s="65">
        <v>2021</v>
      </c>
      <c r="V46" s="65">
        <v>2022</v>
      </c>
      <c r="W46" s="65">
        <v>2023</v>
      </c>
      <c r="X46" s="63"/>
      <c r="Y46" s="29"/>
      <c r="Z46" s="29"/>
      <c r="AA46" s="29"/>
      <c r="AB46" s="29"/>
      <c r="AC46" s="29"/>
    </row>
    <row r="47" spans="1:36" ht="22.5" customHeight="1">
      <c r="A47" s="63"/>
      <c r="B47" s="64" t="s">
        <v>218</v>
      </c>
      <c r="C47" s="64" t="s">
        <v>35</v>
      </c>
      <c r="D47" s="64" t="s">
        <v>186</v>
      </c>
      <c r="E47" s="70">
        <f t="shared" ref="E47:W47" si="21">E37/1000</f>
        <v>951.2110915267092</v>
      </c>
      <c r="F47" s="70">
        <f t="shared" si="21"/>
        <v>1097.2234264144829</v>
      </c>
      <c r="G47" s="70">
        <f t="shared" si="21"/>
        <v>1265.6488745736351</v>
      </c>
      <c r="H47" s="70">
        <f t="shared" si="21"/>
        <v>1459.9278826411</v>
      </c>
      <c r="I47" s="70">
        <f t="shared" si="21"/>
        <v>1684.0290109932241</v>
      </c>
      <c r="J47" s="70">
        <f t="shared" si="21"/>
        <v>1942.53</v>
      </c>
      <c r="K47" s="70">
        <f t="shared" si="21"/>
        <v>5086.2749999999996</v>
      </c>
      <c r="L47" s="70">
        <f t="shared" si="21"/>
        <v>6833.8950000000004</v>
      </c>
      <c r="M47" s="70">
        <f t="shared" si="21"/>
        <v>7751.5050000000001</v>
      </c>
      <c r="N47" s="70">
        <f t="shared" si="21"/>
        <v>8689.92</v>
      </c>
      <c r="O47" s="70">
        <f t="shared" si="21"/>
        <v>9821.0550000000003</v>
      </c>
      <c r="P47" s="70">
        <f t="shared" si="21"/>
        <v>10109.040000000001</v>
      </c>
      <c r="Q47" s="70">
        <f t="shared" si="21"/>
        <v>10126.56</v>
      </c>
      <c r="R47" s="70">
        <f t="shared" si="21"/>
        <v>10144.08</v>
      </c>
      <c r="S47" s="70">
        <f t="shared" si="21"/>
        <v>10284.24</v>
      </c>
      <c r="T47" s="70">
        <f t="shared" si="21"/>
        <v>10346.655000000001</v>
      </c>
      <c r="U47" s="70">
        <f t="shared" si="21"/>
        <v>10514.19</v>
      </c>
      <c r="V47" s="70">
        <f t="shared" si="21"/>
        <v>10779.18</v>
      </c>
      <c r="W47" s="70">
        <f t="shared" si="21"/>
        <v>12433.800361343212</v>
      </c>
      <c r="X47" s="63"/>
      <c r="Y47" s="63"/>
      <c r="Z47" s="63"/>
      <c r="AA47" s="63"/>
      <c r="AB47" s="63"/>
      <c r="AC47" s="63"/>
      <c r="AD47" s="131"/>
      <c r="AE47" s="131"/>
      <c r="AF47" s="131"/>
      <c r="AG47" s="131"/>
      <c r="AH47" s="131"/>
      <c r="AI47" s="131"/>
    </row>
    <row r="48" spans="1:36" ht="22.5" customHeight="1">
      <c r="A48" s="29"/>
      <c r="B48" s="132"/>
      <c r="C48" s="132"/>
      <c r="D48" s="133"/>
      <c r="J48" s="63"/>
      <c r="K48" s="63"/>
      <c r="L48" s="63"/>
      <c r="M48" s="63"/>
      <c r="N48" s="63"/>
      <c r="O48" s="63"/>
      <c r="P48" s="63"/>
      <c r="Q48" s="63"/>
      <c r="R48" s="63"/>
      <c r="S48" s="63"/>
      <c r="T48" s="63"/>
      <c r="U48" s="63"/>
      <c r="V48" s="63"/>
      <c r="W48" s="63"/>
      <c r="X48" s="63"/>
      <c r="Y48" s="63"/>
      <c r="Z48" s="29"/>
      <c r="AA48" s="29"/>
      <c r="AB48" s="29"/>
      <c r="AC48" s="29"/>
      <c r="AD48" s="29"/>
      <c r="AE48" s="29"/>
      <c r="AF48" s="29"/>
      <c r="AG48" s="29"/>
      <c r="AH48" s="29"/>
      <c r="AI48" s="29"/>
      <c r="AJ48" s="29"/>
    </row>
    <row r="49" spans="1:36" ht="22.5" customHeight="1">
      <c r="A49" s="29"/>
      <c r="B49" s="132"/>
      <c r="C49" s="132"/>
      <c r="D49" s="133"/>
      <c r="E49" s="29"/>
      <c r="F49" s="63"/>
      <c r="G49" s="63"/>
      <c r="H49" s="63"/>
      <c r="I49" s="63"/>
      <c r="J49" s="63"/>
      <c r="K49" s="63"/>
      <c r="L49" s="63"/>
      <c r="M49" s="63"/>
      <c r="N49" s="63"/>
      <c r="O49" s="63"/>
      <c r="P49" s="63"/>
      <c r="Q49" s="63"/>
      <c r="R49" s="63"/>
      <c r="S49" s="63"/>
      <c r="T49" s="63"/>
      <c r="U49" s="63"/>
      <c r="V49" s="63"/>
      <c r="W49" s="63"/>
      <c r="X49" s="63"/>
      <c r="Y49" s="63"/>
      <c r="Z49" s="29"/>
      <c r="AA49" s="29"/>
      <c r="AB49" s="29"/>
      <c r="AC49" s="29"/>
      <c r="AD49" s="29"/>
      <c r="AE49" s="29"/>
      <c r="AF49" s="29"/>
      <c r="AG49" s="29"/>
      <c r="AH49" s="29"/>
      <c r="AI49" s="29"/>
      <c r="AJ49" s="29"/>
    </row>
    <row r="50" spans="1:36" ht="22.5" customHeight="1">
      <c r="A50" s="29"/>
      <c r="B50" s="820" t="s">
        <v>187</v>
      </c>
      <c r="C50" s="803"/>
      <c r="D50" s="803"/>
      <c r="E50" s="29"/>
      <c r="F50" s="63"/>
      <c r="G50" s="63"/>
      <c r="H50" s="63"/>
      <c r="I50" s="63"/>
      <c r="J50" s="63"/>
      <c r="K50" s="63"/>
      <c r="L50" s="63"/>
      <c r="M50" s="63"/>
      <c r="N50" s="63"/>
      <c r="O50" s="63"/>
      <c r="P50" s="63"/>
      <c r="Q50" s="63"/>
      <c r="R50" s="63"/>
      <c r="S50" s="63"/>
      <c r="T50" s="63"/>
      <c r="U50" s="63"/>
      <c r="V50" s="63"/>
      <c r="W50" s="63"/>
      <c r="X50" s="63"/>
      <c r="Y50" s="63"/>
      <c r="Z50" s="29"/>
      <c r="AA50" s="29"/>
      <c r="AB50" s="29"/>
      <c r="AC50" s="29"/>
      <c r="AD50" s="29"/>
      <c r="AE50" s="29"/>
      <c r="AF50" s="29"/>
      <c r="AG50" s="29"/>
      <c r="AH50" s="29"/>
      <c r="AI50" s="29"/>
      <c r="AJ50" s="29"/>
    </row>
    <row r="51" spans="1:36" ht="22.5" customHeight="1">
      <c r="A51" s="29"/>
      <c r="B51" s="65" t="s">
        <v>54</v>
      </c>
      <c r="C51" s="65" t="s">
        <v>219</v>
      </c>
      <c r="D51" s="65" t="s">
        <v>220</v>
      </c>
      <c r="E51" s="29"/>
      <c r="F51" s="63"/>
      <c r="G51" s="63"/>
      <c r="H51" s="63"/>
      <c r="I51" s="63"/>
      <c r="J51" s="63"/>
      <c r="K51" s="63"/>
      <c r="L51" s="63"/>
      <c r="M51" s="63"/>
      <c r="N51" s="63"/>
      <c r="O51" s="63"/>
      <c r="P51" s="63"/>
      <c r="Q51" s="63"/>
      <c r="R51" s="63"/>
      <c r="S51" s="63"/>
      <c r="T51" s="63"/>
      <c r="U51" s="63"/>
      <c r="V51" s="63"/>
      <c r="W51" s="63"/>
      <c r="X51" s="63"/>
      <c r="Y51" s="63"/>
      <c r="Z51" s="29"/>
      <c r="AA51" s="29"/>
      <c r="AB51" s="29"/>
      <c r="AC51" s="29"/>
      <c r="AD51" s="29"/>
      <c r="AE51" s="29"/>
      <c r="AF51" s="29"/>
      <c r="AG51" s="29"/>
      <c r="AH51" s="29"/>
      <c r="AI51" s="29"/>
      <c r="AJ51" s="29"/>
    </row>
    <row r="52" spans="1:36" ht="22.5" customHeight="1">
      <c r="A52" s="29"/>
      <c r="B52" s="64" t="s">
        <v>35</v>
      </c>
      <c r="C52" s="64">
        <v>1</v>
      </c>
      <c r="D52" s="134">
        <v>1.21</v>
      </c>
      <c r="E52" s="29"/>
      <c r="F52" s="63"/>
      <c r="G52" s="63"/>
      <c r="H52" s="63"/>
      <c r="I52" s="63"/>
      <c r="J52" s="63"/>
      <c r="K52" s="63"/>
      <c r="L52" s="63"/>
      <c r="M52" s="63"/>
      <c r="N52" s="63"/>
      <c r="O52" s="63"/>
      <c r="P52" s="63"/>
      <c r="Q52" s="63"/>
      <c r="R52" s="63"/>
      <c r="S52" s="63"/>
      <c r="T52" s="63"/>
      <c r="U52" s="63"/>
      <c r="V52" s="63"/>
      <c r="W52" s="63"/>
      <c r="X52" s="63"/>
      <c r="Y52" s="63"/>
      <c r="Z52" s="29"/>
      <c r="AA52" s="29"/>
      <c r="AB52" s="29"/>
      <c r="AC52" s="29"/>
      <c r="AD52" s="29"/>
      <c r="AE52" s="29"/>
      <c r="AF52" s="29"/>
      <c r="AG52" s="29"/>
      <c r="AH52" s="29"/>
      <c r="AI52" s="29"/>
      <c r="AJ52" s="29"/>
    </row>
    <row r="53" spans="1:36" ht="22.5" customHeight="1">
      <c r="A53" s="29"/>
      <c r="B53" s="132"/>
      <c r="C53" s="132"/>
      <c r="D53" s="133"/>
      <c r="E53" s="29"/>
      <c r="F53" s="63"/>
      <c r="G53" s="63"/>
      <c r="H53" s="63"/>
      <c r="I53" s="63"/>
      <c r="J53" s="63"/>
      <c r="K53" s="63"/>
      <c r="L53" s="63"/>
      <c r="M53" s="63"/>
      <c r="N53" s="63"/>
      <c r="O53" s="63"/>
      <c r="P53" s="63"/>
      <c r="Q53" s="63"/>
      <c r="R53" s="63"/>
      <c r="S53" s="63"/>
      <c r="T53" s="63"/>
      <c r="U53" s="63"/>
      <c r="V53" s="63"/>
      <c r="W53" s="63"/>
      <c r="X53" s="63"/>
      <c r="Y53" s="63"/>
      <c r="Z53" s="29"/>
      <c r="AA53" s="29"/>
      <c r="AB53" s="29"/>
      <c r="AC53" s="29"/>
      <c r="AD53" s="29"/>
      <c r="AE53" s="29"/>
      <c r="AF53" s="29"/>
      <c r="AG53" s="29"/>
      <c r="AH53" s="29"/>
      <c r="AI53" s="29"/>
      <c r="AJ53" s="29"/>
    </row>
    <row r="54" spans="1:36" ht="22.5" customHeight="1">
      <c r="A54" s="29"/>
      <c r="B54" s="132"/>
      <c r="C54" s="132"/>
      <c r="D54" s="133"/>
      <c r="E54" s="29"/>
      <c r="F54" s="63"/>
      <c r="G54" s="63"/>
      <c r="H54" s="63"/>
      <c r="I54" s="63"/>
      <c r="J54" s="63"/>
      <c r="K54" s="63"/>
      <c r="L54" s="63"/>
      <c r="M54" s="63"/>
      <c r="N54" s="63"/>
      <c r="O54" s="63"/>
      <c r="P54" s="63"/>
      <c r="Q54" s="63"/>
      <c r="R54" s="63"/>
      <c r="S54" s="63"/>
      <c r="T54" s="63"/>
      <c r="U54" s="63"/>
      <c r="V54" s="63"/>
      <c r="W54" s="63"/>
      <c r="X54" s="63"/>
      <c r="Y54" s="63"/>
      <c r="Z54" s="29"/>
      <c r="AA54" s="29"/>
      <c r="AB54" s="29"/>
      <c r="AC54" s="29"/>
      <c r="AD54" s="29"/>
      <c r="AE54" s="29"/>
      <c r="AF54" s="29"/>
      <c r="AG54" s="29"/>
      <c r="AH54" s="29"/>
      <c r="AI54" s="29"/>
      <c r="AJ54" s="29"/>
    </row>
    <row r="55" spans="1:36" ht="22.5" customHeight="1">
      <c r="A55" s="29"/>
      <c r="B55" s="130" t="s">
        <v>221</v>
      </c>
      <c r="C55" s="29"/>
      <c r="D55" s="29"/>
      <c r="E55" s="63"/>
      <c r="F55" s="63"/>
      <c r="G55" s="63"/>
      <c r="H55" s="63"/>
      <c r="I55" s="63"/>
      <c r="J55" s="63"/>
      <c r="K55" s="63"/>
      <c r="L55" s="63"/>
      <c r="M55" s="63"/>
      <c r="N55" s="63"/>
      <c r="O55" s="63"/>
      <c r="P55" s="63"/>
      <c r="Q55" s="63"/>
      <c r="R55" s="63"/>
      <c r="S55" s="63"/>
      <c r="T55" s="63"/>
      <c r="U55" s="63"/>
      <c r="V55" s="63"/>
      <c r="W55" s="63"/>
      <c r="X55" s="63"/>
      <c r="Y55" s="63"/>
      <c r="Z55" s="29"/>
      <c r="AA55" s="29"/>
      <c r="AB55" s="29"/>
      <c r="AC55" s="29"/>
      <c r="AD55" s="29"/>
      <c r="AE55" s="29"/>
      <c r="AF55" s="29"/>
      <c r="AG55" s="29"/>
      <c r="AH55" s="29"/>
      <c r="AI55" s="29"/>
      <c r="AJ55" s="29"/>
    </row>
    <row r="56" spans="1:36" ht="22.5" customHeight="1">
      <c r="A56" s="29"/>
      <c r="B56" s="104" t="s">
        <v>217</v>
      </c>
      <c r="C56" s="104" t="s">
        <v>166</v>
      </c>
      <c r="D56" s="65" t="s">
        <v>167</v>
      </c>
      <c r="E56" s="91">
        <v>2005</v>
      </c>
      <c r="F56" s="91">
        <v>2006</v>
      </c>
      <c r="G56" s="91">
        <v>2007</v>
      </c>
      <c r="H56" s="91">
        <v>2008</v>
      </c>
      <c r="I56" s="91">
        <v>2009</v>
      </c>
      <c r="J56" s="65">
        <v>2010</v>
      </c>
      <c r="K56" s="65">
        <v>2011</v>
      </c>
      <c r="L56" s="65">
        <v>2012</v>
      </c>
      <c r="M56" s="65">
        <v>2013</v>
      </c>
      <c r="N56" s="65">
        <v>2014</v>
      </c>
      <c r="O56" s="65">
        <v>2015</v>
      </c>
      <c r="P56" s="65">
        <v>2016</v>
      </c>
      <c r="Q56" s="65">
        <v>2017</v>
      </c>
      <c r="R56" s="65">
        <v>2018</v>
      </c>
      <c r="S56" s="65">
        <v>2019</v>
      </c>
      <c r="T56" s="65">
        <v>2020</v>
      </c>
      <c r="U56" s="65">
        <v>2021</v>
      </c>
      <c r="V56" s="65">
        <v>2022</v>
      </c>
      <c r="W56" s="65">
        <v>2023</v>
      </c>
      <c r="X56" s="63"/>
      <c r="Y56" s="29"/>
      <c r="Z56" s="29"/>
      <c r="AA56" s="29"/>
      <c r="AB56" s="29"/>
      <c r="AC56" s="29"/>
    </row>
    <row r="57" spans="1:36" ht="22.5" customHeight="1">
      <c r="A57" s="29"/>
      <c r="B57" s="64" t="s">
        <v>218</v>
      </c>
      <c r="C57" s="64" t="s">
        <v>35</v>
      </c>
      <c r="D57" s="64" t="s">
        <v>152</v>
      </c>
      <c r="E57" s="105">
        <f t="shared" ref="E57:W57" si="22">(E47/$D$52)/1000</f>
        <v>0.78612486903033818</v>
      </c>
      <c r="F57" s="105">
        <f t="shared" si="22"/>
        <v>0.90679622017725869</v>
      </c>
      <c r="G57" s="105">
        <f t="shared" si="22"/>
        <v>1.0459908054327565</v>
      </c>
      <c r="H57" s="105">
        <f t="shared" si="22"/>
        <v>1.2065519691248761</v>
      </c>
      <c r="I57" s="105">
        <f t="shared" si="22"/>
        <v>1.3917595132175407</v>
      </c>
      <c r="J57" s="70">
        <f t="shared" si="22"/>
        <v>1.6053966942148761</v>
      </c>
      <c r="K57" s="70">
        <f t="shared" si="22"/>
        <v>4.2035330578512395</v>
      </c>
      <c r="L57" s="70">
        <f t="shared" si="22"/>
        <v>5.6478471074380172</v>
      </c>
      <c r="M57" s="70">
        <f t="shared" si="22"/>
        <v>6.4062024793388437</v>
      </c>
      <c r="N57" s="70">
        <f t="shared" si="22"/>
        <v>7.1817520661157035</v>
      </c>
      <c r="O57" s="70">
        <f t="shared" si="22"/>
        <v>8.1165743801652894</v>
      </c>
      <c r="P57" s="70">
        <f t="shared" si="22"/>
        <v>8.354578512396694</v>
      </c>
      <c r="Q57" s="70">
        <f t="shared" si="22"/>
        <v>8.3690578512396705</v>
      </c>
      <c r="R57" s="70">
        <f t="shared" si="22"/>
        <v>8.3835371900826452</v>
      </c>
      <c r="S57" s="70">
        <f t="shared" si="22"/>
        <v>8.4993719008264463</v>
      </c>
      <c r="T57" s="70">
        <f t="shared" si="22"/>
        <v>8.5509545454545464</v>
      </c>
      <c r="U57" s="70">
        <f t="shared" si="22"/>
        <v>8.6894132231404964</v>
      </c>
      <c r="V57" s="70">
        <f t="shared" si="22"/>
        <v>8.9084132231404958</v>
      </c>
      <c r="W57" s="70">
        <f t="shared" si="22"/>
        <v>10.275868067225796</v>
      </c>
      <c r="X57" s="63"/>
      <c r="Y57" s="29"/>
      <c r="Z57" s="29"/>
      <c r="AA57" s="29"/>
      <c r="AB57" s="29"/>
      <c r="AC57" s="29"/>
    </row>
    <row r="58" spans="1:36" ht="22.5" customHeight="1">
      <c r="A58" s="29"/>
      <c r="B58" s="132"/>
      <c r="C58" s="132"/>
      <c r="D58" s="133"/>
      <c r="J58" s="63"/>
      <c r="K58" s="63"/>
      <c r="L58" s="63"/>
      <c r="M58" s="63"/>
      <c r="N58" s="63"/>
      <c r="O58" s="63"/>
      <c r="P58" s="63"/>
      <c r="Q58" s="63"/>
      <c r="R58" s="63"/>
      <c r="S58" s="63"/>
      <c r="T58" s="63"/>
      <c r="U58" s="63"/>
      <c r="V58" s="63"/>
      <c r="W58" s="63"/>
      <c r="X58" s="63"/>
      <c r="Y58" s="63"/>
      <c r="Z58" s="29"/>
      <c r="AA58" s="29"/>
      <c r="AB58" s="29"/>
      <c r="AC58" s="29"/>
      <c r="AD58" s="29"/>
      <c r="AE58" s="29"/>
      <c r="AF58" s="29"/>
      <c r="AG58" s="29"/>
      <c r="AH58" s="29"/>
      <c r="AI58" s="29"/>
      <c r="AJ58" s="29"/>
    </row>
    <row r="59" spans="1:36" ht="22.5" customHeight="1">
      <c r="A59" s="29"/>
      <c r="B59" s="132"/>
      <c r="C59" s="132"/>
      <c r="D59" s="133"/>
      <c r="E59" s="29"/>
      <c r="F59" s="63"/>
      <c r="G59" s="63"/>
      <c r="H59" s="63"/>
      <c r="I59" s="63"/>
      <c r="J59" s="63"/>
      <c r="K59" s="63"/>
      <c r="L59" s="63"/>
      <c r="M59" s="63"/>
      <c r="N59" s="63"/>
      <c r="O59" s="63"/>
      <c r="P59" s="63"/>
      <c r="Q59" s="63"/>
      <c r="R59" s="63"/>
      <c r="S59" s="63"/>
      <c r="T59" s="63"/>
      <c r="U59" s="63"/>
      <c r="V59" s="63"/>
      <c r="W59" s="63"/>
      <c r="X59" s="63"/>
      <c r="Y59" s="63"/>
      <c r="Z59" s="29"/>
      <c r="AA59" s="29"/>
      <c r="AB59" s="29"/>
      <c r="AC59" s="29"/>
      <c r="AD59" s="29"/>
      <c r="AE59" s="29"/>
      <c r="AF59" s="29"/>
      <c r="AG59" s="29"/>
      <c r="AH59" s="29"/>
      <c r="AI59" s="29"/>
      <c r="AJ59" s="29"/>
    </row>
    <row r="60" spans="1:36" ht="22.5" customHeight="1">
      <c r="A60" s="29"/>
      <c r="B60" s="29"/>
      <c r="C60" s="29"/>
      <c r="D60" s="63"/>
      <c r="E60" s="63"/>
      <c r="F60" s="63"/>
      <c r="G60" s="63"/>
      <c r="H60" s="63"/>
      <c r="I60" s="63"/>
      <c r="J60" s="63"/>
      <c r="K60" s="63"/>
      <c r="L60" s="63"/>
      <c r="M60" s="63"/>
      <c r="N60" s="63"/>
      <c r="O60" s="63"/>
      <c r="P60" s="63"/>
      <c r="Q60" s="63"/>
      <c r="R60" s="63"/>
      <c r="S60" s="63"/>
      <c r="T60" s="63"/>
      <c r="U60" s="63"/>
      <c r="V60" s="63"/>
      <c r="W60" s="63"/>
      <c r="X60" s="29"/>
      <c r="Y60" s="29"/>
    </row>
    <row r="61" spans="1:36" ht="22.5" customHeight="1">
      <c r="A61" s="119" t="s">
        <v>222</v>
      </c>
      <c r="B61" s="120" t="s">
        <v>223</v>
      </c>
      <c r="C61" s="29"/>
      <c r="D61" s="29"/>
      <c r="E61" s="29"/>
      <c r="F61" s="63"/>
      <c r="G61" s="63"/>
      <c r="H61" s="63"/>
      <c r="I61" s="63"/>
      <c r="J61" s="63"/>
      <c r="K61" s="63"/>
      <c r="L61" s="63"/>
      <c r="M61" s="63"/>
      <c r="N61" s="63"/>
      <c r="O61" s="63"/>
      <c r="P61" s="63"/>
      <c r="Q61" s="63"/>
      <c r="R61" s="63"/>
      <c r="S61" s="63"/>
      <c r="T61" s="63"/>
      <c r="U61" s="63"/>
      <c r="V61" s="63"/>
      <c r="W61" s="63"/>
      <c r="X61" s="63"/>
      <c r="Y61" s="63"/>
      <c r="Z61" s="29"/>
      <c r="AA61" s="29"/>
      <c r="AB61" s="29"/>
      <c r="AC61" s="29"/>
      <c r="AD61" s="29"/>
      <c r="AE61" s="29"/>
      <c r="AF61" s="29"/>
      <c r="AG61" s="29"/>
      <c r="AH61" s="29"/>
      <c r="AI61" s="29"/>
      <c r="AJ61" s="29"/>
    </row>
    <row r="62" spans="1:36" ht="22.5" customHeight="1">
      <c r="A62" s="29"/>
      <c r="B62" s="62" t="s">
        <v>193</v>
      </c>
      <c r="C62" s="104" t="s">
        <v>166</v>
      </c>
      <c r="D62" s="65" t="s">
        <v>167</v>
      </c>
      <c r="E62" s="122">
        <v>2005</v>
      </c>
      <c r="F62" s="122">
        <v>2006</v>
      </c>
      <c r="G62" s="122">
        <v>2007</v>
      </c>
      <c r="H62" s="122">
        <v>2008</v>
      </c>
      <c r="I62" s="122">
        <v>2009</v>
      </c>
      <c r="J62" s="65">
        <v>2010</v>
      </c>
      <c r="K62" s="65">
        <v>2011</v>
      </c>
      <c r="L62" s="65">
        <v>2012</v>
      </c>
      <c r="M62" s="65">
        <v>2013</v>
      </c>
      <c r="N62" s="65">
        <v>2014</v>
      </c>
      <c r="O62" s="65">
        <v>2015</v>
      </c>
      <c r="P62" s="65">
        <v>2016</v>
      </c>
      <c r="Q62" s="65">
        <v>2017</v>
      </c>
      <c r="R62" s="65">
        <v>2018</v>
      </c>
      <c r="S62" s="65">
        <v>2019</v>
      </c>
      <c r="T62" s="65">
        <v>2020</v>
      </c>
      <c r="U62" s="65">
        <v>2021</v>
      </c>
      <c r="V62" s="65">
        <v>2022</v>
      </c>
      <c r="W62" s="135">
        <v>2023</v>
      </c>
      <c r="X62" s="63"/>
      <c r="Y62" s="63"/>
      <c r="Z62" s="29"/>
      <c r="AA62" s="29"/>
      <c r="AB62" s="29"/>
      <c r="AC62" s="29"/>
    </row>
    <row r="63" spans="1:36" ht="22.5" customHeight="1">
      <c r="A63" s="29"/>
      <c r="B63" s="64" t="s">
        <v>202</v>
      </c>
      <c r="C63" s="64" t="s">
        <v>74</v>
      </c>
      <c r="D63" s="70" t="s">
        <v>183</v>
      </c>
      <c r="E63" s="70">
        <f t="shared" ref="E63:I63" si="23">F63/(1+$C$67)</f>
        <v>48281.022820542043</v>
      </c>
      <c r="F63" s="70">
        <f t="shared" si="23"/>
        <v>60390.795037793774</v>
      </c>
      <c r="G63" s="70">
        <f t="shared" si="23"/>
        <v>75537.921780420817</v>
      </c>
      <c r="H63" s="70">
        <f t="shared" si="23"/>
        <v>94484.227659762691</v>
      </c>
      <c r="I63" s="70">
        <f t="shared" si="23"/>
        <v>118182.61696968983</v>
      </c>
      <c r="J63" s="64">
        <f t="shared" ref="J63:V63" si="24">F20*$D$20*$E$20</f>
        <v>147825</v>
      </c>
      <c r="K63" s="64">
        <f t="shared" si="24"/>
        <v>624150</v>
      </c>
      <c r="L63" s="64">
        <f t="shared" si="24"/>
        <v>1084050</v>
      </c>
      <c r="M63" s="64">
        <f t="shared" si="24"/>
        <v>1461825</v>
      </c>
      <c r="N63" s="64">
        <f t="shared" si="24"/>
        <v>1658925</v>
      </c>
      <c r="O63" s="64">
        <f t="shared" si="24"/>
        <v>1888875</v>
      </c>
      <c r="P63" s="64">
        <f t="shared" si="24"/>
        <v>1954575</v>
      </c>
      <c r="Q63" s="64">
        <f t="shared" si="24"/>
        <v>1954575</v>
      </c>
      <c r="R63" s="64">
        <f t="shared" si="24"/>
        <v>1971000</v>
      </c>
      <c r="S63" s="64">
        <f t="shared" si="24"/>
        <v>2003850</v>
      </c>
      <c r="T63" s="64">
        <f t="shared" si="24"/>
        <v>2036700</v>
      </c>
      <c r="U63" s="64">
        <f t="shared" si="24"/>
        <v>2069550</v>
      </c>
      <c r="V63" s="64">
        <f t="shared" si="24"/>
        <v>2168100</v>
      </c>
      <c r="W63" s="136">
        <f>V63*(1+C67)</f>
        <v>2711899.5222639055</v>
      </c>
      <c r="X63" s="63"/>
      <c r="Y63" s="63"/>
      <c r="Z63" s="29"/>
      <c r="AA63" s="29"/>
      <c r="AB63" s="29"/>
      <c r="AC63" s="29"/>
    </row>
    <row r="64" spans="1:36" ht="22.5" customHeight="1">
      <c r="A64" s="29"/>
      <c r="B64" s="29"/>
      <c r="C64" s="29"/>
      <c r="D64" s="29"/>
      <c r="E64" s="127"/>
      <c r="F64" s="127"/>
      <c r="G64" s="127"/>
      <c r="H64" s="127"/>
      <c r="I64" s="127"/>
      <c r="J64" s="127"/>
      <c r="K64" s="127"/>
      <c r="L64" s="127"/>
      <c r="M64" s="63"/>
      <c r="N64" s="63"/>
      <c r="O64" s="63"/>
      <c r="P64" s="63"/>
      <c r="Q64" s="63"/>
      <c r="R64" s="63"/>
      <c r="S64" s="63"/>
      <c r="T64" s="63"/>
      <c r="U64" s="63"/>
      <c r="V64" s="63"/>
      <c r="W64" s="63"/>
      <c r="X64" s="63"/>
      <c r="Y64" s="63"/>
      <c r="Z64" s="29"/>
      <c r="AA64" s="29"/>
      <c r="AB64" s="29"/>
      <c r="AC64" s="29"/>
      <c r="AD64" s="29"/>
      <c r="AE64" s="29"/>
      <c r="AF64" s="29"/>
      <c r="AG64" s="29"/>
      <c r="AH64" s="29"/>
      <c r="AI64" s="29"/>
      <c r="AJ64" s="29"/>
    </row>
    <row r="65" spans="1:36" ht="21.75" customHeight="1">
      <c r="A65" s="29"/>
      <c r="B65" s="826" t="s">
        <v>224</v>
      </c>
      <c r="C65" s="803"/>
      <c r="D65" s="29"/>
      <c r="E65" s="29"/>
      <c r="F65" s="63"/>
      <c r="G65" s="63"/>
      <c r="H65" s="63"/>
      <c r="I65" s="63"/>
      <c r="J65" s="63"/>
      <c r="K65" s="63"/>
      <c r="L65" s="63"/>
      <c r="M65" s="63"/>
      <c r="N65" s="63"/>
      <c r="O65" s="63"/>
      <c r="P65" s="63"/>
      <c r="Q65" s="63"/>
      <c r="R65" s="63"/>
      <c r="S65" s="63"/>
      <c r="T65" s="63"/>
      <c r="U65" s="63"/>
      <c r="V65" s="63"/>
      <c r="W65" s="63"/>
      <c r="X65" s="63"/>
      <c r="Y65" s="63"/>
      <c r="Z65" s="29"/>
      <c r="AA65" s="29"/>
      <c r="AB65" s="29"/>
      <c r="AC65" s="29"/>
      <c r="AD65" s="29"/>
      <c r="AE65" s="29"/>
      <c r="AF65" s="29"/>
      <c r="AG65" s="29"/>
      <c r="AH65" s="29"/>
      <c r="AI65" s="29"/>
      <c r="AJ65" s="29"/>
    </row>
    <row r="66" spans="1:36" ht="36" customHeight="1">
      <c r="A66" s="29"/>
      <c r="B66" s="62" t="s">
        <v>157</v>
      </c>
      <c r="C66" s="128" t="s">
        <v>213</v>
      </c>
      <c r="D66" s="29"/>
      <c r="E66" s="29"/>
      <c r="F66" s="63"/>
      <c r="G66" s="63"/>
      <c r="H66" s="63"/>
      <c r="I66" s="63"/>
      <c r="J66" s="63"/>
      <c r="K66" s="63"/>
      <c r="L66" s="63"/>
      <c r="M66" s="63"/>
      <c r="N66" s="63"/>
      <c r="O66" s="63"/>
      <c r="P66" s="63"/>
      <c r="Q66" s="63"/>
      <c r="R66" s="63"/>
      <c r="S66" s="63"/>
      <c r="T66" s="63"/>
      <c r="U66" s="63"/>
      <c r="V66" s="63"/>
      <c r="W66" s="63"/>
      <c r="X66" s="63"/>
      <c r="Y66" s="63"/>
      <c r="Z66" s="29"/>
      <c r="AA66" s="29"/>
      <c r="AB66" s="29"/>
      <c r="AC66" s="29"/>
      <c r="AD66" s="29"/>
      <c r="AE66" s="29"/>
      <c r="AF66" s="29"/>
      <c r="AG66" s="29"/>
      <c r="AH66" s="29"/>
      <c r="AI66" s="29"/>
      <c r="AJ66" s="29"/>
    </row>
    <row r="67" spans="1:36" ht="22.5" customHeight="1">
      <c r="A67" s="29"/>
      <c r="B67" s="46" t="s">
        <v>225</v>
      </c>
      <c r="C67" s="129">
        <f>(((V63/J63)^(1/12))-1)</f>
        <v>0.25081846882704006</v>
      </c>
      <c r="D67" s="29"/>
      <c r="E67" s="29"/>
      <c r="F67" s="63"/>
      <c r="G67" s="63"/>
      <c r="H67" s="63"/>
      <c r="I67" s="63"/>
      <c r="J67" s="63"/>
      <c r="K67" s="63"/>
      <c r="L67" s="63"/>
      <c r="M67" s="63"/>
      <c r="N67" s="63"/>
      <c r="O67" s="63"/>
      <c r="P67" s="63"/>
      <c r="Q67" s="63"/>
      <c r="R67" s="63"/>
      <c r="S67" s="63"/>
      <c r="T67" s="63"/>
      <c r="U67" s="63"/>
      <c r="V67" s="63"/>
      <c r="W67" s="63"/>
      <c r="X67" s="63"/>
      <c r="Y67" s="63"/>
      <c r="Z67" s="29"/>
      <c r="AA67" s="29"/>
      <c r="AB67" s="29"/>
      <c r="AC67" s="29"/>
      <c r="AD67" s="29"/>
      <c r="AE67" s="29"/>
      <c r="AF67" s="29"/>
      <c r="AG67" s="29"/>
      <c r="AH67" s="29"/>
      <c r="AI67" s="29"/>
      <c r="AJ67" s="29"/>
    </row>
    <row r="68" spans="1:36" ht="22.5" customHeight="1">
      <c r="A68" s="29"/>
      <c r="C68" s="29"/>
      <c r="D68" s="29"/>
      <c r="E68" s="29"/>
      <c r="F68" s="63"/>
      <c r="G68" s="63"/>
      <c r="H68" s="63"/>
      <c r="I68" s="63"/>
      <c r="J68" s="63"/>
      <c r="K68" s="63"/>
      <c r="L68" s="63"/>
      <c r="M68" s="63"/>
      <c r="N68" s="63"/>
      <c r="O68" s="63"/>
      <c r="P68" s="63"/>
      <c r="Q68" s="63"/>
      <c r="R68" s="63"/>
      <c r="S68" s="63"/>
      <c r="T68" s="63"/>
      <c r="U68" s="63"/>
      <c r="V68" s="63"/>
      <c r="W68" s="63"/>
      <c r="X68" s="63"/>
      <c r="Y68" s="63"/>
      <c r="Z68" s="29"/>
      <c r="AA68" s="29"/>
      <c r="AB68" s="29"/>
      <c r="AC68" s="29"/>
      <c r="AD68" s="29"/>
      <c r="AE68" s="29"/>
      <c r="AF68" s="29"/>
      <c r="AG68" s="29"/>
      <c r="AH68" s="29"/>
      <c r="AI68" s="29"/>
      <c r="AJ68" s="29"/>
    </row>
    <row r="69" spans="1:36" ht="22.5" customHeight="1">
      <c r="A69" s="29"/>
      <c r="B69" s="818" t="s">
        <v>226</v>
      </c>
      <c r="C69" s="803"/>
      <c r="D69" s="803"/>
      <c r="E69" s="803"/>
      <c r="F69" s="803"/>
      <c r="G69" s="63"/>
      <c r="H69" s="63"/>
      <c r="I69" s="63"/>
      <c r="J69" s="63"/>
      <c r="K69" s="63"/>
      <c r="L69" s="63"/>
      <c r="M69" s="63"/>
      <c r="N69" s="63"/>
      <c r="O69" s="63"/>
      <c r="P69" s="63"/>
      <c r="Q69" s="63"/>
      <c r="R69" s="63"/>
      <c r="S69" s="63"/>
      <c r="T69" s="63"/>
      <c r="U69" s="63"/>
      <c r="V69" s="63"/>
      <c r="W69" s="63"/>
      <c r="X69" s="63"/>
      <c r="Y69" s="63"/>
      <c r="Z69" s="29"/>
      <c r="AA69" s="29"/>
      <c r="AB69" s="29"/>
      <c r="AC69" s="29"/>
      <c r="AD69" s="29"/>
      <c r="AE69" s="29"/>
      <c r="AF69" s="29"/>
      <c r="AG69" s="29"/>
      <c r="AH69" s="29"/>
      <c r="AI69" s="29"/>
      <c r="AJ69" s="29"/>
    </row>
    <row r="70" spans="1:36" ht="22.5" customHeight="1">
      <c r="A70" s="29"/>
      <c r="B70" s="29"/>
      <c r="C70" s="29"/>
      <c r="D70" s="29"/>
      <c r="E70" s="29"/>
      <c r="F70" s="63"/>
      <c r="G70" s="63"/>
      <c r="H70" s="63"/>
      <c r="I70" s="63"/>
      <c r="J70" s="63"/>
      <c r="K70" s="63"/>
      <c r="L70" s="63"/>
      <c r="M70" s="63"/>
      <c r="N70" s="63"/>
      <c r="O70" s="63"/>
      <c r="P70" s="63"/>
      <c r="Q70" s="63"/>
      <c r="R70" s="63"/>
      <c r="S70" s="63"/>
      <c r="T70" s="63"/>
      <c r="U70" s="63"/>
      <c r="V70" s="63"/>
      <c r="W70" s="63"/>
      <c r="X70" s="63"/>
      <c r="Y70" s="63"/>
      <c r="Z70" s="29"/>
      <c r="AA70" s="29"/>
      <c r="AB70" s="29"/>
      <c r="AC70" s="29"/>
      <c r="AD70" s="29"/>
      <c r="AE70" s="29"/>
      <c r="AF70" s="29"/>
      <c r="AG70" s="29"/>
      <c r="AH70" s="29"/>
      <c r="AI70" s="29"/>
      <c r="AJ70" s="29"/>
    </row>
    <row r="71" spans="1:36" ht="22.5" customHeight="1">
      <c r="A71" s="29"/>
      <c r="B71" s="130" t="s">
        <v>216</v>
      </c>
      <c r="C71" s="29"/>
      <c r="D71" s="29"/>
      <c r="E71" s="63"/>
      <c r="F71" s="63"/>
      <c r="G71" s="63"/>
      <c r="H71" s="63"/>
      <c r="I71" s="63"/>
      <c r="J71" s="63"/>
      <c r="K71" s="63"/>
      <c r="L71" s="63"/>
      <c r="M71" s="63"/>
      <c r="N71" s="63"/>
      <c r="O71" s="63"/>
      <c r="P71" s="63"/>
      <c r="Q71" s="63"/>
      <c r="R71" s="63"/>
      <c r="S71" s="63"/>
      <c r="T71" s="63"/>
      <c r="U71" s="63"/>
      <c r="V71" s="63"/>
      <c r="W71" s="63"/>
      <c r="X71" s="63"/>
      <c r="Y71" s="29"/>
      <c r="Z71" s="29"/>
      <c r="AA71" s="29"/>
      <c r="AB71" s="29"/>
      <c r="AC71" s="29"/>
    </row>
    <row r="72" spans="1:36" ht="22.5" customHeight="1">
      <c r="A72" s="29"/>
      <c r="B72" s="104" t="s">
        <v>217</v>
      </c>
      <c r="C72" s="104" t="s">
        <v>166</v>
      </c>
      <c r="D72" s="65" t="s">
        <v>167</v>
      </c>
      <c r="E72" s="65">
        <v>2005</v>
      </c>
      <c r="F72" s="65">
        <v>2006</v>
      </c>
      <c r="G72" s="65">
        <v>2007</v>
      </c>
      <c r="H72" s="65">
        <v>2008</v>
      </c>
      <c r="I72" s="65">
        <v>2009</v>
      </c>
      <c r="J72" s="65">
        <v>2010</v>
      </c>
      <c r="K72" s="65">
        <v>2011</v>
      </c>
      <c r="L72" s="65">
        <v>2012</v>
      </c>
      <c r="M72" s="65">
        <v>2013</v>
      </c>
      <c r="N72" s="65">
        <v>2014</v>
      </c>
      <c r="O72" s="65">
        <v>2015</v>
      </c>
      <c r="P72" s="65">
        <v>2016</v>
      </c>
      <c r="Q72" s="65">
        <v>2017</v>
      </c>
      <c r="R72" s="65">
        <v>2018</v>
      </c>
      <c r="S72" s="65">
        <v>2019</v>
      </c>
      <c r="T72" s="65">
        <v>2020</v>
      </c>
      <c r="U72" s="65">
        <v>2021</v>
      </c>
      <c r="V72" s="65">
        <v>2022</v>
      </c>
      <c r="W72" s="65">
        <v>2023</v>
      </c>
      <c r="X72" s="63"/>
      <c r="Y72" s="29"/>
      <c r="Z72" s="29"/>
      <c r="AA72" s="29"/>
      <c r="AB72" s="29"/>
      <c r="AC72" s="29"/>
    </row>
    <row r="73" spans="1:36" ht="22.5" customHeight="1">
      <c r="A73" s="63"/>
      <c r="B73" s="45" t="s">
        <v>227</v>
      </c>
      <c r="C73" s="45" t="s">
        <v>74</v>
      </c>
      <c r="D73" s="45" t="s">
        <v>186</v>
      </c>
      <c r="E73" s="47">
        <f t="shared" ref="E73:W73" si="25">E63/1000</f>
        <v>48.281022820542042</v>
      </c>
      <c r="F73" s="47">
        <f t="shared" si="25"/>
        <v>60.390795037793772</v>
      </c>
      <c r="G73" s="47">
        <f t="shared" si="25"/>
        <v>75.537921780420817</v>
      </c>
      <c r="H73" s="47">
        <f t="shared" si="25"/>
        <v>94.484227659762695</v>
      </c>
      <c r="I73" s="47">
        <f t="shared" si="25"/>
        <v>118.18261696968983</v>
      </c>
      <c r="J73" s="47">
        <f t="shared" si="25"/>
        <v>147.82499999999999</v>
      </c>
      <c r="K73" s="47">
        <f t="shared" si="25"/>
        <v>624.15</v>
      </c>
      <c r="L73" s="47">
        <f t="shared" si="25"/>
        <v>1084.05</v>
      </c>
      <c r="M73" s="47">
        <f t="shared" si="25"/>
        <v>1461.825</v>
      </c>
      <c r="N73" s="47">
        <f t="shared" si="25"/>
        <v>1658.925</v>
      </c>
      <c r="O73" s="47">
        <f t="shared" si="25"/>
        <v>1888.875</v>
      </c>
      <c r="P73" s="47">
        <f t="shared" si="25"/>
        <v>1954.575</v>
      </c>
      <c r="Q73" s="47">
        <f t="shared" si="25"/>
        <v>1954.575</v>
      </c>
      <c r="R73" s="47">
        <f t="shared" si="25"/>
        <v>1971</v>
      </c>
      <c r="S73" s="47">
        <f t="shared" si="25"/>
        <v>2003.85</v>
      </c>
      <c r="T73" s="47">
        <f t="shared" si="25"/>
        <v>2036.7</v>
      </c>
      <c r="U73" s="47">
        <f t="shared" si="25"/>
        <v>2069.5500000000002</v>
      </c>
      <c r="V73" s="47">
        <f t="shared" si="25"/>
        <v>2168.1</v>
      </c>
      <c r="W73" s="47">
        <f t="shared" si="25"/>
        <v>2711.8995222639055</v>
      </c>
      <c r="X73" s="63"/>
      <c r="Y73" s="63"/>
      <c r="Z73" s="63"/>
      <c r="AA73" s="63"/>
      <c r="AB73" s="63"/>
      <c r="AC73" s="63"/>
      <c r="AD73" s="131"/>
      <c r="AE73" s="131"/>
      <c r="AF73" s="131"/>
      <c r="AG73" s="131"/>
      <c r="AH73" s="131"/>
      <c r="AI73" s="131"/>
      <c r="AJ73" s="131"/>
    </row>
    <row r="74" spans="1:36" ht="22.5" customHeight="1">
      <c r="A74" s="29"/>
      <c r="B74" s="29"/>
      <c r="C74" s="29"/>
      <c r="D74" s="29"/>
      <c r="E74" s="29"/>
      <c r="F74" s="63"/>
      <c r="G74" s="63"/>
      <c r="H74" s="63"/>
      <c r="I74" s="63"/>
      <c r="J74" s="63"/>
      <c r="K74" s="63"/>
      <c r="L74" s="63"/>
      <c r="M74" s="63"/>
      <c r="N74" s="63"/>
      <c r="O74" s="63"/>
      <c r="P74" s="63"/>
      <c r="Q74" s="63"/>
      <c r="R74" s="63"/>
      <c r="S74" s="63"/>
      <c r="T74" s="63"/>
      <c r="U74" s="63"/>
      <c r="V74" s="63"/>
      <c r="W74" s="63"/>
      <c r="X74" s="63"/>
      <c r="Y74" s="29"/>
      <c r="Z74" s="29"/>
      <c r="AA74" s="29"/>
      <c r="AB74" s="29"/>
      <c r="AC74" s="29"/>
    </row>
    <row r="75" spans="1:36" ht="22.5" customHeight="1">
      <c r="A75" s="29"/>
      <c r="B75" s="29"/>
      <c r="C75" s="29"/>
      <c r="D75" s="29"/>
      <c r="E75" s="29"/>
      <c r="F75" s="63"/>
      <c r="G75" s="63"/>
      <c r="H75" s="63"/>
      <c r="I75" s="63"/>
      <c r="J75" s="63"/>
      <c r="K75" s="63"/>
      <c r="L75" s="63"/>
      <c r="M75" s="63"/>
      <c r="N75" s="63"/>
      <c r="O75" s="63"/>
      <c r="P75" s="63"/>
      <c r="Q75" s="63"/>
      <c r="R75" s="63"/>
      <c r="S75" s="63"/>
      <c r="T75" s="63"/>
      <c r="U75" s="63"/>
      <c r="V75" s="63"/>
      <c r="W75" s="63"/>
      <c r="X75" s="63"/>
      <c r="Y75" s="29"/>
      <c r="Z75" s="29"/>
      <c r="AA75" s="29"/>
      <c r="AB75" s="29"/>
      <c r="AC75" s="29"/>
    </row>
    <row r="76" spans="1:36" ht="22.5" customHeight="1">
      <c r="A76" s="29"/>
      <c r="B76" s="820" t="s">
        <v>187</v>
      </c>
      <c r="C76" s="803"/>
      <c r="D76" s="803"/>
      <c r="E76" s="29"/>
      <c r="F76" s="63"/>
      <c r="G76" s="63"/>
      <c r="H76" s="63"/>
      <c r="I76" s="63"/>
      <c r="J76" s="63"/>
      <c r="K76" s="63"/>
      <c r="L76" s="63"/>
      <c r="M76" s="63"/>
      <c r="N76" s="63"/>
      <c r="O76" s="63"/>
      <c r="P76" s="63"/>
      <c r="Q76" s="63"/>
      <c r="R76" s="63"/>
      <c r="S76" s="63"/>
      <c r="T76" s="63"/>
      <c r="U76" s="63"/>
      <c r="V76" s="63"/>
      <c r="W76" s="63"/>
      <c r="X76" s="63"/>
      <c r="Y76" s="29"/>
      <c r="Z76" s="29"/>
      <c r="AA76" s="29"/>
      <c r="AB76" s="29"/>
      <c r="AC76" s="29"/>
    </row>
    <row r="77" spans="1:36" ht="22.5" customHeight="1">
      <c r="A77" s="29"/>
      <c r="B77" s="65" t="s">
        <v>54</v>
      </c>
      <c r="C77" s="65" t="s">
        <v>219</v>
      </c>
      <c r="D77" s="65" t="s">
        <v>220</v>
      </c>
      <c r="E77" s="29"/>
      <c r="F77" s="63"/>
      <c r="G77" s="63"/>
      <c r="H77" s="63"/>
      <c r="I77" s="63"/>
      <c r="J77" s="63"/>
      <c r="K77" s="63"/>
      <c r="L77" s="63"/>
      <c r="M77" s="63"/>
      <c r="N77" s="63"/>
      <c r="O77" s="63"/>
      <c r="P77" s="63"/>
      <c r="Q77" s="63"/>
      <c r="R77" s="63"/>
      <c r="S77" s="63"/>
      <c r="T77" s="63"/>
      <c r="U77" s="63"/>
      <c r="V77" s="63"/>
      <c r="W77" s="63"/>
      <c r="X77" s="63"/>
      <c r="Y77" s="29"/>
      <c r="Z77" s="29"/>
      <c r="AA77" s="29"/>
      <c r="AB77" s="29"/>
      <c r="AC77" s="29"/>
    </row>
    <row r="78" spans="1:36" ht="22.5" customHeight="1">
      <c r="A78" s="29"/>
      <c r="B78" s="64" t="s">
        <v>74</v>
      </c>
      <c r="C78" s="64">
        <v>1</v>
      </c>
      <c r="D78" s="134">
        <v>1.411</v>
      </c>
      <c r="E78" s="29"/>
      <c r="F78" s="63"/>
      <c r="G78" s="63"/>
      <c r="H78" s="63"/>
      <c r="I78" s="63"/>
      <c r="J78" s="63"/>
      <c r="K78" s="63"/>
      <c r="L78" s="63"/>
      <c r="M78" s="63"/>
      <c r="N78" s="63"/>
      <c r="O78" s="63"/>
      <c r="P78" s="63"/>
      <c r="Q78" s="63"/>
      <c r="R78" s="63"/>
      <c r="S78" s="63"/>
      <c r="T78" s="63"/>
      <c r="U78" s="63"/>
      <c r="V78" s="63"/>
      <c r="W78" s="63"/>
      <c r="X78" s="63"/>
      <c r="Y78" s="29"/>
      <c r="Z78" s="29"/>
      <c r="AA78" s="29"/>
      <c r="AB78" s="29"/>
      <c r="AC78" s="29"/>
    </row>
    <row r="79" spans="1:36" ht="22.5" customHeight="1">
      <c r="A79" s="29"/>
      <c r="B79" s="29"/>
      <c r="C79" s="29"/>
      <c r="D79" s="29"/>
      <c r="E79" s="29"/>
      <c r="F79" s="63"/>
      <c r="G79" s="63"/>
      <c r="H79" s="63"/>
      <c r="I79" s="63"/>
      <c r="J79" s="63"/>
      <c r="K79" s="63"/>
      <c r="L79" s="63"/>
      <c r="M79" s="63"/>
      <c r="N79" s="63"/>
      <c r="O79" s="63"/>
      <c r="P79" s="63"/>
      <c r="Q79" s="63"/>
      <c r="R79" s="63"/>
      <c r="S79" s="63"/>
      <c r="T79" s="63"/>
      <c r="U79" s="63"/>
      <c r="V79" s="63"/>
      <c r="W79" s="63"/>
      <c r="X79" s="63"/>
      <c r="Y79" s="29"/>
      <c r="Z79" s="29"/>
      <c r="AA79" s="29"/>
      <c r="AB79" s="29"/>
      <c r="AC79" s="29"/>
    </row>
    <row r="80" spans="1:36" ht="22.5" customHeight="1">
      <c r="A80" s="29"/>
      <c r="B80" s="130" t="s">
        <v>221</v>
      </c>
      <c r="C80" s="29"/>
      <c r="D80" s="29"/>
      <c r="E80" s="63"/>
      <c r="F80" s="63"/>
      <c r="G80" s="63"/>
      <c r="H80" s="63"/>
      <c r="I80" s="63"/>
      <c r="J80" s="63"/>
      <c r="K80" s="63"/>
      <c r="L80" s="63"/>
      <c r="M80" s="63"/>
      <c r="N80" s="63"/>
      <c r="O80" s="63"/>
      <c r="P80" s="63"/>
      <c r="Q80" s="63"/>
      <c r="R80" s="63"/>
      <c r="S80" s="63"/>
      <c r="T80" s="63"/>
      <c r="U80" s="63"/>
      <c r="V80" s="63"/>
      <c r="W80" s="63"/>
      <c r="X80" s="63"/>
      <c r="Y80" s="29"/>
      <c r="Z80" s="29"/>
      <c r="AA80" s="29"/>
      <c r="AB80" s="29"/>
      <c r="AC80" s="29"/>
    </row>
    <row r="81" spans="1:36" ht="22.5" customHeight="1">
      <c r="A81" s="29"/>
      <c r="B81" s="104" t="s">
        <v>217</v>
      </c>
      <c r="C81" s="104" t="s">
        <v>166</v>
      </c>
      <c r="D81" s="65" t="s">
        <v>167</v>
      </c>
      <c r="E81" s="65">
        <v>2005</v>
      </c>
      <c r="F81" s="65">
        <v>2006</v>
      </c>
      <c r="G81" s="65">
        <v>2007</v>
      </c>
      <c r="H81" s="65">
        <v>2008</v>
      </c>
      <c r="I81" s="65">
        <v>2009</v>
      </c>
      <c r="J81" s="65">
        <v>2010</v>
      </c>
      <c r="K81" s="65">
        <v>2011</v>
      </c>
      <c r="L81" s="65">
        <v>2012</v>
      </c>
      <c r="M81" s="65">
        <v>2013</v>
      </c>
      <c r="N81" s="65">
        <v>2014</v>
      </c>
      <c r="O81" s="65">
        <v>2015</v>
      </c>
      <c r="P81" s="65">
        <v>2016</v>
      </c>
      <c r="Q81" s="65">
        <v>2017</v>
      </c>
      <c r="R81" s="65">
        <v>2018</v>
      </c>
      <c r="S81" s="65">
        <v>2019</v>
      </c>
      <c r="T81" s="65">
        <v>2020</v>
      </c>
      <c r="U81" s="65">
        <v>2021</v>
      </c>
      <c r="V81" s="65">
        <v>2022</v>
      </c>
      <c r="W81" s="65">
        <v>2023</v>
      </c>
      <c r="X81" s="63"/>
      <c r="Y81" s="29"/>
      <c r="Z81" s="29"/>
      <c r="AA81" s="29"/>
      <c r="AB81" s="29"/>
      <c r="AC81" s="29"/>
    </row>
    <row r="82" spans="1:36" ht="22.5" customHeight="1">
      <c r="A82" s="63"/>
      <c r="B82" s="64" t="s">
        <v>227</v>
      </c>
      <c r="C82" s="64" t="s">
        <v>74</v>
      </c>
      <c r="D82" s="64" t="s">
        <v>152</v>
      </c>
      <c r="E82" s="105">
        <f t="shared" ref="E82:W82" si="26">(E73/$D$78)/1000</f>
        <v>3.4217592360412503E-2</v>
      </c>
      <c r="F82" s="105">
        <f t="shared" si="26"/>
        <v>4.2799996483198988E-2</v>
      </c>
      <c r="G82" s="105">
        <f t="shared" si="26"/>
        <v>5.3535026066917658E-2</v>
      </c>
      <c r="H82" s="105">
        <f t="shared" si="26"/>
        <v>6.6962599333637629E-2</v>
      </c>
      <c r="I82" s="105">
        <f t="shared" si="26"/>
        <v>8.3758055967179196E-2</v>
      </c>
      <c r="J82" s="105">
        <f t="shared" si="26"/>
        <v>0.10476612331679659</v>
      </c>
      <c r="K82" s="105">
        <f t="shared" si="26"/>
        <v>0.44234585400425225</v>
      </c>
      <c r="L82" s="105">
        <f t="shared" si="26"/>
        <v>0.76828490432317509</v>
      </c>
      <c r="M82" s="105">
        <f t="shared" si="26"/>
        <v>1.0360205527994331</v>
      </c>
      <c r="N82" s="105">
        <f t="shared" si="26"/>
        <v>1.1757087172218286</v>
      </c>
      <c r="O82" s="105">
        <f t="shared" si="26"/>
        <v>1.33867824238129</v>
      </c>
      <c r="P82" s="105">
        <f t="shared" si="26"/>
        <v>1.3852409638554217</v>
      </c>
      <c r="Q82" s="105">
        <f t="shared" si="26"/>
        <v>1.3852409638554217</v>
      </c>
      <c r="R82" s="105">
        <f t="shared" si="26"/>
        <v>1.3968816442239547</v>
      </c>
      <c r="S82" s="105">
        <f t="shared" si="26"/>
        <v>1.4201630049610205</v>
      </c>
      <c r="T82" s="105">
        <f t="shared" si="26"/>
        <v>1.4434443656980864</v>
      </c>
      <c r="U82" s="105">
        <f t="shared" si="26"/>
        <v>1.4667257264351523</v>
      </c>
      <c r="V82" s="105">
        <f t="shared" si="26"/>
        <v>1.5365698086463502</v>
      </c>
      <c r="W82" s="105">
        <f t="shared" si="26"/>
        <v>1.9219698952968853</v>
      </c>
      <c r="X82" s="63"/>
      <c r="Y82" s="63"/>
      <c r="Z82" s="63"/>
      <c r="AA82" s="63"/>
      <c r="AB82" s="63"/>
      <c r="AC82" s="63"/>
    </row>
    <row r="83" spans="1:36" ht="22.5" customHeight="1">
      <c r="A83" s="29"/>
      <c r="B83" s="29"/>
      <c r="C83" s="29"/>
      <c r="D83" s="29"/>
      <c r="E83" s="29"/>
      <c r="F83" s="63"/>
      <c r="G83" s="63"/>
      <c r="H83" s="63"/>
      <c r="I83" s="63"/>
      <c r="J83" s="63"/>
      <c r="K83" s="63"/>
      <c r="L83" s="63"/>
      <c r="M83" s="63"/>
      <c r="N83" s="63"/>
      <c r="O83" s="63"/>
      <c r="P83" s="63"/>
      <c r="Q83" s="63"/>
      <c r="R83" s="63"/>
      <c r="S83" s="63"/>
      <c r="T83" s="63"/>
      <c r="U83" s="63"/>
      <c r="V83" s="63"/>
      <c r="W83" s="63"/>
      <c r="X83" s="63"/>
      <c r="Y83" s="29"/>
      <c r="Z83" s="29"/>
      <c r="AA83" s="29"/>
      <c r="AB83" s="29"/>
      <c r="AC83" s="29"/>
    </row>
    <row r="84" spans="1:36" ht="22.5" customHeight="1">
      <c r="A84" s="29"/>
      <c r="B84" s="29"/>
      <c r="C84" s="29"/>
      <c r="D84" s="29"/>
      <c r="E84" s="29"/>
      <c r="F84" s="63"/>
      <c r="G84" s="63"/>
      <c r="H84" s="63"/>
      <c r="I84" s="63"/>
      <c r="J84" s="63"/>
      <c r="K84" s="63"/>
      <c r="L84" s="63"/>
      <c r="M84" s="63"/>
      <c r="N84" s="63"/>
      <c r="O84" s="63"/>
      <c r="P84" s="63"/>
      <c r="Q84" s="63"/>
      <c r="R84" s="63"/>
      <c r="S84" s="63"/>
      <c r="T84" s="63"/>
      <c r="U84" s="63"/>
      <c r="V84" s="63"/>
      <c r="W84" s="63"/>
      <c r="X84" s="63"/>
      <c r="Y84" s="63"/>
      <c r="Z84" s="29"/>
      <c r="AA84" s="29"/>
      <c r="AB84" s="29"/>
      <c r="AC84" s="29"/>
      <c r="AD84" s="29"/>
      <c r="AE84" s="29"/>
      <c r="AF84" s="29"/>
      <c r="AG84" s="29"/>
      <c r="AH84" s="29"/>
      <c r="AI84" s="29"/>
      <c r="AJ84" s="29"/>
    </row>
    <row r="85" spans="1:36" ht="22.5" customHeight="1">
      <c r="A85" s="29"/>
      <c r="B85" s="29"/>
      <c r="C85" s="29"/>
      <c r="D85" s="29"/>
      <c r="E85" s="29"/>
      <c r="F85" s="63"/>
      <c r="G85" s="63"/>
      <c r="H85" s="63"/>
      <c r="I85" s="63"/>
      <c r="J85" s="63"/>
      <c r="K85" s="63"/>
      <c r="L85" s="63"/>
      <c r="M85" s="63"/>
      <c r="N85" s="63"/>
      <c r="O85" s="63"/>
      <c r="P85" s="63"/>
      <c r="Q85" s="63"/>
      <c r="R85" s="63"/>
      <c r="S85" s="63"/>
      <c r="T85" s="63"/>
      <c r="U85" s="63"/>
      <c r="V85" s="63"/>
      <c r="W85" s="63"/>
      <c r="X85" s="63"/>
      <c r="Y85" s="63"/>
      <c r="Z85" s="29"/>
      <c r="AA85" s="29"/>
      <c r="AB85" s="29"/>
      <c r="AC85" s="29"/>
      <c r="AD85" s="29"/>
      <c r="AE85" s="29"/>
      <c r="AF85" s="29"/>
      <c r="AG85" s="29"/>
      <c r="AH85" s="29"/>
      <c r="AI85" s="29"/>
      <c r="AJ85" s="29"/>
    </row>
    <row r="86" spans="1:36" ht="22.5" customHeight="1">
      <c r="A86" s="29"/>
      <c r="B86" s="29"/>
      <c r="C86" s="29"/>
      <c r="D86" s="29"/>
      <c r="E86" s="29"/>
      <c r="F86" s="63"/>
      <c r="G86" s="63"/>
      <c r="H86" s="63"/>
      <c r="I86" s="63"/>
      <c r="J86" s="63"/>
      <c r="K86" s="63"/>
      <c r="L86" s="63"/>
      <c r="M86" s="63"/>
      <c r="N86" s="63"/>
      <c r="O86" s="63"/>
      <c r="P86" s="63"/>
      <c r="Q86" s="63"/>
      <c r="R86" s="63"/>
      <c r="S86" s="63"/>
      <c r="T86" s="63"/>
      <c r="U86" s="63"/>
      <c r="V86" s="63"/>
      <c r="W86" s="63"/>
      <c r="X86" s="63"/>
      <c r="Y86" s="63"/>
      <c r="Z86" s="29"/>
      <c r="AA86" s="29"/>
      <c r="AB86" s="29"/>
      <c r="AC86" s="29"/>
      <c r="AD86" s="29"/>
      <c r="AE86" s="29"/>
      <c r="AF86" s="29"/>
      <c r="AG86" s="29"/>
      <c r="AH86" s="29"/>
      <c r="AI86" s="29"/>
      <c r="AJ86" s="29"/>
    </row>
    <row r="87" spans="1:36" ht="22.5" customHeight="1">
      <c r="A87" s="29"/>
      <c r="B87" s="29"/>
      <c r="C87" s="29"/>
      <c r="D87" s="29"/>
      <c r="E87" s="29"/>
      <c r="F87" s="63"/>
      <c r="G87" s="63"/>
      <c r="H87" s="63"/>
      <c r="I87" s="63"/>
      <c r="J87" s="63"/>
      <c r="K87" s="63"/>
      <c r="L87" s="63"/>
      <c r="M87" s="63"/>
      <c r="N87" s="63"/>
      <c r="O87" s="63"/>
      <c r="P87" s="63"/>
      <c r="Q87" s="63"/>
      <c r="R87" s="63"/>
      <c r="S87" s="63"/>
      <c r="T87" s="63"/>
      <c r="U87" s="63"/>
      <c r="V87" s="63"/>
      <c r="W87" s="63"/>
      <c r="X87" s="63"/>
      <c r="Y87" s="63"/>
      <c r="Z87" s="29"/>
      <c r="AA87" s="29"/>
      <c r="AB87" s="29"/>
      <c r="AC87" s="29"/>
      <c r="AD87" s="29"/>
      <c r="AE87" s="29"/>
      <c r="AF87" s="29"/>
      <c r="AG87" s="29"/>
      <c r="AH87" s="29"/>
      <c r="AI87" s="29"/>
      <c r="AJ87" s="29"/>
    </row>
    <row r="88" spans="1:36" ht="22.5" customHeight="1">
      <c r="A88" s="29"/>
      <c r="B88" s="29"/>
      <c r="C88" s="29"/>
      <c r="D88" s="29"/>
      <c r="E88" s="29"/>
      <c r="F88" s="63"/>
      <c r="G88" s="63"/>
      <c r="H88" s="63"/>
      <c r="I88" s="63"/>
      <c r="J88" s="63"/>
      <c r="K88" s="63"/>
      <c r="L88" s="63"/>
      <c r="M88" s="63"/>
      <c r="N88" s="63"/>
      <c r="O88" s="63"/>
      <c r="P88" s="63"/>
      <c r="Q88" s="63"/>
      <c r="R88" s="63"/>
      <c r="S88" s="63"/>
      <c r="T88" s="63"/>
      <c r="U88" s="63"/>
      <c r="V88" s="63"/>
      <c r="W88" s="63"/>
      <c r="X88" s="63"/>
      <c r="Y88" s="63"/>
      <c r="Z88" s="29"/>
      <c r="AA88" s="29"/>
      <c r="AB88" s="29"/>
      <c r="AC88" s="29"/>
      <c r="AD88" s="29"/>
      <c r="AE88" s="29"/>
      <c r="AF88" s="29"/>
      <c r="AG88" s="29"/>
      <c r="AH88" s="29"/>
      <c r="AI88" s="29"/>
      <c r="AJ88" s="29"/>
    </row>
    <row r="89" spans="1:36" ht="22.5" customHeight="1">
      <c r="A89" s="29"/>
      <c r="B89" s="29"/>
      <c r="C89" s="29"/>
      <c r="D89" s="29"/>
      <c r="E89" s="29"/>
      <c r="F89" s="63"/>
      <c r="G89" s="63"/>
      <c r="H89" s="63"/>
      <c r="I89" s="63"/>
      <c r="J89" s="63"/>
      <c r="K89" s="63"/>
      <c r="L89" s="63"/>
      <c r="M89" s="63"/>
      <c r="N89" s="63"/>
      <c r="O89" s="63"/>
      <c r="P89" s="63"/>
      <c r="Q89" s="63"/>
      <c r="R89" s="63"/>
      <c r="S89" s="63"/>
      <c r="T89" s="63"/>
      <c r="U89" s="63"/>
      <c r="V89" s="63"/>
      <c r="W89" s="63"/>
      <c r="X89" s="63"/>
      <c r="Y89" s="63"/>
      <c r="Z89" s="29"/>
      <c r="AA89" s="29"/>
      <c r="AB89" s="29"/>
      <c r="AC89" s="29"/>
      <c r="AD89" s="29"/>
      <c r="AE89" s="29"/>
      <c r="AF89" s="29"/>
      <c r="AG89" s="29"/>
      <c r="AH89" s="29"/>
      <c r="AI89" s="29"/>
      <c r="AJ89" s="29"/>
    </row>
    <row r="90" spans="1:36" ht="22.5" customHeight="1">
      <c r="A90" s="29"/>
      <c r="B90" s="29"/>
      <c r="C90" s="29"/>
      <c r="D90" s="29"/>
      <c r="E90" s="29"/>
      <c r="F90" s="63"/>
      <c r="G90" s="63"/>
      <c r="H90" s="63"/>
      <c r="I90" s="63"/>
      <c r="J90" s="63"/>
      <c r="K90" s="63"/>
      <c r="L90" s="63"/>
      <c r="M90" s="63"/>
      <c r="N90" s="63"/>
      <c r="O90" s="63"/>
      <c r="P90" s="63"/>
      <c r="Q90" s="63"/>
      <c r="R90" s="63"/>
      <c r="S90" s="63"/>
      <c r="T90" s="63"/>
      <c r="U90" s="63"/>
      <c r="V90" s="63"/>
      <c r="W90" s="63"/>
      <c r="X90" s="63"/>
      <c r="Y90" s="63"/>
      <c r="Z90" s="29"/>
      <c r="AA90" s="29"/>
      <c r="AB90" s="29"/>
      <c r="AC90" s="29"/>
      <c r="AD90" s="29"/>
      <c r="AE90" s="29"/>
      <c r="AF90" s="29"/>
      <c r="AG90" s="29"/>
      <c r="AH90" s="29"/>
      <c r="AI90" s="29"/>
      <c r="AJ90" s="29"/>
    </row>
    <row r="91" spans="1:36" ht="22.5" customHeight="1">
      <c r="A91" s="29"/>
      <c r="B91" s="29"/>
      <c r="C91" s="29"/>
      <c r="D91" s="29"/>
      <c r="E91" s="29"/>
      <c r="F91" s="63"/>
      <c r="G91" s="63"/>
      <c r="H91" s="63"/>
      <c r="I91" s="63"/>
      <c r="J91" s="63"/>
      <c r="K91" s="63"/>
      <c r="L91" s="63"/>
      <c r="M91" s="63"/>
      <c r="N91" s="63"/>
      <c r="O91" s="63"/>
      <c r="P91" s="63"/>
      <c r="Q91" s="63"/>
      <c r="R91" s="63"/>
      <c r="S91" s="63"/>
      <c r="T91" s="63"/>
      <c r="U91" s="63"/>
      <c r="V91" s="63"/>
      <c r="W91" s="63"/>
      <c r="X91" s="63"/>
      <c r="Y91" s="63"/>
      <c r="Z91" s="29"/>
      <c r="AA91" s="29"/>
      <c r="AB91" s="29"/>
      <c r="AC91" s="29"/>
      <c r="AD91" s="29"/>
      <c r="AE91" s="29"/>
      <c r="AF91" s="29"/>
      <c r="AG91" s="29"/>
      <c r="AH91" s="29"/>
      <c r="AI91" s="29"/>
      <c r="AJ91" s="29"/>
    </row>
    <row r="92" spans="1:36" ht="22.5" customHeight="1">
      <c r="A92" s="29"/>
      <c r="B92" s="29"/>
      <c r="C92" s="29"/>
      <c r="D92" s="29"/>
      <c r="E92" s="29"/>
      <c r="F92" s="63"/>
      <c r="G92" s="63"/>
      <c r="H92" s="63"/>
      <c r="I92" s="63"/>
      <c r="J92" s="63"/>
      <c r="K92" s="63"/>
      <c r="L92" s="63"/>
      <c r="M92" s="63"/>
      <c r="N92" s="63"/>
      <c r="O92" s="63"/>
      <c r="P92" s="63"/>
      <c r="Q92" s="63"/>
      <c r="R92" s="63"/>
      <c r="S92" s="63"/>
      <c r="T92" s="63"/>
      <c r="U92" s="63"/>
      <c r="V92" s="63"/>
      <c r="W92" s="63"/>
      <c r="X92" s="63"/>
      <c r="Y92" s="63"/>
      <c r="Z92" s="29"/>
      <c r="AA92" s="29"/>
      <c r="AB92" s="29"/>
      <c r="AC92" s="29"/>
      <c r="AD92" s="29"/>
      <c r="AE92" s="29"/>
      <c r="AF92" s="29"/>
      <c r="AG92" s="29"/>
      <c r="AH92" s="29"/>
      <c r="AI92" s="29"/>
      <c r="AJ92" s="29"/>
    </row>
    <row r="93" spans="1:36" ht="22.5" customHeight="1">
      <c r="A93" s="29"/>
      <c r="B93" s="29"/>
      <c r="C93" s="29"/>
      <c r="D93" s="29"/>
      <c r="E93" s="29"/>
      <c r="F93" s="63"/>
      <c r="G93" s="63"/>
      <c r="H93" s="63"/>
      <c r="I93" s="63"/>
      <c r="J93" s="63"/>
      <c r="K93" s="63"/>
      <c r="L93" s="63"/>
      <c r="M93" s="63"/>
      <c r="N93" s="63"/>
      <c r="O93" s="63"/>
      <c r="P93" s="63"/>
      <c r="Q93" s="63"/>
      <c r="R93" s="63"/>
      <c r="S93" s="63"/>
      <c r="T93" s="63"/>
      <c r="U93" s="63"/>
      <c r="V93" s="63"/>
      <c r="W93" s="63"/>
      <c r="X93" s="63"/>
      <c r="Y93" s="63"/>
      <c r="Z93" s="29"/>
      <c r="AA93" s="29"/>
      <c r="AB93" s="29"/>
      <c r="AC93" s="29"/>
      <c r="AD93" s="29"/>
      <c r="AE93" s="29"/>
      <c r="AF93" s="29"/>
      <c r="AG93" s="29"/>
      <c r="AH93" s="29"/>
      <c r="AI93" s="29"/>
      <c r="AJ93" s="29"/>
    </row>
    <row r="94" spans="1:36" ht="22.5" customHeight="1">
      <c r="A94" s="29"/>
      <c r="B94" s="29"/>
      <c r="C94" s="29"/>
      <c r="D94" s="29"/>
      <c r="E94" s="29"/>
      <c r="F94" s="63"/>
      <c r="G94" s="63"/>
      <c r="H94" s="63"/>
      <c r="I94" s="63"/>
      <c r="J94" s="63"/>
      <c r="K94" s="63"/>
      <c r="L94" s="63"/>
      <c r="M94" s="63"/>
      <c r="N94" s="63"/>
      <c r="O94" s="63"/>
      <c r="P94" s="63"/>
      <c r="Q94" s="63"/>
      <c r="R94" s="63"/>
      <c r="S94" s="63"/>
      <c r="T94" s="63"/>
      <c r="U94" s="63"/>
      <c r="V94" s="63"/>
      <c r="W94" s="63"/>
      <c r="X94" s="63"/>
      <c r="Y94" s="63"/>
      <c r="Z94" s="29"/>
      <c r="AA94" s="29"/>
      <c r="AB94" s="29"/>
      <c r="AC94" s="29"/>
      <c r="AD94" s="29"/>
      <c r="AE94" s="29"/>
      <c r="AF94" s="29"/>
      <c r="AG94" s="29"/>
      <c r="AH94" s="29"/>
      <c r="AI94" s="29"/>
      <c r="AJ94" s="29"/>
    </row>
    <row r="95" spans="1:36" ht="22.5" customHeight="1">
      <c r="A95" s="29"/>
      <c r="B95" s="29"/>
      <c r="C95" s="29"/>
      <c r="D95" s="29"/>
      <c r="E95" s="29"/>
      <c r="F95" s="63"/>
      <c r="G95" s="63"/>
      <c r="H95" s="63"/>
      <c r="I95" s="63"/>
      <c r="J95" s="63"/>
      <c r="K95" s="63"/>
      <c r="L95" s="63"/>
      <c r="M95" s="63"/>
      <c r="N95" s="63"/>
      <c r="O95" s="63"/>
      <c r="P95" s="63"/>
      <c r="Q95" s="63"/>
      <c r="R95" s="63"/>
      <c r="S95" s="63"/>
      <c r="T95" s="63"/>
      <c r="U95" s="63"/>
      <c r="V95" s="63"/>
      <c r="W95" s="63"/>
      <c r="X95" s="63"/>
      <c r="Y95" s="63"/>
      <c r="Z95" s="29"/>
      <c r="AA95" s="29"/>
      <c r="AB95" s="29"/>
      <c r="AC95" s="29"/>
      <c r="AD95" s="29"/>
      <c r="AE95" s="29"/>
      <c r="AF95" s="29"/>
      <c r="AG95" s="29"/>
      <c r="AH95" s="29"/>
      <c r="AI95" s="29"/>
      <c r="AJ95" s="29"/>
    </row>
    <row r="96" spans="1:36" ht="22.5" customHeight="1">
      <c r="A96" s="29"/>
      <c r="B96" s="29"/>
      <c r="C96" s="29"/>
      <c r="D96" s="29"/>
      <c r="E96" s="29"/>
      <c r="F96" s="63"/>
      <c r="G96" s="63"/>
      <c r="H96" s="63"/>
      <c r="I96" s="63"/>
      <c r="J96" s="63"/>
      <c r="K96" s="63"/>
      <c r="L96" s="63"/>
      <c r="M96" s="63"/>
      <c r="N96" s="63"/>
      <c r="O96" s="63"/>
      <c r="P96" s="63"/>
      <c r="Q96" s="63"/>
      <c r="R96" s="63"/>
      <c r="S96" s="63"/>
      <c r="T96" s="63"/>
      <c r="U96" s="63"/>
      <c r="V96" s="63"/>
      <c r="W96" s="63"/>
      <c r="X96" s="63"/>
      <c r="Y96" s="63"/>
      <c r="Z96" s="29"/>
      <c r="AA96" s="29"/>
      <c r="AB96" s="29"/>
      <c r="AC96" s="29"/>
      <c r="AD96" s="29"/>
      <c r="AE96" s="29"/>
      <c r="AF96" s="29"/>
      <c r="AG96" s="29"/>
      <c r="AH96" s="29"/>
      <c r="AI96" s="29"/>
      <c r="AJ96" s="29"/>
    </row>
    <row r="97" spans="1:36" ht="22.5" customHeight="1">
      <c r="A97" s="29"/>
      <c r="B97" s="29"/>
      <c r="C97" s="29"/>
      <c r="D97" s="29"/>
      <c r="E97" s="29"/>
      <c r="F97" s="63"/>
      <c r="G97" s="63"/>
      <c r="H97" s="63"/>
      <c r="I97" s="63"/>
      <c r="J97" s="63"/>
      <c r="K97" s="63"/>
      <c r="L97" s="63"/>
      <c r="M97" s="63"/>
      <c r="N97" s="63"/>
      <c r="O97" s="63"/>
      <c r="P97" s="63"/>
      <c r="Q97" s="63"/>
      <c r="R97" s="63"/>
      <c r="S97" s="63"/>
      <c r="T97" s="63"/>
      <c r="U97" s="63"/>
      <c r="V97" s="63"/>
      <c r="W97" s="63"/>
      <c r="X97" s="63"/>
      <c r="Y97" s="63"/>
      <c r="Z97" s="29"/>
      <c r="AA97" s="29"/>
      <c r="AB97" s="29"/>
      <c r="AC97" s="29"/>
      <c r="AD97" s="29"/>
      <c r="AE97" s="29"/>
      <c r="AF97" s="29"/>
      <c r="AG97" s="29"/>
      <c r="AH97" s="29"/>
      <c r="AI97" s="29"/>
      <c r="AJ97" s="29"/>
    </row>
    <row r="98" spans="1:36" ht="22.5" customHeight="1">
      <c r="A98" s="29"/>
      <c r="B98" s="29"/>
      <c r="C98" s="29"/>
      <c r="D98" s="29"/>
      <c r="E98" s="29"/>
      <c r="F98" s="63"/>
      <c r="G98" s="63"/>
      <c r="H98" s="63"/>
      <c r="I98" s="63"/>
      <c r="J98" s="63"/>
      <c r="K98" s="63"/>
      <c r="L98" s="63"/>
      <c r="M98" s="63"/>
      <c r="N98" s="63"/>
      <c r="O98" s="63"/>
      <c r="P98" s="63"/>
      <c r="Q98" s="63"/>
      <c r="R98" s="63"/>
      <c r="S98" s="63"/>
      <c r="T98" s="63"/>
      <c r="U98" s="63"/>
      <c r="V98" s="63"/>
      <c r="W98" s="63"/>
      <c r="X98" s="63"/>
      <c r="Y98" s="63"/>
      <c r="Z98" s="29"/>
      <c r="AA98" s="29"/>
      <c r="AB98" s="29"/>
      <c r="AC98" s="29"/>
      <c r="AD98" s="29"/>
      <c r="AE98" s="29"/>
      <c r="AF98" s="29"/>
      <c r="AG98" s="29"/>
      <c r="AH98" s="29"/>
      <c r="AI98" s="29"/>
      <c r="AJ98" s="29"/>
    </row>
    <row r="99" spans="1:36" ht="22.5" customHeight="1">
      <c r="A99" s="29"/>
      <c r="B99" s="29"/>
      <c r="C99" s="29"/>
      <c r="D99" s="29"/>
      <c r="E99" s="29"/>
      <c r="F99" s="63"/>
      <c r="G99" s="63"/>
      <c r="H99" s="63"/>
      <c r="I99" s="63"/>
      <c r="J99" s="63"/>
      <c r="K99" s="63"/>
      <c r="L99" s="63"/>
      <c r="M99" s="63"/>
      <c r="N99" s="63"/>
      <c r="O99" s="63"/>
      <c r="P99" s="63"/>
      <c r="Q99" s="63"/>
      <c r="R99" s="63"/>
      <c r="S99" s="63"/>
      <c r="T99" s="63"/>
      <c r="U99" s="63"/>
      <c r="V99" s="63"/>
      <c r="W99" s="63"/>
      <c r="X99" s="63"/>
      <c r="Y99" s="63"/>
      <c r="Z99" s="29"/>
      <c r="AA99" s="29"/>
      <c r="AB99" s="29"/>
      <c r="AC99" s="29"/>
      <c r="AD99" s="29"/>
      <c r="AE99" s="29"/>
      <c r="AF99" s="29"/>
      <c r="AG99" s="29"/>
      <c r="AH99" s="29"/>
      <c r="AI99" s="29"/>
      <c r="AJ99" s="29"/>
    </row>
    <row r="100" spans="1:36" ht="22.5" customHeight="1">
      <c r="A100" s="29"/>
      <c r="B100" s="29"/>
      <c r="C100" s="29"/>
      <c r="D100" s="29"/>
      <c r="E100" s="29"/>
      <c r="F100" s="63"/>
      <c r="G100" s="63"/>
      <c r="H100" s="63"/>
      <c r="I100" s="63"/>
      <c r="J100" s="63"/>
      <c r="K100" s="63"/>
      <c r="L100" s="63"/>
      <c r="M100" s="63"/>
      <c r="N100" s="63"/>
      <c r="O100" s="63"/>
      <c r="P100" s="63"/>
      <c r="Q100" s="63"/>
      <c r="R100" s="63"/>
      <c r="S100" s="63"/>
      <c r="T100" s="63"/>
      <c r="U100" s="63"/>
      <c r="V100" s="63"/>
      <c r="W100" s="63"/>
      <c r="X100" s="63"/>
      <c r="Y100" s="63"/>
      <c r="Z100" s="29"/>
      <c r="AA100" s="29"/>
      <c r="AB100" s="29"/>
      <c r="AC100" s="29"/>
      <c r="AD100" s="29"/>
      <c r="AE100" s="29"/>
      <c r="AF100" s="29"/>
      <c r="AG100" s="29"/>
      <c r="AH100" s="29"/>
      <c r="AI100" s="29"/>
      <c r="AJ100" s="29"/>
    </row>
    <row r="101" spans="1:36" ht="22.5" customHeight="1">
      <c r="A101" s="29"/>
      <c r="B101" s="29"/>
      <c r="C101" s="29"/>
      <c r="D101" s="29"/>
      <c r="E101" s="29"/>
      <c r="F101" s="63"/>
      <c r="G101" s="63"/>
      <c r="H101" s="63"/>
      <c r="I101" s="63"/>
      <c r="J101" s="63"/>
      <c r="K101" s="63"/>
      <c r="L101" s="63"/>
      <c r="M101" s="63"/>
      <c r="N101" s="63"/>
      <c r="O101" s="63"/>
      <c r="P101" s="63"/>
      <c r="Q101" s="63"/>
      <c r="R101" s="63"/>
      <c r="S101" s="63"/>
      <c r="T101" s="63"/>
      <c r="U101" s="63"/>
      <c r="V101" s="63"/>
      <c r="W101" s="63"/>
      <c r="X101" s="63"/>
      <c r="Y101" s="63"/>
      <c r="Z101" s="29"/>
      <c r="AA101" s="29"/>
      <c r="AB101" s="29"/>
      <c r="AC101" s="29"/>
      <c r="AD101" s="29"/>
      <c r="AE101" s="29"/>
      <c r="AF101" s="29"/>
      <c r="AG101" s="29"/>
      <c r="AH101" s="29"/>
      <c r="AI101" s="29"/>
      <c r="AJ101" s="29"/>
    </row>
    <row r="102" spans="1:36" ht="22.5" customHeight="1">
      <c r="A102" s="29"/>
      <c r="B102" s="29"/>
      <c r="C102" s="29"/>
      <c r="D102" s="29"/>
      <c r="E102" s="29"/>
      <c r="F102" s="63"/>
      <c r="G102" s="63"/>
      <c r="H102" s="63"/>
      <c r="I102" s="63"/>
      <c r="J102" s="63"/>
      <c r="K102" s="63"/>
      <c r="L102" s="63"/>
      <c r="M102" s="63"/>
      <c r="N102" s="63"/>
      <c r="O102" s="63"/>
      <c r="P102" s="63"/>
      <c r="Q102" s="63"/>
      <c r="R102" s="63"/>
      <c r="S102" s="63"/>
      <c r="T102" s="63"/>
      <c r="U102" s="63"/>
      <c r="V102" s="63"/>
      <c r="W102" s="63"/>
      <c r="X102" s="63"/>
      <c r="Y102" s="63"/>
      <c r="Z102" s="29"/>
      <c r="AA102" s="29"/>
      <c r="AB102" s="29"/>
      <c r="AC102" s="29"/>
      <c r="AD102" s="29"/>
      <c r="AE102" s="29"/>
      <c r="AF102" s="29"/>
      <c r="AG102" s="29"/>
      <c r="AH102" s="29"/>
      <c r="AI102" s="29"/>
      <c r="AJ102" s="29"/>
    </row>
    <row r="103" spans="1:36" ht="22.5" customHeight="1">
      <c r="A103" s="29"/>
      <c r="B103" s="29"/>
      <c r="C103" s="29"/>
      <c r="D103" s="29"/>
      <c r="E103" s="29"/>
      <c r="F103" s="63"/>
      <c r="G103" s="63"/>
      <c r="H103" s="63"/>
      <c r="I103" s="63"/>
      <c r="J103" s="63"/>
      <c r="K103" s="63"/>
      <c r="L103" s="63"/>
      <c r="M103" s="63"/>
      <c r="N103" s="63"/>
      <c r="O103" s="63"/>
      <c r="P103" s="63"/>
      <c r="Q103" s="63"/>
      <c r="R103" s="63"/>
      <c r="S103" s="63"/>
      <c r="T103" s="63"/>
      <c r="U103" s="63"/>
      <c r="V103" s="63"/>
      <c r="W103" s="63"/>
      <c r="X103" s="63"/>
      <c r="Y103" s="63"/>
      <c r="Z103" s="29"/>
      <c r="AA103" s="29"/>
      <c r="AB103" s="29"/>
      <c r="AC103" s="29"/>
      <c r="AD103" s="29"/>
      <c r="AE103" s="29"/>
      <c r="AF103" s="29"/>
      <c r="AG103" s="29"/>
      <c r="AH103" s="29"/>
      <c r="AI103" s="29"/>
      <c r="AJ103" s="29"/>
    </row>
    <row r="104" spans="1:36" ht="22.5" customHeight="1">
      <c r="A104" s="29"/>
      <c r="B104" s="29"/>
      <c r="C104" s="29"/>
      <c r="D104" s="29"/>
      <c r="E104" s="29"/>
      <c r="F104" s="63"/>
      <c r="G104" s="63"/>
      <c r="H104" s="63"/>
      <c r="I104" s="63"/>
      <c r="J104" s="63"/>
      <c r="K104" s="63"/>
      <c r="L104" s="63"/>
      <c r="M104" s="63"/>
      <c r="N104" s="63"/>
      <c r="O104" s="63"/>
      <c r="P104" s="63"/>
      <c r="Q104" s="63"/>
      <c r="R104" s="63"/>
      <c r="S104" s="63"/>
      <c r="T104" s="63"/>
      <c r="U104" s="63"/>
      <c r="V104" s="63"/>
      <c r="W104" s="63"/>
      <c r="X104" s="63"/>
      <c r="Y104" s="63"/>
      <c r="Z104" s="29"/>
      <c r="AA104" s="29"/>
      <c r="AB104" s="29"/>
      <c r="AC104" s="29"/>
      <c r="AD104" s="29"/>
      <c r="AE104" s="29"/>
      <c r="AF104" s="29"/>
      <c r="AG104" s="29"/>
      <c r="AH104" s="29"/>
      <c r="AI104" s="29"/>
      <c r="AJ104" s="29"/>
    </row>
    <row r="105" spans="1:36" ht="22.5" customHeight="1">
      <c r="A105" s="29"/>
      <c r="B105" s="29"/>
      <c r="C105" s="29"/>
      <c r="D105" s="29"/>
      <c r="E105" s="29"/>
      <c r="F105" s="63"/>
      <c r="G105" s="63"/>
      <c r="H105" s="63"/>
      <c r="I105" s="63"/>
      <c r="J105" s="63"/>
      <c r="K105" s="63"/>
      <c r="L105" s="63"/>
      <c r="M105" s="63"/>
      <c r="N105" s="63"/>
      <c r="O105" s="63"/>
      <c r="P105" s="63"/>
      <c r="Q105" s="63"/>
      <c r="R105" s="63"/>
      <c r="S105" s="63"/>
      <c r="T105" s="63"/>
      <c r="U105" s="63"/>
      <c r="V105" s="63"/>
      <c r="W105" s="63"/>
      <c r="X105" s="63"/>
      <c r="Y105" s="63"/>
      <c r="Z105" s="29"/>
      <c r="AA105" s="29"/>
      <c r="AB105" s="29"/>
      <c r="AC105" s="29"/>
      <c r="AD105" s="29"/>
      <c r="AE105" s="29"/>
      <c r="AF105" s="29"/>
      <c r="AG105" s="29"/>
      <c r="AH105" s="29"/>
      <c r="AI105" s="29"/>
      <c r="AJ105" s="29"/>
    </row>
    <row r="106" spans="1:36" ht="22.5" customHeight="1">
      <c r="A106" s="29"/>
      <c r="B106" s="29"/>
      <c r="C106" s="29"/>
      <c r="D106" s="29"/>
      <c r="E106" s="29"/>
      <c r="F106" s="63"/>
      <c r="G106" s="63"/>
      <c r="H106" s="63"/>
      <c r="I106" s="63"/>
      <c r="J106" s="63"/>
      <c r="K106" s="63"/>
      <c r="L106" s="63"/>
      <c r="M106" s="63"/>
      <c r="N106" s="63"/>
      <c r="O106" s="63"/>
      <c r="P106" s="63"/>
      <c r="Q106" s="63"/>
      <c r="R106" s="63"/>
      <c r="S106" s="63"/>
      <c r="T106" s="63"/>
      <c r="U106" s="63"/>
      <c r="V106" s="63"/>
      <c r="W106" s="63"/>
      <c r="X106" s="63"/>
      <c r="Y106" s="63"/>
      <c r="Z106" s="29"/>
      <c r="AA106" s="29"/>
      <c r="AB106" s="29"/>
      <c r="AC106" s="29"/>
      <c r="AD106" s="29"/>
      <c r="AE106" s="29"/>
      <c r="AF106" s="29"/>
      <c r="AG106" s="29"/>
      <c r="AH106" s="29"/>
      <c r="AI106" s="29"/>
      <c r="AJ106" s="29"/>
    </row>
    <row r="107" spans="1:36" ht="22.5" customHeight="1">
      <c r="A107" s="29"/>
      <c r="B107" s="29"/>
      <c r="C107" s="29"/>
      <c r="D107" s="29"/>
      <c r="E107" s="29"/>
      <c r="F107" s="63"/>
      <c r="G107" s="63"/>
      <c r="H107" s="63"/>
      <c r="I107" s="63"/>
      <c r="J107" s="63"/>
      <c r="K107" s="63"/>
      <c r="L107" s="63"/>
      <c r="M107" s="63"/>
      <c r="N107" s="63"/>
      <c r="O107" s="63"/>
      <c r="P107" s="63"/>
      <c r="Q107" s="63"/>
      <c r="R107" s="63"/>
      <c r="S107" s="63"/>
      <c r="T107" s="63"/>
      <c r="U107" s="63"/>
      <c r="V107" s="63"/>
      <c r="W107" s="63"/>
      <c r="X107" s="63"/>
      <c r="Y107" s="63"/>
      <c r="Z107" s="29"/>
      <c r="AA107" s="29"/>
      <c r="AB107" s="29"/>
      <c r="AC107" s="29"/>
      <c r="AD107" s="29"/>
      <c r="AE107" s="29"/>
      <c r="AF107" s="29"/>
      <c r="AG107" s="29"/>
      <c r="AH107" s="29"/>
      <c r="AI107" s="29"/>
      <c r="AJ107" s="29"/>
    </row>
    <row r="108" spans="1:36" ht="22.5" customHeight="1">
      <c r="A108" s="29"/>
      <c r="B108" s="29"/>
      <c r="C108" s="29"/>
      <c r="D108" s="29"/>
      <c r="E108" s="29"/>
      <c r="F108" s="63"/>
      <c r="G108" s="63"/>
      <c r="H108" s="63"/>
      <c r="I108" s="63"/>
      <c r="J108" s="63"/>
      <c r="K108" s="63"/>
      <c r="L108" s="63"/>
      <c r="M108" s="63"/>
      <c r="N108" s="63"/>
      <c r="O108" s="63"/>
      <c r="P108" s="63"/>
      <c r="Q108" s="63"/>
      <c r="R108" s="63"/>
      <c r="S108" s="63"/>
      <c r="T108" s="63"/>
      <c r="U108" s="63"/>
      <c r="V108" s="63"/>
      <c r="W108" s="63"/>
      <c r="X108" s="63"/>
      <c r="Y108" s="63"/>
      <c r="Z108" s="29"/>
      <c r="AA108" s="29"/>
      <c r="AB108" s="29"/>
      <c r="AC108" s="29"/>
      <c r="AD108" s="29"/>
      <c r="AE108" s="29"/>
      <c r="AF108" s="29"/>
      <c r="AG108" s="29"/>
      <c r="AH108" s="29"/>
      <c r="AI108" s="29"/>
      <c r="AJ108" s="29"/>
    </row>
    <row r="109" spans="1:36" ht="22.5" customHeight="1">
      <c r="A109" s="29"/>
      <c r="B109" s="29"/>
      <c r="C109" s="29"/>
      <c r="D109" s="29"/>
      <c r="E109" s="29"/>
      <c r="F109" s="63"/>
      <c r="G109" s="63"/>
      <c r="H109" s="63"/>
      <c r="I109" s="63"/>
      <c r="J109" s="63"/>
      <c r="K109" s="63"/>
      <c r="L109" s="63"/>
      <c r="M109" s="63"/>
      <c r="N109" s="63"/>
      <c r="O109" s="63"/>
      <c r="P109" s="63"/>
      <c r="Q109" s="63"/>
      <c r="R109" s="63"/>
      <c r="S109" s="63"/>
      <c r="T109" s="63"/>
      <c r="U109" s="63"/>
      <c r="V109" s="63"/>
      <c r="W109" s="63"/>
      <c r="X109" s="63"/>
      <c r="Y109" s="63"/>
      <c r="Z109" s="29"/>
      <c r="AA109" s="29"/>
      <c r="AB109" s="29"/>
      <c r="AC109" s="29"/>
      <c r="AD109" s="29"/>
      <c r="AE109" s="29"/>
      <c r="AF109" s="29"/>
      <c r="AG109" s="29"/>
      <c r="AH109" s="29"/>
      <c r="AI109" s="29"/>
      <c r="AJ109" s="29"/>
    </row>
    <row r="110" spans="1:36" ht="22.5" customHeight="1">
      <c r="A110" s="29"/>
      <c r="B110" s="29"/>
      <c r="C110" s="29"/>
      <c r="D110" s="29"/>
      <c r="E110" s="29"/>
      <c r="F110" s="63"/>
      <c r="G110" s="63"/>
      <c r="H110" s="63"/>
      <c r="I110" s="63"/>
      <c r="J110" s="63"/>
      <c r="K110" s="63"/>
      <c r="L110" s="63"/>
      <c r="M110" s="63"/>
      <c r="N110" s="63"/>
      <c r="O110" s="63"/>
      <c r="P110" s="63"/>
      <c r="Q110" s="63"/>
      <c r="R110" s="63"/>
      <c r="S110" s="63"/>
      <c r="T110" s="63"/>
      <c r="U110" s="63"/>
      <c r="V110" s="63"/>
      <c r="W110" s="63"/>
      <c r="X110" s="63"/>
      <c r="Y110" s="63"/>
      <c r="Z110" s="29"/>
      <c r="AA110" s="29"/>
      <c r="AB110" s="29"/>
      <c r="AC110" s="29"/>
      <c r="AD110" s="29"/>
      <c r="AE110" s="29"/>
      <c r="AF110" s="29"/>
      <c r="AG110" s="29"/>
      <c r="AH110" s="29"/>
      <c r="AI110" s="29"/>
      <c r="AJ110" s="29"/>
    </row>
    <row r="111" spans="1:36" ht="22.5" customHeight="1">
      <c r="A111" s="29"/>
      <c r="B111" s="29"/>
      <c r="C111" s="29"/>
      <c r="D111" s="29"/>
      <c r="E111" s="29"/>
      <c r="F111" s="63"/>
      <c r="G111" s="63"/>
      <c r="H111" s="63"/>
      <c r="I111" s="63"/>
      <c r="J111" s="63"/>
      <c r="K111" s="63"/>
      <c r="L111" s="63"/>
      <c r="M111" s="63"/>
      <c r="N111" s="63"/>
      <c r="O111" s="63"/>
      <c r="P111" s="63"/>
      <c r="Q111" s="63"/>
      <c r="R111" s="63"/>
      <c r="S111" s="63"/>
      <c r="T111" s="63"/>
      <c r="U111" s="63"/>
      <c r="V111" s="63"/>
      <c r="W111" s="63"/>
      <c r="X111" s="63"/>
      <c r="Y111" s="63"/>
      <c r="Z111" s="29"/>
      <c r="AA111" s="29"/>
      <c r="AB111" s="29"/>
      <c r="AC111" s="29"/>
      <c r="AD111" s="29"/>
      <c r="AE111" s="29"/>
      <c r="AF111" s="29"/>
      <c r="AG111" s="29"/>
      <c r="AH111" s="29"/>
      <c r="AI111" s="29"/>
      <c r="AJ111" s="29"/>
    </row>
    <row r="112" spans="1:36" ht="22.5" customHeight="1">
      <c r="A112" s="29"/>
      <c r="B112" s="29"/>
      <c r="C112" s="29"/>
      <c r="D112" s="29"/>
      <c r="E112" s="29"/>
      <c r="F112" s="63"/>
      <c r="G112" s="63"/>
      <c r="H112" s="63"/>
      <c r="I112" s="63"/>
      <c r="J112" s="63"/>
      <c r="K112" s="63"/>
      <c r="L112" s="63"/>
      <c r="M112" s="63"/>
      <c r="N112" s="63"/>
      <c r="O112" s="63"/>
      <c r="P112" s="63"/>
      <c r="Q112" s="63"/>
      <c r="R112" s="63"/>
      <c r="S112" s="63"/>
      <c r="T112" s="63"/>
      <c r="U112" s="63"/>
      <c r="V112" s="63"/>
      <c r="W112" s="63"/>
      <c r="X112" s="63"/>
      <c r="Y112" s="63"/>
      <c r="Z112" s="29"/>
      <c r="AA112" s="29"/>
      <c r="AB112" s="29"/>
      <c r="AC112" s="29"/>
      <c r="AD112" s="29"/>
      <c r="AE112" s="29"/>
      <c r="AF112" s="29"/>
      <c r="AG112" s="29"/>
      <c r="AH112" s="29"/>
      <c r="AI112" s="29"/>
      <c r="AJ112" s="29"/>
    </row>
    <row r="113" spans="1:36" ht="22.5" customHeight="1">
      <c r="A113" s="29"/>
      <c r="B113" s="29"/>
      <c r="C113" s="29"/>
      <c r="D113" s="29"/>
      <c r="E113" s="29"/>
      <c r="F113" s="63"/>
      <c r="G113" s="63"/>
      <c r="H113" s="63"/>
      <c r="I113" s="63"/>
      <c r="J113" s="63"/>
      <c r="K113" s="63"/>
      <c r="L113" s="63"/>
      <c r="M113" s="63"/>
      <c r="N113" s="63"/>
      <c r="O113" s="63"/>
      <c r="P113" s="63"/>
      <c r="Q113" s="63"/>
      <c r="R113" s="63"/>
      <c r="S113" s="63"/>
      <c r="T113" s="63"/>
      <c r="U113" s="63"/>
      <c r="V113" s="63"/>
      <c r="W113" s="63"/>
      <c r="X113" s="63"/>
      <c r="Y113" s="63"/>
      <c r="Z113" s="29"/>
      <c r="AA113" s="29"/>
      <c r="AB113" s="29"/>
      <c r="AC113" s="29"/>
      <c r="AD113" s="29"/>
      <c r="AE113" s="29"/>
      <c r="AF113" s="29"/>
      <c r="AG113" s="29"/>
      <c r="AH113" s="29"/>
      <c r="AI113" s="29"/>
      <c r="AJ113" s="29"/>
    </row>
    <row r="114" spans="1:36" ht="22.5" customHeight="1">
      <c r="A114" s="29"/>
      <c r="B114" s="29"/>
      <c r="C114" s="29"/>
      <c r="D114" s="29"/>
      <c r="E114" s="29"/>
      <c r="F114" s="63"/>
      <c r="G114" s="63"/>
      <c r="H114" s="63"/>
      <c r="I114" s="63"/>
      <c r="J114" s="63"/>
      <c r="K114" s="63"/>
      <c r="L114" s="63"/>
      <c r="M114" s="63"/>
      <c r="N114" s="63"/>
      <c r="O114" s="63"/>
      <c r="P114" s="63"/>
      <c r="Q114" s="63"/>
      <c r="R114" s="63"/>
      <c r="S114" s="63"/>
      <c r="T114" s="63"/>
      <c r="U114" s="63"/>
      <c r="V114" s="63"/>
      <c r="W114" s="63"/>
      <c r="X114" s="63"/>
      <c r="Y114" s="63"/>
      <c r="Z114" s="29"/>
      <c r="AA114" s="29"/>
      <c r="AB114" s="29"/>
      <c r="AC114" s="29"/>
      <c r="AD114" s="29"/>
      <c r="AE114" s="29"/>
      <c r="AF114" s="29"/>
      <c r="AG114" s="29"/>
      <c r="AH114" s="29"/>
      <c r="AI114" s="29"/>
      <c r="AJ114" s="29"/>
    </row>
    <row r="115" spans="1:36" ht="22.5" customHeight="1">
      <c r="A115" s="29"/>
      <c r="B115" s="29"/>
      <c r="C115" s="29"/>
      <c r="D115" s="29"/>
      <c r="E115" s="29"/>
      <c r="F115" s="63"/>
      <c r="G115" s="63"/>
      <c r="H115" s="63"/>
      <c r="I115" s="63"/>
      <c r="J115" s="63"/>
      <c r="K115" s="63"/>
      <c r="L115" s="63"/>
      <c r="M115" s="63"/>
      <c r="N115" s="63"/>
      <c r="O115" s="63"/>
      <c r="P115" s="63"/>
      <c r="Q115" s="63"/>
      <c r="R115" s="63"/>
      <c r="S115" s="63"/>
      <c r="T115" s="63"/>
      <c r="U115" s="63"/>
      <c r="V115" s="63"/>
      <c r="W115" s="63"/>
      <c r="X115" s="63"/>
      <c r="Y115" s="63"/>
      <c r="Z115" s="29"/>
      <c r="AA115" s="29"/>
      <c r="AB115" s="29"/>
      <c r="AC115" s="29"/>
      <c r="AD115" s="29"/>
      <c r="AE115" s="29"/>
      <c r="AF115" s="29"/>
      <c r="AG115" s="29"/>
      <c r="AH115" s="29"/>
      <c r="AI115" s="29"/>
      <c r="AJ115" s="29"/>
    </row>
    <row r="116" spans="1:36" ht="22.5" customHeight="1">
      <c r="A116" s="29"/>
      <c r="B116" s="29"/>
      <c r="C116" s="29"/>
      <c r="D116" s="29"/>
      <c r="E116" s="29"/>
      <c r="F116" s="63"/>
      <c r="G116" s="63"/>
      <c r="H116" s="63"/>
      <c r="I116" s="63"/>
      <c r="J116" s="63"/>
      <c r="K116" s="63"/>
      <c r="L116" s="63"/>
      <c r="M116" s="63"/>
      <c r="N116" s="63"/>
      <c r="O116" s="63"/>
      <c r="P116" s="63"/>
      <c r="Q116" s="63"/>
      <c r="R116" s="63"/>
      <c r="S116" s="63"/>
      <c r="T116" s="63"/>
      <c r="U116" s="63"/>
      <c r="V116" s="63"/>
      <c r="W116" s="63"/>
      <c r="X116" s="63"/>
      <c r="Y116" s="63"/>
      <c r="Z116" s="29"/>
      <c r="AA116" s="29"/>
      <c r="AB116" s="29"/>
      <c r="AC116" s="29"/>
      <c r="AD116" s="29"/>
      <c r="AE116" s="29"/>
      <c r="AF116" s="29"/>
      <c r="AG116" s="29"/>
      <c r="AH116" s="29"/>
      <c r="AI116" s="29"/>
      <c r="AJ116" s="29"/>
    </row>
    <row r="117" spans="1:36" ht="22.5" customHeight="1">
      <c r="A117" s="29"/>
      <c r="B117" s="29"/>
      <c r="C117" s="29"/>
      <c r="D117" s="29"/>
      <c r="E117" s="29"/>
      <c r="F117" s="63"/>
      <c r="G117" s="63"/>
      <c r="H117" s="63"/>
      <c r="I117" s="63"/>
      <c r="J117" s="63"/>
      <c r="K117" s="63"/>
      <c r="L117" s="63"/>
      <c r="M117" s="63"/>
      <c r="N117" s="63"/>
      <c r="O117" s="63"/>
      <c r="P117" s="63"/>
      <c r="Q117" s="63"/>
      <c r="R117" s="63"/>
      <c r="S117" s="63"/>
      <c r="T117" s="63"/>
      <c r="U117" s="63"/>
      <c r="V117" s="63"/>
      <c r="W117" s="63"/>
      <c r="X117" s="63"/>
      <c r="Y117" s="63"/>
      <c r="Z117" s="29"/>
      <c r="AA117" s="29"/>
      <c r="AB117" s="29"/>
      <c r="AC117" s="29"/>
      <c r="AD117" s="29"/>
      <c r="AE117" s="29"/>
      <c r="AF117" s="29"/>
      <c r="AG117" s="29"/>
      <c r="AH117" s="29"/>
      <c r="AI117" s="29"/>
      <c r="AJ117" s="29"/>
    </row>
    <row r="118" spans="1:36" ht="22.5" customHeight="1">
      <c r="A118" s="29"/>
      <c r="B118" s="29"/>
      <c r="C118" s="29"/>
      <c r="D118" s="29"/>
      <c r="E118" s="29"/>
      <c r="F118" s="63"/>
      <c r="G118" s="63"/>
      <c r="H118" s="63"/>
      <c r="I118" s="63"/>
      <c r="J118" s="63"/>
      <c r="K118" s="63"/>
      <c r="L118" s="63"/>
      <c r="M118" s="63"/>
      <c r="N118" s="63"/>
      <c r="O118" s="63"/>
      <c r="P118" s="63"/>
      <c r="Q118" s="63"/>
      <c r="R118" s="63"/>
      <c r="S118" s="63"/>
      <c r="T118" s="63"/>
      <c r="U118" s="63"/>
      <c r="V118" s="63"/>
      <c r="W118" s="63"/>
      <c r="X118" s="63"/>
      <c r="Y118" s="63"/>
      <c r="Z118" s="29"/>
      <c r="AA118" s="29"/>
      <c r="AB118" s="29"/>
      <c r="AC118" s="29"/>
      <c r="AD118" s="29"/>
      <c r="AE118" s="29"/>
      <c r="AF118" s="29"/>
      <c r="AG118" s="29"/>
      <c r="AH118" s="29"/>
      <c r="AI118" s="29"/>
      <c r="AJ118" s="29"/>
    </row>
    <row r="119" spans="1:36" ht="22.5" customHeight="1">
      <c r="A119" s="29"/>
      <c r="B119" s="29"/>
      <c r="C119" s="29"/>
      <c r="D119" s="29"/>
      <c r="E119" s="29"/>
      <c r="F119" s="63"/>
      <c r="G119" s="63"/>
      <c r="H119" s="63"/>
      <c r="I119" s="63"/>
      <c r="J119" s="63"/>
      <c r="K119" s="63"/>
      <c r="L119" s="63"/>
      <c r="M119" s="63"/>
      <c r="N119" s="63"/>
      <c r="O119" s="63"/>
      <c r="P119" s="63"/>
      <c r="Q119" s="63"/>
      <c r="R119" s="63"/>
      <c r="S119" s="63"/>
      <c r="T119" s="63"/>
      <c r="U119" s="63"/>
      <c r="V119" s="63"/>
      <c r="W119" s="63"/>
      <c r="X119" s="63"/>
      <c r="Y119" s="63"/>
      <c r="Z119" s="29"/>
      <c r="AA119" s="29"/>
      <c r="AB119" s="29"/>
      <c r="AC119" s="29"/>
      <c r="AD119" s="29"/>
      <c r="AE119" s="29"/>
      <c r="AF119" s="29"/>
      <c r="AG119" s="29"/>
      <c r="AH119" s="29"/>
      <c r="AI119" s="29"/>
      <c r="AJ119" s="29"/>
    </row>
    <row r="120" spans="1:36" ht="22.5" customHeight="1">
      <c r="A120" s="29"/>
      <c r="B120" s="29"/>
      <c r="C120" s="29"/>
      <c r="D120" s="29"/>
      <c r="E120" s="29"/>
      <c r="F120" s="63"/>
      <c r="G120" s="63"/>
      <c r="H120" s="63"/>
      <c r="I120" s="63"/>
      <c r="J120" s="63"/>
      <c r="K120" s="63"/>
      <c r="L120" s="63"/>
      <c r="M120" s="63"/>
      <c r="N120" s="63"/>
      <c r="O120" s="63"/>
      <c r="P120" s="63"/>
      <c r="Q120" s="63"/>
      <c r="R120" s="63"/>
      <c r="S120" s="63"/>
      <c r="T120" s="63"/>
      <c r="U120" s="63"/>
      <c r="V120" s="63"/>
      <c r="W120" s="63"/>
      <c r="X120" s="63"/>
      <c r="Y120" s="63"/>
      <c r="Z120" s="29"/>
      <c r="AA120" s="29"/>
      <c r="AB120" s="29"/>
      <c r="AC120" s="29"/>
      <c r="AD120" s="29"/>
      <c r="AE120" s="29"/>
      <c r="AF120" s="29"/>
      <c r="AG120" s="29"/>
      <c r="AH120" s="29"/>
      <c r="AI120" s="29"/>
      <c r="AJ120" s="29"/>
    </row>
    <row r="121" spans="1:36" ht="22.5" customHeight="1">
      <c r="A121" s="29"/>
      <c r="B121" s="29"/>
      <c r="C121" s="29"/>
      <c r="D121" s="29"/>
      <c r="E121" s="29"/>
      <c r="F121" s="63"/>
      <c r="G121" s="63"/>
      <c r="H121" s="63"/>
      <c r="I121" s="63"/>
      <c r="J121" s="63"/>
      <c r="K121" s="63"/>
      <c r="L121" s="63"/>
      <c r="M121" s="63"/>
      <c r="N121" s="63"/>
      <c r="O121" s="63"/>
      <c r="P121" s="63"/>
      <c r="Q121" s="63"/>
      <c r="R121" s="63"/>
      <c r="S121" s="63"/>
      <c r="T121" s="63"/>
      <c r="U121" s="63"/>
      <c r="V121" s="63"/>
      <c r="W121" s="63"/>
      <c r="X121" s="63"/>
      <c r="Y121" s="63"/>
      <c r="Z121" s="29"/>
      <c r="AA121" s="29"/>
      <c r="AB121" s="29"/>
      <c r="AC121" s="29"/>
      <c r="AD121" s="29"/>
      <c r="AE121" s="29"/>
      <c r="AF121" s="29"/>
      <c r="AG121" s="29"/>
      <c r="AH121" s="29"/>
      <c r="AI121" s="29"/>
      <c r="AJ121" s="29"/>
    </row>
    <row r="122" spans="1:36" ht="22.5" customHeight="1">
      <c r="A122" s="29"/>
      <c r="B122" s="29"/>
      <c r="C122" s="29"/>
      <c r="D122" s="29"/>
      <c r="E122" s="29"/>
      <c r="F122" s="63"/>
      <c r="G122" s="63"/>
      <c r="H122" s="63"/>
      <c r="I122" s="63"/>
      <c r="J122" s="63"/>
      <c r="K122" s="63"/>
      <c r="L122" s="63"/>
      <c r="M122" s="63"/>
      <c r="N122" s="63"/>
      <c r="O122" s="63"/>
      <c r="P122" s="63"/>
      <c r="Q122" s="63"/>
      <c r="R122" s="63"/>
      <c r="S122" s="63"/>
      <c r="T122" s="63"/>
      <c r="U122" s="63"/>
      <c r="V122" s="63"/>
      <c r="W122" s="63"/>
      <c r="X122" s="63"/>
      <c r="Y122" s="63"/>
      <c r="Z122" s="29"/>
      <c r="AA122" s="29"/>
      <c r="AB122" s="29"/>
      <c r="AC122" s="29"/>
      <c r="AD122" s="29"/>
      <c r="AE122" s="29"/>
      <c r="AF122" s="29"/>
      <c r="AG122" s="29"/>
      <c r="AH122" s="29"/>
      <c r="AI122" s="29"/>
      <c r="AJ122" s="29"/>
    </row>
    <row r="123" spans="1:36" ht="22.5" customHeight="1">
      <c r="A123" s="29"/>
      <c r="B123" s="29"/>
      <c r="C123" s="29"/>
      <c r="D123" s="29"/>
      <c r="E123" s="29"/>
      <c r="F123" s="63"/>
      <c r="G123" s="63"/>
      <c r="H123" s="63"/>
      <c r="I123" s="63"/>
      <c r="J123" s="63"/>
      <c r="K123" s="63"/>
      <c r="L123" s="63"/>
      <c r="M123" s="63"/>
      <c r="N123" s="63"/>
      <c r="O123" s="63"/>
      <c r="P123" s="63"/>
      <c r="Q123" s="63"/>
      <c r="R123" s="63"/>
      <c r="S123" s="63"/>
      <c r="T123" s="63"/>
      <c r="U123" s="63"/>
      <c r="V123" s="63"/>
      <c r="W123" s="63"/>
      <c r="X123" s="63"/>
      <c r="Y123" s="63"/>
      <c r="Z123" s="29"/>
      <c r="AA123" s="29"/>
      <c r="AB123" s="29"/>
      <c r="AC123" s="29"/>
      <c r="AD123" s="29"/>
      <c r="AE123" s="29"/>
      <c r="AF123" s="29"/>
      <c r="AG123" s="29"/>
      <c r="AH123" s="29"/>
      <c r="AI123" s="29"/>
      <c r="AJ123" s="29"/>
    </row>
    <row r="124" spans="1:36" ht="22.5" customHeight="1">
      <c r="A124" s="29"/>
      <c r="B124" s="29"/>
      <c r="C124" s="29"/>
      <c r="D124" s="29"/>
      <c r="E124" s="29"/>
      <c r="F124" s="63"/>
      <c r="G124" s="63"/>
      <c r="H124" s="63"/>
      <c r="I124" s="63"/>
      <c r="J124" s="63"/>
      <c r="K124" s="63"/>
      <c r="L124" s="63"/>
      <c r="M124" s="63"/>
      <c r="N124" s="63"/>
      <c r="O124" s="63"/>
      <c r="P124" s="63"/>
      <c r="Q124" s="63"/>
      <c r="R124" s="63"/>
      <c r="S124" s="63"/>
      <c r="T124" s="63"/>
      <c r="U124" s="63"/>
      <c r="V124" s="63"/>
      <c r="W124" s="63"/>
      <c r="X124" s="63"/>
      <c r="Y124" s="63"/>
      <c r="Z124" s="29"/>
      <c r="AA124" s="29"/>
      <c r="AB124" s="29"/>
      <c r="AC124" s="29"/>
      <c r="AD124" s="29"/>
      <c r="AE124" s="29"/>
      <c r="AF124" s="29"/>
      <c r="AG124" s="29"/>
      <c r="AH124" s="29"/>
      <c r="AI124" s="29"/>
      <c r="AJ124" s="29"/>
    </row>
    <row r="125" spans="1:36" ht="22.5" customHeight="1">
      <c r="A125" s="29"/>
      <c r="B125" s="29"/>
      <c r="C125" s="29"/>
      <c r="D125" s="29"/>
      <c r="E125" s="29"/>
      <c r="F125" s="63"/>
      <c r="G125" s="63"/>
      <c r="H125" s="63"/>
      <c r="I125" s="63"/>
      <c r="J125" s="63"/>
      <c r="K125" s="63"/>
      <c r="L125" s="63"/>
      <c r="M125" s="63"/>
      <c r="N125" s="63"/>
      <c r="O125" s="63"/>
      <c r="P125" s="63"/>
      <c r="Q125" s="63"/>
      <c r="R125" s="63"/>
      <c r="S125" s="63"/>
      <c r="T125" s="63"/>
      <c r="U125" s="63"/>
      <c r="V125" s="63"/>
      <c r="W125" s="63"/>
      <c r="X125" s="63"/>
      <c r="Y125" s="63"/>
      <c r="Z125" s="29"/>
      <c r="AA125" s="29"/>
      <c r="AB125" s="29"/>
      <c r="AC125" s="29"/>
      <c r="AD125" s="29"/>
      <c r="AE125" s="29"/>
      <c r="AF125" s="29"/>
      <c r="AG125" s="29"/>
      <c r="AH125" s="29"/>
      <c r="AI125" s="29"/>
      <c r="AJ125" s="29"/>
    </row>
    <row r="126" spans="1:36" ht="22.5" customHeight="1">
      <c r="A126" s="29"/>
      <c r="B126" s="29"/>
      <c r="C126" s="29"/>
      <c r="D126" s="29"/>
      <c r="E126" s="29"/>
      <c r="F126" s="63"/>
      <c r="G126" s="63"/>
      <c r="H126" s="63"/>
      <c r="I126" s="63"/>
      <c r="J126" s="63"/>
      <c r="K126" s="63"/>
      <c r="L126" s="63"/>
      <c r="M126" s="63"/>
      <c r="N126" s="63"/>
      <c r="O126" s="63"/>
      <c r="P126" s="63"/>
      <c r="Q126" s="63"/>
      <c r="R126" s="63"/>
      <c r="S126" s="63"/>
      <c r="T126" s="63"/>
      <c r="U126" s="63"/>
      <c r="V126" s="63"/>
      <c r="W126" s="63"/>
      <c r="X126" s="63"/>
      <c r="Y126" s="63"/>
      <c r="Z126" s="29"/>
      <c r="AA126" s="29"/>
      <c r="AB126" s="29"/>
      <c r="AC126" s="29"/>
      <c r="AD126" s="29"/>
      <c r="AE126" s="29"/>
      <c r="AF126" s="29"/>
      <c r="AG126" s="29"/>
      <c r="AH126" s="29"/>
      <c r="AI126" s="29"/>
      <c r="AJ126" s="29"/>
    </row>
    <row r="127" spans="1:36" ht="22.5" customHeight="1">
      <c r="A127" s="29"/>
      <c r="B127" s="29"/>
      <c r="C127" s="29"/>
      <c r="D127" s="29"/>
      <c r="E127" s="29"/>
      <c r="F127" s="63"/>
      <c r="G127" s="63"/>
      <c r="H127" s="63"/>
      <c r="I127" s="63"/>
      <c r="J127" s="63"/>
      <c r="K127" s="63"/>
      <c r="L127" s="63"/>
      <c r="M127" s="63"/>
      <c r="N127" s="63"/>
      <c r="O127" s="63"/>
      <c r="P127" s="63"/>
      <c r="Q127" s="63"/>
      <c r="R127" s="63"/>
      <c r="S127" s="63"/>
      <c r="T127" s="63"/>
      <c r="U127" s="63"/>
      <c r="V127" s="63"/>
      <c r="W127" s="63"/>
      <c r="X127" s="63"/>
      <c r="Y127" s="63"/>
      <c r="Z127" s="29"/>
      <c r="AA127" s="29"/>
      <c r="AB127" s="29"/>
      <c r="AC127" s="29"/>
      <c r="AD127" s="29"/>
      <c r="AE127" s="29"/>
      <c r="AF127" s="29"/>
      <c r="AG127" s="29"/>
      <c r="AH127" s="29"/>
      <c r="AI127" s="29"/>
      <c r="AJ127" s="29"/>
    </row>
    <row r="128" spans="1:36" ht="22.5" customHeight="1">
      <c r="A128" s="29"/>
      <c r="B128" s="29"/>
      <c r="C128" s="29"/>
      <c r="D128" s="29"/>
      <c r="E128" s="29"/>
      <c r="F128" s="63"/>
      <c r="G128" s="63"/>
      <c r="H128" s="63"/>
      <c r="I128" s="63"/>
      <c r="J128" s="63"/>
      <c r="K128" s="63"/>
      <c r="L128" s="63"/>
      <c r="M128" s="63"/>
      <c r="N128" s="63"/>
      <c r="O128" s="63"/>
      <c r="P128" s="63"/>
      <c r="Q128" s="63"/>
      <c r="R128" s="63"/>
      <c r="S128" s="63"/>
      <c r="T128" s="63"/>
      <c r="U128" s="63"/>
      <c r="V128" s="63"/>
      <c r="W128" s="63"/>
      <c r="X128" s="63"/>
      <c r="Y128" s="63"/>
      <c r="Z128" s="29"/>
      <c r="AA128" s="29"/>
      <c r="AB128" s="29"/>
      <c r="AC128" s="29"/>
      <c r="AD128" s="29"/>
      <c r="AE128" s="29"/>
      <c r="AF128" s="29"/>
      <c r="AG128" s="29"/>
      <c r="AH128" s="29"/>
      <c r="AI128" s="29"/>
      <c r="AJ128" s="29"/>
    </row>
    <row r="129" spans="1:36" ht="22.5" customHeight="1">
      <c r="A129" s="29"/>
      <c r="B129" s="29"/>
      <c r="C129" s="29"/>
      <c r="D129" s="29"/>
      <c r="E129" s="29"/>
      <c r="F129" s="63"/>
      <c r="G129" s="63"/>
      <c r="H129" s="63"/>
      <c r="I129" s="63"/>
      <c r="J129" s="63"/>
      <c r="K129" s="63"/>
      <c r="L129" s="63"/>
      <c r="M129" s="63"/>
      <c r="N129" s="63"/>
      <c r="O129" s="63"/>
      <c r="P129" s="63"/>
      <c r="Q129" s="63"/>
      <c r="R129" s="63"/>
      <c r="S129" s="63"/>
      <c r="T129" s="63"/>
      <c r="U129" s="63"/>
      <c r="V129" s="63"/>
      <c r="W129" s="63"/>
      <c r="X129" s="63"/>
      <c r="Y129" s="63"/>
      <c r="Z129" s="29"/>
      <c r="AA129" s="29"/>
      <c r="AB129" s="29"/>
      <c r="AC129" s="29"/>
      <c r="AD129" s="29"/>
      <c r="AE129" s="29"/>
      <c r="AF129" s="29"/>
      <c r="AG129" s="29"/>
      <c r="AH129" s="29"/>
      <c r="AI129" s="29"/>
      <c r="AJ129" s="29"/>
    </row>
    <row r="130" spans="1:36" ht="22.5" customHeight="1">
      <c r="A130" s="29"/>
      <c r="B130" s="29"/>
      <c r="C130" s="29"/>
      <c r="D130" s="29"/>
      <c r="E130" s="29"/>
      <c r="F130" s="63"/>
      <c r="G130" s="63"/>
      <c r="H130" s="63"/>
      <c r="I130" s="63"/>
      <c r="J130" s="63"/>
      <c r="K130" s="63"/>
      <c r="L130" s="63"/>
      <c r="M130" s="63"/>
      <c r="N130" s="63"/>
      <c r="O130" s="63"/>
      <c r="P130" s="63"/>
      <c r="Q130" s="63"/>
      <c r="R130" s="63"/>
      <c r="S130" s="63"/>
      <c r="T130" s="63"/>
      <c r="U130" s="63"/>
      <c r="V130" s="63"/>
      <c r="W130" s="63"/>
      <c r="X130" s="63"/>
      <c r="Y130" s="63"/>
      <c r="Z130" s="29"/>
      <c r="AA130" s="29"/>
      <c r="AB130" s="29"/>
      <c r="AC130" s="29"/>
      <c r="AD130" s="29"/>
      <c r="AE130" s="29"/>
      <c r="AF130" s="29"/>
      <c r="AG130" s="29"/>
      <c r="AH130" s="29"/>
      <c r="AI130" s="29"/>
      <c r="AJ130" s="29"/>
    </row>
    <row r="131" spans="1:36" ht="22.5" customHeight="1">
      <c r="A131" s="29"/>
      <c r="B131" s="29"/>
      <c r="C131" s="29"/>
      <c r="D131" s="29"/>
      <c r="E131" s="29"/>
      <c r="F131" s="63"/>
      <c r="G131" s="63"/>
      <c r="H131" s="63"/>
      <c r="I131" s="63"/>
      <c r="J131" s="63"/>
      <c r="K131" s="63"/>
      <c r="L131" s="63"/>
      <c r="M131" s="63"/>
      <c r="N131" s="63"/>
      <c r="O131" s="63"/>
      <c r="P131" s="63"/>
      <c r="Q131" s="63"/>
      <c r="R131" s="63"/>
      <c r="S131" s="63"/>
      <c r="T131" s="63"/>
      <c r="U131" s="63"/>
      <c r="V131" s="63"/>
      <c r="W131" s="63"/>
      <c r="X131" s="63"/>
      <c r="Y131" s="63"/>
      <c r="Z131" s="29"/>
      <c r="AA131" s="29"/>
      <c r="AB131" s="29"/>
      <c r="AC131" s="29"/>
      <c r="AD131" s="29"/>
      <c r="AE131" s="29"/>
      <c r="AF131" s="29"/>
      <c r="AG131" s="29"/>
      <c r="AH131" s="29"/>
      <c r="AI131" s="29"/>
      <c r="AJ131" s="29"/>
    </row>
    <row r="132" spans="1:36" ht="22.5" customHeight="1">
      <c r="A132" s="29"/>
      <c r="B132" s="29"/>
      <c r="C132" s="29"/>
      <c r="D132" s="29"/>
      <c r="E132" s="29"/>
      <c r="F132" s="63"/>
      <c r="G132" s="63"/>
      <c r="H132" s="63"/>
      <c r="I132" s="63"/>
      <c r="J132" s="63"/>
      <c r="K132" s="63"/>
      <c r="L132" s="63"/>
      <c r="M132" s="63"/>
      <c r="N132" s="63"/>
      <c r="O132" s="63"/>
      <c r="P132" s="63"/>
      <c r="Q132" s="63"/>
      <c r="R132" s="63"/>
      <c r="S132" s="63"/>
      <c r="T132" s="63"/>
      <c r="U132" s="63"/>
      <c r="V132" s="63"/>
      <c r="W132" s="63"/>
      <c r="X132" s="63"/>
      <c r="Y132" s="63"/>
      <c r="Z132" s="29"/>
      <c r="AA132" s="29"/>
      <c r="AB132" s="29"/>
      <c r="AC132" s="29"/>
      <c r="AD132" s="29"/>
      <c r="AE132" s="29"/>
      <c r="AF132" s="29"/>
      <c r="AG132" s="29"/>
      <c r="AH132" s="29"/>
      <c r="AI132" s="29"/>
      <c r="AJ132" s="29"/>
    </row>
    <row r="133" spans="1:36" ht="22.5" customHeight="1">
      <c r="A133" s="29"/>
      <c r="B133" s="29"/>
      <c r="C133" s="29"/>
      <c r="D133" s="29"/>
      <c r="E133" s="29"/>
      <c r="F133" s="63"/>
      <c r="G133" s="63"/>
      <c r="H133" s="63"/>
      <c r="I133" s="63"/>
      <c r="J133" s="63"/>
      <c r="K133" s="63"/>
      <c r="L133" s="63"/>
      <c r="M133" s="63"/>
      <c r="N133" s="63"/>
      <c r="O133" s="63"/>
      <c r="P133" s="63"/>
      <c r="Q133" s="63"/>
      <c r="R133" s="63"/>
      <c r="S133" s="63"/>
      <c r="T133" s="63"/>
      <c r="U133" s="63"/>
      <c r="V133" s="63"/>
      <c r="W133" s="63"/>
      <c r="X133" s="63"/>
      <c r="Y133" s="63"/>
      <c r="Z133" s="29"/>
      <c r="AA133" s="29"/>
      <c r="AB133" s="29"/>
      <c r="AC133" s="29"/>
      <c r="AD133" s="29"/>
      <c r="AE133" s="29"/>
      <c r="AF133" s="29"/>
      <c r="AG133" s="29"/>
      <c r="AH133" s="29"/>
      <c r="AI133" s="29"/>
      <c r="AJ133" s="29"/>
    </row>
    <row r="134" spans="1:36" ht="22.5" customHeight="1">
      <c r="A134" s="29"/>
      <c r="B134" s="29"/>
      <c r="C134" s="29"/>
      <c r="D134" s="29"/>
      <c r="E134" s="29"/>
      <c r="F134" s="63"/>
      <c r="G134" s="63"/>
      <c r="H134" s="63"/>
      <c r="I134" s="63"/>
      <c r="J134" s="63"/>
      <c r="K134" s="63"/>
      <c r="L134" s="63"/>
      <c r="M134" s="63"/>
      <c r="N134" s="63"/>
      <c r="O134" s="63"/>
      <c r="P134" s="63"/>
      <c r="Q134" s="63"/>
      <c r="R134" s="63"/>
      <c r="S134" s="63"/>
      <c r="T134" s="63"/>
      <c r="U134" s="63"/>
      <c r="V134" s="63"/>
      <c r="W134" s="63"/>
      <c r="X134" s="63"/>
      <c r="Y134" s="63"/>
      <c r="Z134" s="29"/>
      <c r="AA134" s="29"/>
      <c r="AB134" s="29"/>
      <c r="AC134" s="29"/>
      <c r="AD134" s="29"/>
      <c r="AE134" s="29"/>
      <c r="AF134" s="29"/>
      <c r="AG134" s="29"/>
      <c r="AH134" s="29"/>
      <c r="AI134" s="29"/>
      <c r="AJ134" s="29"/>
    </row>
    <row r="135" spans="1:36" ht="22.5" customHeight="1">
      <c r="A135" s="29"/>
      <c r="B135" s="29"/>
      <c r="C135" s="29"/>
      <c r="D135" s="29"/>
      <c r="E135" s="29"/>
      <c r="F135" s="63"/>
      <c r="G135" s="63"/>
      <c r="H135" s="63"/>
      <c r="I135" s="63"/>
      <c r="J135" s="63"/>
      <c r="K135" s="63"/>
      <c r="L135" s="63"/>
      <c r="M135" s="63"/>
      <c r="N135" s="63"/>
      <c r="O135" s="63"/>
      <c r="P135" s="63"/>
      <c r="Q135" s="63"/>
      <c r="R135" s="63"/>
      <c r="S135" s="63"/>
      <c r="T135" s="63"/>
      <c r="U135" s="63"/>
      <c r="V135" s="63"/>
      <c r="W135" s="63"/>
      <c r="X135" s="63"/>
      <c r="Y135" s="63"/>
      <c r="Z135" s="29"/>
      <c r="AA135" s="29"/>
      <c r="AB135" s="29"/>
      <c r="AC135" s="29"/>
      <c r="AD135" s="29"/>
      <c r="AE135" s="29"/>
      <c r="AF135" s="29"/>
      <c r="AG135" s="29"/>
      <c r="AH135" s="29"/>
      <c r="AI135" s="29"/>
      <c r="AJ135" s="29"/>
    </row>
    <row r="136" spans="1:36" ht="22.5" customHeight="1">
      <c r="A136" s="29"/>
      <c r="B136" s="29"/>
      <c r="C136" s="29"/>
      <c r="D136" s="29"/>
      <c r="E136" s="29"/>
      <c r="F136" s="63"/>
      <c r="G136" s="63"/>
      <c r="H136" s="63"/>
      <c r="I136" s="63"/>
      <c r="J136" s="63"/>
      <c r="K136" s="63"/>
      <c r="L136" s="63"/>
      <c r="M136" s="63"/>
      <c r="N136" s="63"/>
      <c r="O136" s="63"/>
      <c r="P136" s="63"/>
      <c r="Q136" s="63"/>
      <c r="R136" s="63"/>
      <c r="S136" s="63"/>
      <c r="T136" s="63"/>
      <c r="U136" s="63"/>
      <c r="V136" s="63"/>
      <c r="W136" s="63"/>
      <c r="X136" s="63"/>
      <c r="Y136" s="63"/>
      <c r="Z136" s="29"/>
      <c r="AA136" s="29"/>
      <c r="AB136" s="29"/>
      <c r="AC136" s="29"/>
      <c r="AD136" s="29"/>
      <c r="AE136" s="29"/>
      <c r="AF136" s="29"/>
      <c r="AG136" s="29"/>
      <c r="AH136" s="29"/>
      <c r="AI136" s="29"/>
      <c r="AJ136" s="29"/>
    </row>
    <row r="137" spans="1:36" ht="22.5" customHeight="1">
      <c r="A137" s="29"/>
      <c r="B137" s="29"/>
      <c r="C137" s="29"/>
      <c r="D137" s="29"/>
      <c r="E137" s="29"/>
      <c r="F137" s="63"/>
      <c r="G137" s="63"/>
      <c r="H137" s="63"/>
      <c r="I137" s="63"/>
      <c r="J137" s="63"/>
      <c r="K137" s="63"/>
      <c r="L137" s="63"/>
      <c r="M137" s="63"/>
      <c r="N137" s="63"/>
      <c r="O137" s="63"/>
      <c r="P137" s="63"/>
      <c r="Q137" s="63"/>
      <c r="R137" s="63"/>
      <c r="S137" s="63"/>
      <c r="T137" s="63"/>
      <c r="U137" s="63"/>
      <c r="V137" s="63"/>
      <c r="W137" s="63"/>
      <c r="X137" s="63"/>
      <c r="Y137" s="63"/>
      <c r="Z137" s="29"/>
      <c r="AA137" s="29"/>
      <c r="AB137" s="29"/>
      <c r="AC137" s="29"/>
      <c r="AD137" s="29"/>
      <c r="AE137" s="29"/>
      <c r="AF137" s="29"/>
      <c r="AG137" s="29"/>
      <c r="AH137" s="29"/>
      <c r="AI137" s="29"/>
      <c r="AJ137" s="29"/>
    </row>
    <row r="138" spans="1:36" ht="22.5" customHeight="1">
      <c r="A138" s="29"/>
      <c r="B138" s="29"/>
      <c r="C138" s="29"/>
      <c r="D138" s="29"/>
      <c r="E138" s="29"/>
      <c r="F138" s="63"/>
      <c r="G138" s="63"/>
      <c r="H138" s="63"/>
      <c r="I138" s="63"/>
      <c r="J138" s="63"/>
      <c r="K138" s="63"/>
      <c r="L138" s="63"/>
      <c r="M138" s="63"/>
      <c r="N138" s="63"/>
      <c r="O138" s="63"/>
      <c r="P138" s="63"/>
      <c r="Q138" s="63"/>
      <c r="R138" s="63"/>
      <c r="S138" s="63"/>
      <c r="T138" s="63"/>
      <c r="U138" s="63"/>
      <c r="V138" s="63"/>
      <c r="W138" s="63"/>
      <c r="X138" s="63"/>
      <c r="Y138" s="63"/>
      <c r="Z138" s="29"/>
      <c r="AA138" s="29"/>
      <c r="AB138" s="29"/>
      <c r="AC138" s="29"/>
      <c r="AD138" s="29"/>
      <c r="AE138" s="29"/>
      <c r="AF138" s="29"/>
      <c r="AG138" s="29"/>
      <c r="AH138" s="29"/>
      <c r="AI138" s="29"/>
      <c r="AJ138" s="29"/>
    </row>
    <row r="139" spans="1:36" ht="22.5" customHeight="1">
      <c r="A139" s="29"/>
      <c r="B139" s="29"/>
      <c r="C139" s="29"/>
      <c r="D139" s="29"/>
      <c r="E139" s="29"/>
      <c r="F139" s="63"/>
      <c r="G139" s="63"/>
      <c r="H139" s="63"/>
      <c r="I139" s="63"/>
      <c r="J139" s="63"/>
      <c r="K139" s="63"/>
      <c r="L139" s="63"/>
      <c r="M139" s="63"/>
      <c r="N139" s="63"/>
      <c r="O139" s="63"/>
      <c r="P139" s="63"/>
      <c r="Q139" s="63"/>
      <c r="R139" s="63"/>
      <c r="S139" s="63"/>
      <c r="T139" s="63"/>
      <c r="U139" s="63"/>
      <c r="V139" s="63"/>
      <c r="W139" s="63"/>
      <c r="X139" s="63"/>
      <c r="Y139" s="63"/>
      <c r="Z139" s="29"/>
      <c r="AA139" s="29"/>
      <c r="AB139" s="29"/>
      <c r="AC139" s="29"/>
      <c r="AD139" s="29"/>
      <c r="AE139" s="29"/>
      <c r="AF139" s="29"/>
      <c r="AG139" s="29"/>
      <c r="AH139" s="29"/>
      <c r="AI139" s="29"/>
      <c r="AJ139" s="29"/>
    </row>
    <row r="140" spans="1:36" ht="22.5" customHeight="1">
      <c r="A140" s="29"/>
      <c r="B140" s="29"/>
      <c r="C140" s="29"/>
      <c r="D140" s="29"/>
      <c r="E140" s="29"/>
      <c r="F140" s="63"/>
      <c r="G140" s="63"/>
      <c r="H140" s="63"/>
      <c r="I140" s="63"/>
      <c r="J140" s="63"/>
      <c r="K140" s="63"/>
      <c r="L140" s="63"/>
      <c r="M140" s="63"/>
      <c r="N140" s="63"/>
      <c r="O140" s="63"/>
      <c r="P140" s="63"/>
      <c r="Q140" s="63"/>
      <c r="R140" s="63"/>
      <c r="S140" s="63"/>
      <c r="T140" s="63"/>
      <c r="U140" s="63"/>
      <c r="V140" s="63"/>
      <c r="W140" s="63"/>
      <c r="X140" s="63"/>
      <c r="Y140" s="63"/>
      <c r="Z140" s="29"/>
      <c r="AA140" s="29"/>
      <c r="AB140" s="29"/>
      <c r="AC140" s="29"/>
      <c r="AD140" s="29"/>
      <c r="AE140" s="29"/>
      <c r="AF140" s="29"/>
      <c r="AG140" s="29"/>
      <c r="AH140" s="29"/>
      <c r="AI140" s="29"/>
      <c r="AJ140" s="29"/>
    </row>
    <row r="141" spans="1:36" ht="22.5" customHeight="1">
      <c r="A141" s="29"/>
      <c r="B141" s="29"/>
      <c r="C141" s="29"/>
      <c r="D141" s="29"/>
      <c r="E141" s="29"/>
      <c r="F141" s="63"/>
      <c r="G141" s="63"/>
      <c r="H141" s="63"/>
      <c r="I141" s="63"/>
      <c r="J141" s="63"/>
      <c r="K141" s="63"/>
      <c r="L141" s="63"/>
      <c r="M141" s="63"/>
      <c r="N141" s="63"/>
      <c r="O141" s="63"/>
      <c r="P141" s="63"/>
      <c r="Q141" s="63"/>
      <c r="R141" s="63"/>
      <c r="S141" s="63"/>
      <c r="T141" s="63"/>
      <c r="U141" s="63"/>
      <c r="V141" s="63"/>
      <c r="W141" s="63"/>
      <c r="X141" s="63"/>
      <c r="Y141" s="63"/>
      <c r="Z141" s="29"/>
      <c r="AA141" s="29"/>
      <c r="AB141" s="29"/>
      <c r="AC141" s="29"/>
      <c r="AD141" s="29"/>
      <c r="AE141" s="29"/>
      <c r="AF141" s="29"/>
      <c r="AG141" s="29"/>
      <c r="AH141" s="29"/>
      <c r="AI141" s="29"/>
      <c r="AJ141" s="29"/>
    </row>
    <row r="142" spans="1:36" ht="22.5" customHeight="1">
      <c r="A142" s="29"/>
      <c r="B142" s="29"/>
      <c r="C142" s="29"/>
      <c r="D142" s="29"/>
      <c r="E142" s="29"/>
      <c r="F142" s="63"/>
      <c r="G142" s="63"/>
      <c r="H142" s="63"/>
      <c r="I142" s="63"/>
      <c r="J142" s="63"/>
      <c r="K142" s="63"/>
      <c r="L142" s="63"/>
      <c r="M142" s="63"/>
      <c r="N142" s="63"/>
      <c r="O142" s="63"/>
      <c r="P142" s="63"/>
      <c r="Q142" s="63"/>
      <c r="R142" s="63"/>
      <c r="S142" s="63"/>
      <c r="T142" s="63"/>
      <c r="U142" s="63"/>
      <c r="V142" s="63"/>
      <c r="W142" s="63"/>
      <c r="X142" s="63"/>
      <c r="Y142" s="63"/>
      <c r="Z142" s="29"/>
      <c r="AA142" s="29"/>
      <c r="AB142" s="29"/>
      <c r="AC142" s="29"/>
      <c r="AD142" s="29"/>
      <c r="AE142" s="29"/>
      <c r="AF142" s="29"/>
      <c r="AG142" s="29"/>
      <c r="AH142" s="29"/>
      <c r="AI142" s="29"/>
      <c r="AJ142" s="29"/>
    </row>
    <row r="143" spans="1:36" ht="22.5" customHeight="1">
      <c r="A143" s="29"/>
      <c r="B143" s="29"/>
      <c r="C143" s="29"/>
      <c r="D143" s="29"/>
      <c r="E143" s="29"/>
      <c r="F143" s="63"/>
      <c r="G143" s="63"/>
      <c r="H143" s="63"/>
      <c r="I143" s="63"/>
      <c r="J143" s="63"/>
      <c r="K143" s="63"/>
      <c r="L143" s="63"/>
      <c r="M143" s="63"/>
      <c r="N143" s="63"/>
      <c r="O143" s="63"/>
      <c r="P143" s="63"/>
      <c r="Q143" s="63"/>
      <c r="R143" s="63"/>
      <c r="S143" s="63"/>
      <c r="T143" s="63"/>
      <c r="U143" s="63"/>
      <c r="V143" s="63"/>
      <c r="W143" s="63"/>
      <c r="X143" s="63"/>
      <c r="Y143" s="63"/>
      <c r="Z143" s="29"/>
      <c r="AA143" s="29"/>
      <c r="AB143" s="29"/>
      <c r="AC143" s="29"/>
      <c r="AD143" s="29"/>
      <c r="AE143" s="29"/>
      <c r="AF143" s="29"/>
      <c r="AG143" s="29"/>
      <c r="AH143" s="29"/>
      <c r="AI143" s="29"/>
      <c r="AJ143" s="29"/>
    </row>
    <row r="144" spans="1:36" ht="22.5" customHeight="1">
      <c r="A144" s="29"/>
      <c r="B144" s="29"/>
      <c r="C144" s="29"/>
      <c r="D144" s="29"/>
      <c r="E144" s="29"/>
      <c r="F144" s="63"/>
      <c r="G144" s="63"/>
      <c r="H144" s="63"/>
      <c r="I144" s="63"/>
      <c r="J144" s="63"/>
      <c r="K144" s="63"/>
      <c r="L144" s="63"/>
      <c r="M144" s="63"/>
      <c r="N144" s="63"/>
      <c r="O144" s="63"/>
      <c r="P144" s="63"/>
      <c r="Q144" s="63"/>
      <c r="R144" s="63"/>
      <c r="S144" s="63"/>
      <c r="T144" s="63"/>
      <c r="U144" s="63"/>
      <c r="V144" s="63"/>
      <c r="W144" s="63"/>
      <c r="X144" s="63"/>
      <c r="Y144" s="63"/>
      <c r="Z144" s="29"/>
      <c r="AA144" s="29"/>
      <c r="AB144" s="29"/>
      <c r="AC144" s="29"/>
      <c r="AD144" s="29"/>
      <c r="AE144" s="29"/>
      <c r="AF144" s="29"/>
      <c r="AG144" s="29"/>
      <c r="AH144" s="29"/>
      <c r="AI144" s="29"/>
      <c r="AJ144" s="29"/>
    </row>
    <row r="145" spans="1:36" ht="22.5" customHeight="1">
      <c r="A145" s="29"/>
      <c r="B145" s="29"/>
      <c r="C145" s="29"/>
      <c r="D145" s="29"/>
      <c r="E145" s="29"/>
      <c r="F145" s="63"/>
      <c r="G145" s="63"/>
      <c r="H145" s="63"/>
      <c r="I145" s="63"/>
      <c r="J145" s="63"/>
      <c r="K145" s="63"/>
      <c r="L145" s="63"/>
      <c r="M145" s="63"/>
      <c r="N145" s="63"/>
      <c r="O145" s="63"/>
      <c r="P145" s="63"/>
      <c r="Q145" s="63"/>
      <c r="R145" s="63"/>
      <c r="S145" s="63"/>
      <c r="T145" s="63"/>
      <c r="U145" s="63"/>
      <c r="V145" s="63"/>
      <c r="W145" s="63"/>
      <c r="X145" s="63"/>
      <c r="Y145" s="63"/>
      <c r="Z145" s="29"/>
      <c r="AA145" s="29"/>
      <c r="AB145" s="29"/>
      <c r="AC145" s="29"/>
      <c r="AD145" s="29"/>
      <c r="AE145" s="29"/>
      <c r="AF145" s="29"/>
      <c r="AG145" s="29"/>
      <c r="AH145" s="29"/>
      <c r="AI145" s="29"/>
      <c r="AJ145" s="29"/>
    </row>
    <row r="146" spans="1:36" ht="22.5" customHeight="1">
      <c r="A146" s="29"/>
      <c r="B146" s="29"/>
      <c r="C146" s="29"/>
      <c r="D146" s="29"/>
      <c r="E146" s="29"/>
      <c r="F146" s="63"/>
      <c r="G146" s="63"/>
      <c r="H146" s="63"/>
      <c r="I146" s="63"/>
      <c r="J146" s="63"/>
      <c r="K146" s="63"/>
      <c r="L146" s="63"/>
      <c r="M146" s="63"/>
      <c r="N146" s="63"/>
      <c r="O146" s="63"/>
      <c r="P146" s="63"/>
      <c r="Q146" s="63"/>
      <c r="R146" s="63"/>
      <c r="S146" s="63"/>
      <c r="T146" s="63"/>
      <c r="U146" s="63"/>
      <c r="V146" s="63"/>
      <c r="W146" s="63"/>
      <c r="X146" s="63"/>
      <c r="Y146" s="63"/>
      <c r="Z146" s="29"/>
      <c r="AA146" s="29"/>
      <c r="AB146" s="29"/>
      <c r="AC146" s="29"/>
      <c r="AD146" s="29"/>
      <c r="AE146" s="29"/>
      <c r="AF146" s="29"/>
      <c r="AG146" s="29"/>
      <c r="AH146" s="29"/>
      <c r="AI146" s="29"/>
      <c r="AJ146" s="29"/>
    </row>
    <row r="147" spans="1:36" ht="22.5" customHeight="1">
      <c r="A147" s="29"/>
      <c r="B147" s="29"/>
      <c r="C147" s="29"/>
      <c r="D147" s="29"/>
      <c r="E147" s="29"/>
      <c r="F147" s="63"/>
      <c r="G147" s="63"/>
      <c r="H147" s="63"/>
      <c r="I147" s="63"/>
      <c r="J147" s="63"/>
      <c r="K147" s="63"/>
      <c r="L147" s="63"/>
      <c r="M147" s="63"/>
      <c r="N147" s="63"/>
      <c r="O147" s="63"/>
      <c r="P147" s="63"/>
      <c r="Q147" s="63"/>
      <c r="R147" s="63"/>
      <c r="S147" s="63"/>
      <c r="T147" s="63"/>
      <c r="U147" s="63"/>
      <c r="V147" s="63"/>
      <c r="W147" s="63"/>
      <c r="X147" s="63"/>
      <c r="Y147" s="63"/>
      <c r="Z147" s="29"/>
      <c r="AA147" s="29"/>
      <c r="AB147" s="29"/>
      <c r="AC147" s="29"/>
      <c r="AD147" s="29"/>
      <c r="AE147" s="29"/>
      <c r="AF147" s="29"/>
      <c r="AG147" s="29"/>
      <c r="AH147" s="29"/>
      <c r="AI147" s="29"/>
      <c r="AJ147" s="29"/>
    </row>
    <row r="148" spans="1:36" ht="22.5" customHeight="1">
      <c r="A148" s="29"/>
      <c r="B148" s="29"/>
      <c r="C148" s="29"/>
      <c r="D148" s="29"/>
      <c r="E148" s="29"/>
      <c r="F148" s="63"/>
      <c r="G148" s="63"/>
      <c r="H148" s="63"/>
      <c r="I148" s="63"/>
      <c r="J148" s="63"/>
      <c r="K148" s="63"/>
      <c r="L148" s="63"/>
      <c r="M148" s="63"/>
      <c r="N148" s="63"/>
      <c r="O148" s="63"/>
      <c r="P148" s="63"/>
      <c r="Q148" s="63"/>
      <c r="R148" s="63"/>
      <c r="S148" s="63"/>
      <c r="T148" s="63"/>
      <c r="U148" s="63"/>
      <c r="V148" s="63"/>
      <c r="W148" s="63"/>
      <c r="X148" s="63"/>
      <c r="Y148" s="63"/>
      <c r="Z148" s="29"/>
      <c r="AA148" s="29"/>
      <c r="AB148" s="29"/>
      <c r="AC148" s="29"/>
      <c r="AD148" s="29"/>
      <c r="AE148" s="29"/>
      <c r="AF148" s="29"/>
      <c r="AG148" s="29"/>
      <c r="AH148" s="29"/>
      <c r="AI148" s="29"/>
      <c r="AJ148" s="29"/>
    </row>
    <row r="149" spans="1:36" ht="22.5" customHeight="1">
      <c r="A149" s="29"/>
      <c r="B149" s="29"/>
      <c r="C149" s="29"/>
      <c r="D149" s="29"/>
      <c r="E149" s="29"/>
      <c r="F149" s="63"/>
      <c r="G149" s="63"/>
      <c r="H149" s="63"/>
      <c r="I149" s="63"/>
      <c r="J149" s="63"/>
      <c r="K149" s="63"/>
      <c r="L149" s="63"/>
      <c r="M149" s="63"/>
      <c r="N149" s="63"/>
      <c r="O149" s="63"/>
      <c r="P149" s="63"/>
      <c r="Q149" s="63"/>
      <c r="R149" s="63"/>
      <c r="S149" s="63"/>
      <c r="T149" s="63"/>
      <c r="U149" s="63"/>
      <c r="V149" s="63"/>
      <c r="W149" s="63"/>
      <c r="X149" s="63"/>
      <c r="Y149" s="63"/>
      <c r="Z149" s="29"/>
      <c r="AA149" s="29"/>
      <c r="AB149" s="29"/>
      <c r="AC149" s="29"/>
      <c r="AD149" s="29"/>
      <c r="AE149" s="29"/>
      <c r="AF149" s="29"/>
      <c r="AG149" s="29"/>
      <c r="AH149" s="29"/>
      <c r="AI149" s="29"/>
      <c r="AJ149" s="29"/>
    </row>
    <row r="150" spans="1:36" ht="22.5" customHeight="1">
      <c r="A150" s="29"/>
      <c r="B150" s="29"/>
      <c r="C150" s="29"/>
      <c r="D150" s="29"/>
      <c r="E150" s="29"/>
      <c r="F150" s="63"/>
      <c r="G150" s="63"/>
      <c r="H150" s="63"/>
      <c r="I150" s="63"/>
      <c r="J150" s="63"/>
      <c r="K150" s="63"/>
      <c r="L150" s="63"/>
      <c r="M150" s="63"/>
      <c r="N150" s="63"/>
      <c r="O150" s="63"/>
      <c r="P150" s="63"/>
      <c r="Q150" s="63"/>
      <c r="R150" s="63"/>
      <c r="S150" s="63"/>
      <c r="T150" s="63"/>
      <c r="U150" s="63"/>
      <c r="V150" s="63"/>
      <c r="W150" s="63"/>
      <c r="X150" s="63"/>
      <c r="Y150" s="63"/>
      <c r="Z150" s="29"/>
      <c r="AA150" s="29"/>
      <c r="AB150" s="29"/>
      <c r="AC150" s="29"/>
      <c r="AD150" s="29"/>
      <c r="AE150" s="29"/>
      <c r="AF150" s="29"/>
      <c r="AG150" s="29"/>
      <c r="AH150" s="29"/>
      <c r="AI150" s="29"/>
      <c r="AJ150" s="29"/>
    </row>
    <row r="151" spans="1:36" ht="22.5" customHeight="1">
      <c r="A151" s="29"/>
      <c r="B151" s="29"/>
      <c r="C151" s="29"/>
      <c r="D151" s="29"/>
      <c r="E151" s="29"/>
      <c r="F151" s="63"/>
      <c r="G151" s="63"/>
      <c r="H151" s="63"/>
      <c r="I151" s="63"/>
      <c r="J151" s="63"/>
      <c r="K151" s="63"/>
      <c r="L151" s="63"/>
      <c r="M151" s="63"/>
      <c r="N151" s="63"/>
      <c r="O151" s="63"/>
      <c r="P151" s="63"/>
      <c r="Q151" s="63"/>
      <c r="R151" s="63"/>
      <c r="S151" s="63"/>
      <c r="T151" s="63"/>
      <c r="U151" s="63"/>
      <c r="V151" s="63"/>
      <c r="W151" s="63"/>
      <c r="X151" s="63"/>
      <c r="Y151" s="63"/>
      <c r="Z151" s="29"/>
      <c r="AA151" s="29"/>
      <c r="AB151" s="29"/>
      <c r="AC151" s="29"/>
      <c r="AD151" s="29"/>
      <c r="AE151" s="29"/>
      <c r="AF151" s="29"/>
      <c r="AG151" s="29"/>
      <c r="AH151" s="29"/>
      <c r="AI151" s="29"/>
      <c r="AJ151" s="29"/>
    </row>
    <row r="152" spans="1:36" ht="22.5" customHeight="1">
      <c r="A152" s="29"/>
      <c r="B152" s="29"/>
      <c r="C152" s="29"/>
      <c r="D152" s="29"/>
      <c r="E152" s="29"/>
      <c r="F152" s="63"/>
      <c r="G152" s="63"/>
      <c r="H152" s="63"/>
      <c r="I152" s="63"/>
      <c r="J152" s="63"/>
      <c r="K152" s="63"/>
      <c r="L152" s="63"/>
      <c r="M152" s="63"/>
      <c r="N152" s="63"/>
      <c r="O152" s="63"/>
      <c r="P152" s="63"/>
      <c r="Q152" s="63"/>
      <c r="R152" s="63"/>
      <c r="S152" s="63"/>
      <c r="T152" s="63"/>
      <c r="U152" s="63"/>
      <c r="V152" s="63"/>
      <c r="W152" s="63"/>
      <c r="X152" s="63"/>
      <c r="Y152" s="63"/>
      <c r="Z152" s="29"/>
      <c r="AA152" s="29"/>
      <c r="AB152" s="29"/>
      <c r="AC152" s="29"/>
      <c r="AD152" s="29"/>
      <c r="AE152" s="29"/>
      <c r="AF152" s="29"/>
      <c r="AG152" s="29"/>
      <c r="AH152" s="29"/>
      <c r="AI152" s="29"/>
      <c r="AJ152" s="29"/>
    </row>
    <row r="153" spans="1:36" ht="22.5" customHeight="1">
      <c r="A153" s="29"/>
      <c r="B153" s="29"/>
      <c r="C153" s="29"/>
      <c r="D153" s="29"/>
      <c r="E153" s="29"/>
      <c r="F153" s="63"/>
      <c r="G153" s="63"/>
      <c r="H153" s="63"/>
      <c r="I153" s="63"/>
      <c r="J153" s="63"/>
      <c r="K153" s="63"/>
      <c r="L153" s="63"/>
      <c r="M153" s="63"/>
      <c r="N153" s="63"/>
      <c r="O153" s="63"/>
      <c r="P153" s="63"/>
      <c r="Q153" s="63"/>
      <c r="R153" s="63"/>
      <c r="S153" s="63"/>
      <c r="T153" s="63"/>
      <c r="U153" s="63"/>
      <c r="V153" s="63"/>
      <c r="W153" s="63"/>
      <c r="X153" s="63"/>
      <c r="Y153" s="63"/>
      <c r="Z153" s="29"/>
      <c r="AA153" s="29"/>
      <c r="AB153" s="29"/>
      <c r="AC153" s="29"/>
      <c r="AD153" s="29"/>
      <c r="AE153" s="29"/>
      <c r="AF153" s="29"/>
      <c r="AG153" s="29"/>
      <c r="AH153" s="29"/>
      <c r="AI153" s="29"/>
      <c r="AJ153" s="29"/>
    </row>
    <row r="154" spans="1:36" ht="22.5" customHeight="1">
      <c r="A154" s="29"/>
      <c r="B154" s="29"/>
      <c r="C154" s="29"/>
      <c r="D154" s="29"/>
      <c r="E154" s="29"/>
      <c r="F154" s="63"/>
      <c r="G154" s="63"/>
      <c r="H154" s="63"/>
      <c r="I154" s="63"/>
      <c r="J154" s="63"/>
      <c r="K154" s="63"/>
      <c r="L154" s="63"/>
      <c r="M154" s="63"/>
      <c r="N154" s="63"/>
      <c r="O154" s="63"/>
      <c r="P154" s="63"/>
      <c r="Q154" s="63"/>
      <c r="R154" s="63"/>
      <c r="S154" s="63"/>
      <c r="T154" s="63"/>
      <c r="U154" s="63"/>
      <c r="V154" s="63"/>
      <c r="W154" s="63"/>
      <c r="X154" s="63"/>
      <c r="Y154" s="63"/>
      <c r="Z154" s="29"/>
      <c r="AA154" s="29"/>
      <c r="AB154" s="29"/>
      <c r="AC154" s="29"/>
      <c r="AD154" s="29"/>
      <c r="AE154" s="29"/>
      <c r="AF154" s="29"/>
      <c r="AG154" s="29"/>
      <c r="AH154" s="29"/>
      <c r="AI154" s="29"/>
      <c r="AJ154" s="29"/>
    </row>
    <row r="155" spans="1:36" ht="22.5" customHeight="1">
      <c r="A155" s="29"/>
      <c r="B155" s="29"/>
      <c r="C155" s="29"/>
      <c r="D155" s="29"/>
      <c r="E155" s="29"/>
      <c r="F155" s="63"/>
      <c r="G155" s="63"/>
      <c r="H155" s="63"/>
      <c r="I155" s="63"/>
      <c r="J155" s="63"/>
      <c r="K155" s="63"/>
      <c r="L155" s="63"/>
      <c r="M155" s="63"/>
      <c r="N155" s="63"/>
      <c r="O155" s="63"/>
      <c r="P155" s="63"/>
      <c r="Q155" s="63"/>
      <c r="R155" s="63"/>
      <c r="S155" s="63"/>
      <c r="T155" s="63"/>
      <c r="U155" s="63"/>
      <c r="V155" s="63"/>
      <c r="W155" s="63"/>
      <c r="X155" s="63"/>
      <c r="Y155" s="63"/>
      <c r="Z155" s="29"/>
      <c r="AA155" s="29"/>
      <c r="AB155" s="29"/>
      <c r="AC155" s="29"/>
      <c r="AD155" s="29"/>
      <c r="AE155" s="29"/>
      <c r="AF155" s="29"/>
      <c r="AG155" s="29"/>
      <c r="AH155" s="29"/>
      <c r="AI155" s="29"/>
      <c r="AJ155" s="29"/>
    </row>
    <row r="156" spans="1:36" ht="22.5" customHeight="1">
      <c r="A156" s="29"/>
      <c r="B156" s="29"/>
      <c r="C156" s="29"/>
      <c r="D156" s="29"/>
      <c r="E156" s="29"/>
      <c r="F156" s="63"/>
      <c r="G156" s="63"/>
      <c r="H156" s="63"/>
      <c r="I156" s="63"/>
      <c r="J156" s="63"/>
      <c r="K156" s="63"/>
      <c r="L156" s="63"/>
      <c r="M156" s="63"/>
      <c r="N156" s="63"/>
      <c r="O156" s="63"/>
      <c r="P156" s="63"/>
      <c r="Q156" s="63"/>
      <c r="R156" s="63"/>
      <c r="S156" s="63"/>
      <c r="T156" s="63"/>
      <c r="U156" s="63"/>
      <c r="V156" s="63"/>
      <c r="W156" s="63"/>
      <c r="X156" s="63"/>
      <c r="Y156" s="63"/>
      <c r="Z156" s="29"/>
      <c r="AA156" s="29"/>
      <c r="AB156" s="29"/>
      <c r="AC156" s="29"/>
      <c r="AD156" s="29"/>
      <c r="AE156" s="29"/>
      <c r="AF156" s="29"/>
      <c r="AG156" s="29"/>
      <c r="AH156" s="29"/>
      <c r="AI156" s="29"/>
      <c r="AJ156" s="29"/>
    </row>
    <row r="157" spans="1:36" ht="22.5" customHeight="1">
      <c r="A157" s="29"/>
      <c r="B157" s="29"/>
      <c r="C157" s="29"/>
      <c r="D157" s="29"/>
      <c r="E157" s="29"/>
      <c r="F157" s="63"/>
      <c r="G157" s="63"/>
      <c r="H157" s="63"/>
      <c r="I157" s="63"/>
      <c r="J157" s="63"/>
      <c r="K157" s="63"/>
      <c r="L157" s="63"/>
      <c r="M157" s="63"/>
      <c r="N157" s="63"/>
      <c r="O157" s="63"/>
      <c r="P157" s="63"/>
      <c r="Q157" s="63"/>
      <c r="R157" s="63"/>
      <c r="S157" s="63"/>
      <c r="T157" s="63"/>
      <c r="U157" s="63"/>
      <c r="V157" s="63"/>
      <c r="W157" s="63"/>
      <c r="X157" s="63"/>
      <c r="Y157" s="63"/>
      <c r="Z157" s="29"/>
      <c r="AA157" s="29"/>
      <c r="AB157" s="29"/>
      <c r="AC157" s="29"/>
      <c r="AD157" s="29"/>
      <c r="AE157" s="29"/>
      <c r="AF157" s="29"/>
      <c r="AG157" s="29"/>
      <c r="AH157" s="29"/>
      <c r="AI157" s="29"/>
      <c r="AJ157" s="29"/>
    </row>
    <row r="158" spans="1:36" ht="22.5" customHeight="1">
      <c r="A158" s="29"/>
      <c r="B158" s="29"/>
      <c r="C158" s="29"/>
      <c r="D158" s="29"/>
      <c r="E158" s="29"/>
      <c r="F158" s="63"/>
      <c r="G158" s="63"/>
      <c r="H158" s="63"/>
      <c r="I158" s="63"/>
      <c r="J158" s="63"/>
      <c r="K158" s="63"/>
      <c r="L158" s="63"/>
      <c r="M158" s="63"/>
      <c r="N158" s="63"/>
      <c r="O158" s="63"/>
      <c r="P158" s="63"/>
      <c r="Q158" s="63"/>
      <c r="R158" s="63"/>
      <c r="S158" s="63"/>
      <c r="T158" s="63"/>
      <c r="U158" s="63"/>
      <c r="V158" s="63"/>
      <c r="W158" s="63"/>
      <c r="X158" s="63"/>
      <c r="Y158" s="63"/>
      <c r="Z158" s="29"/>
      <c r="AA158" s="29"/>
      <c r="AB158" s="29"/>
      <c r="AC158" s="29"/>
      <c r="AD158" s="29"/>
      <c r="AE158" s="29"/>
      <c r="AF158" s="29"/>
      <c r="AG158" s="29"/>
      <c r="AH158" s="29"/>
      <c r="AI158" s="29"/>
      <c r="AJ158" s="29"/>
    </row>
    <row r="159" spans="1:36" ht="22.5" customHeight="1">
      <c r="A159" s="29"/>
      <c r="B159" s="29"/>
      <c r="C159" s="29"/>
      <c r="D159" s="29"/>
      <c r="E159" s="29"/>
      <c r="F159" s="63"/>
      <c r="G159" s="63"/>
      <c r="H159" s="63"/>
      <c r="I159" s="63"/>
      <c r="J159" s="63"/>
      <c r="K159" s="63"/>
      <c r="L159" s="63"/>
      <c r="M159" s="63"/>
      <c r="N159" s="63"/>
      <c r="O159" s="63"/>
      <c r="P159" s="63"/>
      <c r="Q159" s="63"/>
      <c r="R159" s="63"/>
      <c r="S159" s="63"/>
      <c r="T159" s="63"/>
      <c r="U159" s="63"/>
      <c r="V159" s="63"/>
      <c r="W159" s="63"/>
      <c r="X159" s="63"/>
      <c r="Y159" s="63"/>
      <c r="Z159" s="29"/>
      <c r="AA159" s="29"/>
      <c r="AB159" s="29"/>
      <c r="AC159" s="29"/>
      <c r="AD159" s="29"/>
      <c r="AE159" s="29"/>
      <c r="AF159" s="29"/>
      <c r="AG159" s="29"/>
      <c r="AH159" s="29"/>
      <c r="AI159" s="29"/>
      <c r="AJ159" s="29"/>
    </row>
    <row r="160" spans="1:36" ht="22.5" customHeight="1">
      <c r="A160" s="29"/>
      <c r="B160" s="29"/>
      <c r="C160" s="29"/>
      <c r="D160" s="29"/>
      <c r="E160" s="29"/>
      <c r="F160" s="63"/>
      <c r="G160" s="63"/>
      <c r="H160" s="63"/>
      <c r="I160" s="63"/>
      <c r="J160" s="63"/>
      <c r="K160" s="63"/>
      <c r="L160" s="63"/>
      <c r="M160" s="63"/>
      <c r="N160" s="63"/>
      <c r="O160" s="63"/>
      <c r="P160" s="63"/>
      <c r="Q160" s="63"/>
      <c r="R160" s="63"/>
      <c r="S160" s="63"/>
      <c r="T160" s="63"/>
      <c r="U160" s="63"/>
      <c r="V160" s="63"/>
      <c r="W160" s="63"/>
      <c r="X160" s="63"/>
      <c r="Y160" s="63"/>
      <c r="Z160" s="29"/>
      <c r="AA160" s="29"/>
      <c r="AB160" s="29"/>
      <c r="AC160" s="29"/>
      <c r="AD160" s="29"/>
      <c r="AE160" s="29"/>
      <c r="AF160" s="29"/>
      <c r="AG160" s="29"/>
      <c r="AH160" s="29"/>
      <c r="AI160" s="29"/>
      <c r="AJ160" s="29"/>
    </row>
    <row r="161" spans="1:36" ht="22.5" customHeight="1">
      <c r="A161" s="29"/>
      <c r="B161" s="29"/>
      <c r="C161" s="29"/>
      <c r="D161" s="29"/>
      <c r="E161" s="29"/>
      <c r="F161" s="63"/>
      <c r="G161" s="63"/>
      <c r="H161" s="63"/>
      <c r="I161" s="63"/>
      <c r="J161" s="63"/>
      <c r="K161" s="63"/>
      <c r="L161" s="63"/>
      <c r="M161" s="63"/>
      <c r="N161" s="63"/>
      <c r="O161" s="63"/>
      <c r="P161" s="63"/>
      <c r="Q161" s="63"/>
      <c r="R161" s="63"/>
      <c r="S161" s="63"/>
      <c r="T161" s="63"/>
      <c r="U161" s="63"/>
      <c r="V161" s="63"/>
      <c r="W161" s="63"/>
      <c r="X161" s="63"/>
      <c r="Y161" s="63"/>
      <c r="Z161" s="29"/>
      <c r="AA161" s="29"/>
      <c r="AB161" s="29"/>
      <c r="AC161" s="29"/>
      <c r="AD161" s="29"/>
      <c r="AE161" s="29"/>
      <c r="AF161" s="29"/>
      <c r="AG161" s="29"/>
      <c r="AH161" s="29"/>
      <c r="AI161" s="29"/>
      <c r="AJ161" s="29"/>
    </row>
    <row r="162" spans="1:36" ht="22.5" customHeight="1">
      <c r="A162" s="29"/>
      <c r="B162" s="29"/>
      <c r="C162" s="29"/>
      <c r="D162" s="29"/>
      <c r="E162" s="29"/>
      <c r="F162" s="63"/>
      <c r="G162" s="63"/>
      <c r="H162" s="63"/>
      <c r="I162" s="63"/>
      <c r="J162" s="63"/>
      <c r="K162" s="63"/>
      <c r="L162" s="63"/>
      <c r="M162" s="63"/>
      <c r="N162" s="63"/>
      <c r="O162" s="63"/>
      <c r="P162" s="63"/>
      <c r="Q162" s="63"/>
      <c r="R162" s="63"/>
      <c r="S162" s="63"/>
      <c r="T162" s="63"/>
      <c r="U162" s="63"/>
      <c r="V162" s="63"/>
      <c r="W162" s="63"/>
      <c r="X162" s="63"/>
      <c r="Y162" s="63"/>
      <c r="Z162" s="29"/>
      <c r="AA162" s="29"/>
      <c r="AB162" s="29"/>
      <c r="AC162" s="29"/>
      <c r="AD162" s="29"/>
      <c r="AE162" s="29"/>
      <c r="AF162" s="29"/>
      <c r="AG162" s="29"/>
      <c r="AH162" s="29"/>
      <c r="AI162" s="29"/>
      <c r="AJ162" s="29"/>
    </row>
    <row r="163" spans="1:36" ht="22.5" customHeight="1">
      <c r="A163" s="29"/>
      <c r="B163" s="29"/>
      <c r="C163" s="29"/>
      <c r="D163" s="29"/>
      <c r="E163" s="29"/>
      <c r="F163" s="63"/>
      <c r="G163" s="63"/>
      <c r="H163" s="63"/>
      <c r="I163" s="63"/>
      <c r="J163" s="63"/>
      <c r="K163" s="63"/>
      <c r="L163" s="63"/>
      <c r="M163" s="63"/>
      <c r="N163" s="63"/>
      <c r="O163" s="63"/>
      <c r="P163" s="63"/>
      <c r="Q163" s="63"/>
      <c r="R163" s="63"/>
      <c r="S163" s="63"/>
      <c r="T163" s="63"/>
      <c r="U163" s="63"/>
      <c r="V163" s="63"/>
      <c r="W163" s="63"/>
      <c r="X163" s="63"/>
      <c r="Y163" s="63"/>
      <c r="Z163" s="29"/>
      <c r="AA163" s="29"/>
      <c r="AB163" s="29"/>
      <c r="AC163" s="29"/>
      <c r="AD163" s="29"/>
      <c r="AE163" s="29"/>
      <c r="AF163" s="29"/>
      <c r="AG163" s="29"/>
      <c r="AH163" s="29"/>
      <c r="AI163" s="29"/>
      <c r="AJ163" s="29"/>
    </row>
    <row r="164" spans="1:36" ht="22.5" customHeight="1">
      <c r="A164" s="29"/>
      <c r="B164" s="29"/>
      <c r="C164" s="29"/>
      <c r="D164" s="29"/>
      <c r="E164" s="29"/>
      <c r="F164" s="63"/>
      <c r="G164" s="63"/>
      <c r="H164" s="63"/>
      <c r="I164" s="63"/>
      <c r="J164" s="63"/>
      <c r="K164" s="63"/>
      <c r="L164" s="63"/>
      <c r="M164" s="63"/>
      <c r="N164" s="63"/>
      <c r="O164" s="63"/>
      <c r="P164" s="63"/>
      <c r="Q164" s="63"/>
      <c r="R164" s="63"/>
      <c r="S164" s="63"/>
      <c r="T164" s="63"/>
      <c r="U164" s="63"/>
      <c r="V164" s="63"/>
      <c r="W164" s="63"/>
      <c r="X164" s="63"/>
      <c r="Y164" s="63"/>
      <c r="Z164" s="29"/>
      <c r="AA164" s="29"/>
      <c r="AB164" s="29"/>
      <c r="AC164" s="29"/>
      <c r="AD164" s="29"/>
      <c r="AE164" s="29"/>
      <c r="AF164" s="29"/>
      <c r="AG164" s="29"/>
      <c r="AH164" s="29"/>
      <c r="AI164" s="29"/>
      <c r="AJ164" s="29"/>
    </row>
    <row r="165" spans="1:36" ht="22.5" customHeight="1">
      <c r="A165" s="29"/>
      <c r="B165" s="29"/>
      <c r="C165" s="29"/>
      <c r="D165" s="29"/>
      <c r="E165" s="29"/>
      <c r="F165" s="63"/>
      <c r="G165" s="63"/>
      <c r="H165" s="63"/>
      <c r="I165" s="63"/>
      <c r="J165" s="63"/>
      <c r="K165" s="63"/>
      <c r="L165" s="63"/>
      <c r="M165" s="63"/>
      <c r="N165" s="63"/>
      <c r="O165" s="63"/>
      <c r="P165" s="63"/>
      <c r="Q165" s="63"/>
      <c r="R165" s="63"/>
      <c r="S165" s="63"/>
      <c r="T165" s="63"/>
      <c r="U165" s="63"/>
      <c r="V165" s="63"/>
      <c r="W165" s="63"/>
      <c r="X165" s="63"/>
      <c r="Y165" s="63"/>
      <c r="Z165" s="29"/>
      <c r="AA165" s="29"/>
      <c r="AB165" s="29"/>
      <c r="AC165" s="29"/>
      <c r="AD165" s="29"/>
      <c r="AE165" s="29"/>
      <c r="AF165" s="29"/>
      <c r="AG165" s="29"/>
      <c r="AH165" s="29"/>
      <c r="AI165" s="29"/>
      <c r="AJ165" s="29"/>
    </row>
    <row r="166" spans="1:36" ht="22.5" customHeight="1">
      <c r="A166" s="29"/>
      <c r="B166" s="29"/>
      <c r="C166" s="29"/>
      <c r="D166" s="29"/>
      <c r="E166" s="29"/>
      <c r="F166" s="63"/>
      <c r="G166" s="63"/>
      <c r="H166" s="63"/>
      <c r="I166" s="63"/>
      <c r="J166" s="63"/>
      <c r="K166" s="63"/>
      <c r="L166" s="63"/>
      <c r="M166" s="63"/>
      <c r="N166" s="63"/>
      <c r="O166" s="63"/>
      <c r="P166" s="63"/>
      <c r="Q166" s="63"/>
      <c r="R166" s="63"/>
      <c r="S166" s="63"/>
      <c r="T166" s="63"/>
      <c r="U166" s="63"/>
      <c r="V166" s="63"/>
      <c r="W166" s="63"/>
      <c r="X166" s="63"/>
      <c r="Y166" s="63"/>
      <c r="Z166" s="29"/>
      <c r="AA166" s="29"/>
      <c r="AB166" s="29"/>
      <c r="AC166" s="29"/>
      <c r="AD166" s="29"/>
      <c r="AE166" s="29"/>
      <c r="AF166" s="29"/>
      <c r="AG166" s="29"/>
      <c r="AH166" s="29"/>
      <c r="AI166" s="29"/>
      <c r="AJ166" s="29"/>
    </row>
    <row r="167" spans="1:36" ht="22.5" customHeight="1">
      <c r="A167" s="29"/>
      <c r="B167" s="29"/>
      <c r="C167" s="29"/>
      <c r="D167" s="29"/>
      <c r="E167" s="29"/>
      <c r="F167" s="63"/>
      <c r="G167" s="63"/>
      <c r="H167" s="63"/>
      <c r="I167" s="63"/>
      <c r="J167" s="63"/>
      <c r="K167" s="63"/>
      <c r="L167" s="63"/>
      <c r="M167" s="63"/>
      <c r="N167" s="63"/>
      <c r="O167" s="63"/>
      <c r="P167" s="63"/>
      <c r="Q167" s="63"/>
      <c r="R167" s="63"/>
      <c r="S167" s="63"/>
      <c r="T167" s="63"/>
      <c r="U167" s="63"/>
      <c r="V167" s="63"/>
      <c r="W167" s="63"/>
      <c r="X167" s="63"/>
      <c r="Y167" s="63"/>
      <c r="Z167" s="29"/>
      <c r="AA167" s="29"/>
      <c r="AB167" s="29"/>
      <c r="AC167" s="29"/>
      <c r="AD167" s="29"/>
      <c r="AE167" s="29"/>
      <c r="AF167" s="29"/>
      <c r="AG167" s="29"/>
      <c r="AH167" s="29"/>
      <c r="AI167" s="29"/>
      <c r="AJ167" s="29"/>
    </row>
    <row r="168" spans="1:36" ht="22.5" customHeight="1">
      <c r="A168" s="29"/>
      <c r="B168" s="29"/>
      <c r="C168" s="29"/>
      <c r="D168" s="29"/>
      <c r="E168" s="29"/>
      <c r="F168" s="63"/>
      <c r="G168" s="63"/>
      <c r="H168" s="63"/>
      <c r="I168" s="63"/>
      <c r="J168" s="63"/>
      <c r="K168" s="63"/>
      <c r="L168" s="63"/>
      <c r="M168" s="63"/>
      <c r="N168" s="63"/>
      <c r="O168" s="63"/>
      <c r="P168" s="63"/>
      <c r="Q168" s="63"/>
      <c r="R168" s="63"/>
      <c r="S168" s="63"/>
      <c r="T168" s="63"/>
      <c r="U168" s="63"/>
      <c r="V168" s="63"/>
      <c r="W168" s="63"/>
      <c r="X168" s="63"/>
      <c r="Y168" s="63"/>
      <c r="Z168" s="29"/>
      <c r="AA168" s="29"/>
      <c r="AB168" s="29"/>
      <c r="AC168" s="29"/>
      <c r="AD168" s="29"/>
      <c r="AE168" s="29"/>
      <c r="AF168" s="29"/>
      <c r="AG168" s="29"/>
      <c r="AH168" s="29"/>
      <c r="AI168" s="29"/>
      <c r="AJ168" s="29"/>
    </row>
    <row r="169" spans="1:36" ht="22.5" customHeight="1">
      <c r="A169" s="29"/>
      <c r="B169" s="29"/>
      <c r="C169" s="29"/>
      <c r="D169" s="29"/>
      <c r="E169" s="29"/>
      <c r="F169" s="63"/>
      <c r="G169" s="63"/>
      <c r="H169" s="63"/>
      <c r="I169" s="63"/>
      <c r="J169" s="63"/>
      <c r="K169" s="63"/>
      <c r="L169" s="63"/>
      <c r="M169" s="63"/>
      <c r="N169" s="63"/>
      <c r="O169" s="63"/>
      <c r="P169" s="63"/>
      <c r="Q169" s="63"/>
      <c r="R169" s="63"/>
      <c r="S169" s="63"/>
      <c r="T169" s="63"/>
      <c r="U169" s="63"/>
      <c r="V169" s="63"/>
      <c r="W169" s="63"/>
      <c r="X169" s="63"/>
      <c r="Y169" s="63"/>
      <c r="Z169" s="29"/>
      <c r="AA169" s="29"/>
      <c r="AB169" s="29"/>
      <c r="AC169" s="29"/>
      <c r="AD169" s="29"/>
      <c r="AE169" s="29"/>
      <c r="AF169" s="29"/>
      <c r="AG169" s="29"/>
      <c r="AH169" s="29"/>
      <c r="AI169" s="29"/>
      <c r="AJ169" s="29"/>
    </row>
    <row r="170" spans="1:36" ht="22.5" customHeight="1">
      <c r="A170" s="29"/>
      <c r="B170" s="29"/>
      <c r="C170" s="29"/>
      <c r="D170" s="29"/>
      <c r="E170" s="29"/>
      <c r="F170" s="63"/>
      <c r="G170" s="63"/>
      <c r="H170" s="63"/>
      <c r="I170" s="63"/>
      <c r="J170" s="63"/>
      <c r="K170" s="63"/>
      <c r="L170" s="63"/>
      <c r="M170" s="63"/>
      <c r="N170" s="63"/>
      <c r="O170" s="63"/>
      <c r="P170" s="63"/>
      <c r="Q170" s="63"/>
      <c r="R170" s="63"/>
      <c r="S170" s="63"/>
      <c r="T170" s="63"/>
      <c r="U170" s="63"/>
      <c r="V170" s="63"/>
      <c r="W170" s="63"/>
      <c r="X170" s="63"/>
      <c r="Y170" s="63"/>
      <c r="Z170" s="29"/>
      <c r="AA170" s="29"/>
      <c r="AB170" s="29"/>
      <c r="AC170" s="29"/>
      <c r="AD170" s="29"/>
      <c r="AE170" s="29"/>
      <c r="AF170" s="29"/>
      <c r="AG170" s="29"/>
      <c r="AH170" s="29"/>
      <c r="AI170" s="29"/>
      <c r="AJ170" s="29"/>
    </row>
    <row r="171" spans="1:36" ht="22.5" customHeight="1">
      <c r="A171" s="29"/>
      <c r="B171" s="29"/>
      <c r="C171" s="29"/>
      <c r="D171" s="29"/>
      <c r="E171" s="29"/>
      <c r="F171" s="63"/>
      <c r="G171" s="63"/>
      <c r="H171" s="63"/>
      <c r="I171" s="63"/>
      <c r="J171" s="63"/>
      <c r="K171" s="63"/>
      <c r="L171" s="63"/>
      <c r="M171" s="63"/>
      <c r="N171" s="63"/>
      <c r="O171" s="63"/>
      <c r="P171" s="63"/>
      <c r="Q171" s="63"/>
      <c r="R171" s="63"/>
      <c r="S171" s="63"/>
      <c r="T171" s="63"/>
      <c r="U171" s="63"/>
      <c r="V171" s="63"/>
      <c r="W171" s="63"/>
      <c r="X171" s="63"/>
      <c r="Y171" s="63"/>
      <c r="Z171" s="29"/>
      <c r="AA171" s="29"/>
      <c r="AB171" s="29"/>
      <c r="AC171" s="29"/>
      <c r="AD171" s="29"/>
      <c r="AE171" s="29"/>
      <c r="AF171" s="29"/>
      <c r="AG171" s="29"/>
      <c r="AH171" s="29"/>
      <c r="AI171" s="29"/>
      <c r="AJ171" s="29"/>
    </row>
    <row r="172" spans="1:36" ht="22.5" customHeight="1">
      <c r="A172" s="29"/>
      <c r="B172" s="29"/>
      <c r="C172" s="29"/>
      <c r="D172" s="29"/>
      <c r="E172" s="29"/>
      <c r="F172" s="63"/>
      <c r="G172" s="63"/>
      <c r="H172" s="63"/>
      <c r="I172" s="63"/>
      <c r="J172" s="63"/>
      <c r="K172" s="63"/>
      <c r="L172" s="63"/>
      <c r="M172" s="63"/>
      <c r="N172" s="63"/>
      <c r="O172" s="63"/>
      <c r="P172" s="63"/>
      <c r="Q172" s="63"/>
      <c r="R172" s="63"/>
      <c r="S172" s="63"/>
      <c r="T172" s="63"/>
      <c r="U172" s="63"/>
      <c r="V172" s="63"/>
      <c r="W172" s="63"/>
      <c r="X172" s="63"/>
      <c r="Y172" s="63"/>
      <c r="Z172" s="29"/>
      <c r="AA172" s="29"/>
      <c r="AB172" s="29"/>
      <c r="AC172" s="29"/>
      <c r="AD172" s="29"/>
      <c r="AE172" s="29"/>
      <c r="AF172" s="29"/>
      <c r="AG172" s="29"/>
      <c r="AH172" s="29"/>
      <c r="AI172" s="29"/>
      <c r="AJ172" s="29"/>
    </row>
    <row r="173" spans="1:36" ht="22.5" customHeight="1">
      <c r="A173" s="29"/>
      <c r="B173" s="29"/>
      <c r="C173" s="29"/>
      <c r="D173" s="29"/>
      <c r="E173" s="29"/>
      <c r="F173" s="63"/>
      <c r="G173" s="63"/>
      <c r="H173" s="63"/>
      <c r="I173" s="63"/>
      <c r="J173" s="63"/>
      <c r="K173" s="63"/>
      <c r="L173" s="63"/>
      <c r="M173" s="63"/>
      <c r="N173" s="63"/>
      <c r="O173" s="63"/>
      <c r="P173" s="63"/>
      <c r="Q173" s="63"/>
      <c r="R173" s="63"/>
      <c r="S173" s="63"/>
      <c r="T173" s="63"/>
      <c r="U173" s="63"/>
      <c r="V173" s="63"/>
      <c r="W173" s="63"/>
      <c r="X173" s="63"/>
      <c r="Y173" s="63"/>
      <c r="Z173" s="29"/>
      <c r="AA173" s="29"/>
      <c r="AB173" s="29"/>
      <c r="AC173" s="29"/>
      <c r="AD173" s="29"/>
      <c r="AE173" s="29"/>
      <c r="AF173" s="29"/>
      <c r="AG173" s="29"/>
      <c r="AH173" s="29"/>
      <c r="AI173" s="29"/>
      <c r="AJ173" s="29"/>
    </row>
    <row r="174" spans="1:36" ht="22.5" customHeight="1">
      <c r="A174" s="29"/>
      <c r="B174" s="29"/>
      <c r="C174" s="29"/>
      <c r="D174" s="29"/>
      <c r="E174" s="29"/>
      <c r="F174" s="63"/>
      <c r="G174" s="63"/>
      <c r="H174" s="63"/>
      <c r="I174" s="63"/>
      <c r="J174" s="63"/>
      <c r="K174" s="63"/>
      <c r="L174" s="63"/>
      <c r="M174" s="63"/>
      <c r="N174" s="63"/>
      <c r="O174" s="63"/>
      <c r="P174" s="63"/>
      <c r="Q174" s="63"/>
      <c r="R174" s="63"/>
      <c r="S174" s="63"/>
      <c r="T174" s="63"/>
      <c r="U174" s="63"/>
      <c r="V174" s="63"/>
      <c r="W174" s="63"/>
      <c r="X174" s="63"/>
      <c r="Y174" s="63"/>
      <c r="Z174" s="29"/>
      <c r="AA174" s="29"/>
      <c r="AB174" s="29"/>
      <c r="AC174" s="29"/>
      <c r="AD174" s="29"/>
      <c r="AE174" s="29"/>
      <c r="AF174" s="29"/>
      <c r="AG174" s="29"/>
      <c r="AH174" s="29"/>
      <c r="AI174" s="29"/>
      <c r="AJ174" s="29"/>
    </row>
    <row r="175" spans="1:36" ht="22.5" customHeight="1">
      <c r="A175" s="29"/>
      <c r="B175" s="29"/>
      <c r="C175" s="29"/>
      <c r="D175" s="29"/>
      <c r="E175" s="29"/>
      <c r="F175" s="63"/>
      <c r="G175" s="63"/>
      <c r="H175" s="63"/>
      <c r="I175" s="63"/>
      <c r="J175" s="63"/>
      <c r="K175" s="63"/>
      <c r="L175" s="63"/>
      <c r="M175" s="63"/>
      <c r="N175" s="63"/>
      <c r="O175" s="63"/>
      <c r="P175" s="63"/>
      <c r="Q175" s="63"/>
      <c r="R175" s="63"/>
      <c r="S175" s="63"/>
      <c r="T175" s="63"/>
      <c r="U175" s="63"/>
      <c r="V175" s="63"/>
      <c r="W175" s="63"/>
      <c r="X175" s="63"/>
      <c r="Y175" s="63"/>
      <c r="Z175" s="29"/>
      <c r="AA175" s="29"/>
      <c r="AB175" s="29"/>
      <c r="AC175" s="29"/>
      <c r="AD175" s="29"/>
      <c r="AE175" s="29"/>
      <c r="AF175" s="29"/>
      <c r="AG175" s="29"/>
      <c r="AH175" s="29"/>
      <c r="AI175" s="29"/>
      <c r="AJ175" s="29"/>
    </row>
    <row r="176" spans="1:36" ht="22.5" customHeight="1">
      <c r="A176" s="29"/>
      <c r="B176" s="29"/>
      <c r="C176" s="29"/>
      <c r="D176" s="29"/>
      <c r="E176" s="29"/>
      <c r="F176" s="63"/>
      <c r="G176" s="63"/>
      <c r="H176" s="63"/>
      <c r="I176" s="63"/>
      <c r="J176" s="63"/>
      <c r="K176" s="63"/>
      <c r="L176" s="63"/>
      <c r="M176" s="63"/>
      <c r="N176" s="63"/>
      <c r="O176" s="63"/>
      <c r="P176" s="63"/>
      <c r="Q176" s="63"/>
      <c r="R176" s="63"/>
      <c r="S176" s="63"/>
      <c r="T176" s="63"/>
      <c r="U176" s="63"/>
      <c r="V176" s="63"/>
      <c r="W176" s="63"/>
      <c r="X176" s="63"/>
      <c r="Y176" s="63"/>
      <c r="Z176" s="29"/>
      <c r="AA176" s="29"/>
      <c r="AB176" s="29"/>
      <c r="AC176" s="29"/>
      <c r="AD176" s="29"/>
      <c r="AE176" s="29"/>
      <c r="AF176" s="29"/>
      <c r="AG176" s="29"/>
      <c r="AH176" s="29"/>
      <c r="AI176" s="29"/>
      <c r="AJ176" s="29"/>
    </row>
    <row r="177" spans="1:36" ht="22.5" customHeight="1">
      <c r="A177" s="29"/>
      <c r="B177" s="29"/>
      <c r="C177" s="29"/>
      <c r="D177" s="29"/>
      <c r="E177" s="29"/>
      <c r="F177" s="63"/>
      <c r="G177" s="63"/>
      <c r="H177" s="63"/>
      <c r="I177" s="63"/>
      <c r="J177" s="63"/>
      <c r="K177" s="63"/>
      <c r="L177" s="63"/>
      <c r="M177" s="63"/>
      <c r="N177" s="63"/>
      <c r="O177" s="63"/>
      <c r="P177" s="63"/>
      <c r="Q177" s="63"/>
      <c r="R177" s="63"/>
      <c r="S177" s="63"/>
      <c r="T177" s="63"/>
      <c r="U177" s="63"/>
      <c r="V177" s="63"/>
      <c r="W177" s="63"/>
      <c r="X177" s="63"/>
      <c r="Y177" s="63"/>
      <c r="Z177" s="29"/>
      <c r="AA177" s="29"/>
      <c r="AB177" s="29"/>
      <c r="AC177" s="29"/>
      <c r="AD177" s="29"/>
      <c r="AE177" s="29"/>
      <c r="AF177" s="29"/>
      <c r="AG177" s="29"/>
      <c r="AH177" s="29"/>
      <c r="AI177" s="29"/>
      <c r="AJ177" s="29"/>
    </row>
    <row r="178" spans="1:36" ht="22.5" customHeight="1">
      <c r="A178" s="29"/>
      <c r="B178" s="29"/>
      <c r="C178" s="29"/>
      <c r="D178" s="29"/>
      <c r="E178" s="29"/>
      <c r="F178" s="63"/>
      <c r="G178" s="63"/>
      <c r="H178" s="63"/>
      <c r="I178" s="63"/>
      <c r="J178" s="63"/>
      <c r="K178" s="63"/>
      <c r="L178" s="63"/>
      <c r="M178" s="63"/>
      <c r="N178" s="63"/>
      <c r="O178" s="63"/>
      <c r="P178" s="63"/>
      <c r="Q178" s="63"/>
      <c r="R178" s="63"/>
      <c r="S178" s="63"/>
      <c r="T178" s="63"/>
      <c r="U178" s="63"/>
      <c r="V178" s="63"/>
      <c r="W178" s="63"/>
      <c r="X178" s="63"/>
      <c r="Y178" s="63"/>
      <c r="Z178" s="29"/>
      <c r="AA178" s="29"/>
      <c r="AB178" s="29"/>
      <c r="AC178" s="29"/>
      <c r="AD178" s="29"/>
      <c r="AE178" s="29"/>
      <c r="AF178" s="29"/>
      <c r="AG178" s="29"/>
      <c r="AH178" s="29"/>
      <c r="AI178" s="29"/>
      <c r="AJ178" s="29"/>
    </row>
    <row r="179" spans="1:36" ht="22.5" customHeight="1">
      <c r="A179" s="29"/>
      <c r="B179" s="29"/>
      <c r="C179" s="29"/>
      <c r="D179" s="29"/>
      <c r="E179" s="29"/>
      <c r="F179" s="63"/>
      <c r="G179" s="63"/>
      <c r="H179" s="63"/>
      <c r="I179" s="63"/>
      <c r="J179" s="63"/>
      <c r="K179" s="63"/>
      <c r="L179" s="63"/>
      <c r="M179" s="63"/>
      <c r="N179" s="63"/>
      <c r="O179" s="63"/>
      <c r="P179" s="63"/>
      <c r="Q179" s="63"/>
      <c r="R179" s="63"/>
      <c r="S179" s="63"/>
      <c r="T179" s="63"/>
      <c r="U179" s="63"/>
      <c r="V179" s="63"/>
      <c r="W179" s="63"/>
      <c r="X179" s="63"/>
      <c r="Y179" s="63"/>
      <c r="Z179" s="29"/>
      <c r="AA179" s="29"/>
      <c r="AB179" s="29"/>
      <c r="AC179" s="29"/>
      <c r="AD179" s="29"/>
      <c r="AE179" s="29"/>
      <c r="AF179" s="29"/>
      <c r="AG179" s="29"/>
      <c r="AH179" s="29"/>
      <c r="AI179" s="29"/>
      <c r="AJ179" s="29"/>
    </row>
    <row r="180" spans="1:36" ht="22.5" customHeight="1">
      <c r="A180" s="29"/>
      <c r="B180" s="29"/>
      <c r="C180" s="29"/>
      <c r="D180" s="29"/>
      <c r="E180" s="29"/>
      <c r="F180" s="63"/>
      <c r="G180" s="63"/>
      <c r="H180" s="63"/>
      <c r="I180" s="63"/>
      <c r="J180" s="63"/>
      <c r="K180" s="63"/>
      <c r="L180" s="63"/>
      <c r="M180" s="63"/>
      <c r="N180" s="63"/>
      <c r="O180" s="63"/>
      <c r="P180" s="63"/>
      <c r="Q180" s="63"/>
      <c r="R180" s="63"/>
      <c r="S180" s="63"/>
      <c r="T180" s="63"/>
      <c r="U180" s="63"/>
      <c r="V180" s="63"/>
      <c r="W180" s="63"/>
      <c r="X180" s="63"/>
      <c r="Y180" s="63"/>
      <c r="Z180" s="29"/>
      <c r="AA180" s="29"/>
      <c r="AB180" s="29"/>
      <c r="AC180" s="29"/>
      <c r="AD180" s="29"/>
      <c r="AE180" s="29"/>
      <c r="AF180" s="29"/>
      <c r="AG180" s="29"/>
      <c r="AH180" s="29"/>
      <c r="AI180" s="29"/>
      <c r="AJ180" s="29"/>
    </row>
    <row r="181" spans="1:36" ht="22.5" customHeight="1">
      <c r="A181" s="29"/>
      <c r="B181" s="29"/>
      <c r="C181" s="29"/>
      <c r="D181" s="29"/>
      <c r="E181" s="29"/>
      <c r="F181" s="63"/>
      <c r="G181" s="63"/>
      <c r="H181" s="63"/>
      <c r="I181" s="63"/>
      <c r="J181" s="63"/>
      <c r="K181" s="63"/>
      <c r="L181" s="63"/>
      <c r="M181" s="63"/>
      <c r="N181" s="63"/>
      <c r="O181" s="63"/>
      <c r="P181" s="63"/>
      <c r="Q181" s="63"/>
      <c r="R181" s="63"/>
      <c r="S181" s="63"/>
      <c r="T181" s="63"/>
      <c r="U181" s="63"/>
      <c r="V181" s="63"/>
      <c r="W181" s="63"/>
      <c r="X181" s="63"/>
      <c r="Y181" s="63"/>
      <c r="Z181" s="29"/>
      <c r="AA181" s="29"/>
      <c r="AB181" s="29"/>
      <c r="AC181" s="29"/>
      <c r="AD181" s="29"/>
      <c r="AE181" s="29"/>
      <c r="AF181" s="29"/>
      <c r="AG181" s="29"/>
      <c r="AH181" s="29"/>
      <c r="AI181" s="29"/>
      <c r="AJ181" s="29"/>
    </row>
    <row r="182" spans="1:36" ht="22.5" customHeight="1">
      <c r="A182" s="29"/>
      <c r="B182" s="29"/>
      <c r="C182" s="29"/>
      <c r="D182" s="29"/>
      <c r="E182" s="29"/>
      <c r="F182" s="63"/>
      <c r="G182" s="63"/>
      <c r="H182" s="63"/>
      <c r="I182" s="63"/>
      <c r="J182" s="63"/>
      <c r="K182" s="63"/>
      <c r="L182" s="63"/>
      <c r="M182" s="63"/>
      <c r="N182" s="63"/>
      <c r="O182" s="63"/>
      <c r="P182" s="63"/>
      <c r="Q182" s="63"/>
      <c r="R182" s="63"/>
      <c r="S182" s="63"/>
      <c r="T182" s="63"/>
      <c r="U182" s="63"/>
      <c r="V182" s="63"/>
      <c r="W182" s="63"/>
      <c r="X182" s="63"/>
      <c r="Y182" s="63"/>
      <c r="Z182" s="29"/>
      <c r="AA182" s="29"/>
      <c r="AB182" s="29"/>
      <c r="AC182" s="29"/>
      <c r="AD182" s="29"/>
      <c r="AE182" s="29"/>
      <c r="AF182" s="29"/>
      <c r="AG182" s="29"/>
      <c r="AH182" s="29"/>
      <c r="AI182" s="29"/>
      <c r="AJ182" s="29"/>
    </row>
    <row r="183" spans="1:36" ht="22.5" customHeight="1">
      <c r="A183" s="29"/>
      <c r="B183" s="29"/>
      <c r="C183" s="29"/>
      <c r="D183" s="29"/>
      <c r="E183" s="29"/>
      <c r="F183" s="63"/>
      <c r="G183" s="63"/>
      <c r="H183" s="63"/>
      <c r="I183" s="63"/>
      <c r="J183" s="63"/>
      <c r="K183" s="63"/>
      <c r="L183" s="63"/>
      <c r="M183" s="63"/>
      <c r="N183" s="63"/>
      <c r="O183" s="63"/>
      <c r="P183" s="63"/>
      <c r="Q183" s="63"/>
      <c r="R183" s="63"/>
      <c r="S183" s="63"/>
      <c r="T183" s="63"/>
      <c r="U183" s="63"/>
      <c r="V183" s="63"/>
      <c r="W183" s="63"/>
      <c r="X183" s="63"/>
      <c r="Y183" s="63"/>
      <c r="Z183" s="29"/>
      <c r="AA183" s="29"/>
      <c r="AB183" s="29"/>
      <c r="AC183" s="29"/>
      <c r="AD183" s="29"/>
      <c r="AE183" s="29"/>
      <c r="AF183" s="29"/>
      <c r="AG183" s="29"/>
      <c r="AH183" s="29"/>
      <c r="AI183" s="29"/>
      <c r="AJ183" s="29"/>
    </row>
    <row r="184" spans="1:36" ht="22.5" customHeight="1">
      <c r="A184" s="29"/>
      <c r="B184" s="29"/>
      <c r="C184" s="29"/>
      <c r="D184" s="29"/>
      <c r="E184" s="29"/>
      <c r="F184" s="63"/>
      <c r="G184" s="63"/>
      <c r="H184" s="63"/>
      <c r="I184" s="63"/>
      <c r="J184" s="63"/>
      <c r="K184" s="63"/>
      <c r="L184" s="63"/>
      <c r="M184" s="63"/>
      <c r="N184" s="63"/>
      <c r="O184" s="63"/>
      <c r="P184" s="63"/>
      <c r="Q184" s="63"/>
      <c r="R184" s="63"/>
      <c r="S184" s="63"/>
      <c r="T184" s="63"/>
      <c r="U184" s="63"/>
      <c r="V184" s="63"/>
      <c r="W184" s="63"/>
      <c r="X184" s="63"/>
      <c r="Y184" s="63"/>
      <c r="Z184" s="29"/>
      <c r="AA184" s="29"/>
      <c r="AB184" s="29"/>
      <c r="AC184" s="29"/>
      <c r="AD184" s="29"/>
      <c r="AE184" s="29"/>
      <c r="AF184" s="29"/>
      <c r="AG184" s="29"/>
      <c r="AH184" s="29"/>
      <c r="AI184" s="29"/>
      <c r="AJ184" s="29"/>
    </row>
    <row r="185" spans="1:36" ht="22.5" customHeight="1">
      <c r="A185" s="29"/>
      <c r="B185" s="29"/>
      <c r="C185" s="29"/>
      <c r="D185" s="29"/>
      <c r="E185" s="29"/>
      <c r="F185" s="63"/>
      <c r="G185" s="63"/>
      <c r="H185" s="63"/>
      <c r="I185" s="63"/>
      <c r="J185" s="63"/>
      <c r="K185" s="63"/>
      <c r="L185" s="63"/>
      <c r="M185" s="63"/>
      <c r="N185" s="63"/>
      <c r="O185" s="63"/>
      <c r="P185" s="63"/>
      <c r="Q185" s="63"/>
      <c r="R185" s="63"/>
      <c r="S185" s="63"/>
      <c r="T185" s="63"/>
      <c r="U185" s="63"/>
      <c r="V185" s="63"/>
      <c r="W185" s="63"/>
      <c r="X185" s="63"/>
      <c r="Y185" s="63"/>
      <c r="Z185" s="29"/>
      <c r="AA185" s="29"/>
      <c r="AB185" s="29"/>
      <c r="AC185" s="29"/>
      <c r="AD185" s="29"/>
      <c r="AE185" s="29"/>
      <c r="AF185" s="29"/>
      <c r="AG185" s="29"/>
      <c r="AH185" s="29"/>
      <c r="AI185" s="29"/>
      <c r="AJ185" s="29"/>
    </row>
    <row r="186" spans="1:36" ht="22.5" customHeight="1">
      <c r="A186" s="29"/>
      <c r="B186" s="29"/>
      <c r="C186" s="29"/>
      <c r="D186" s="29"/>
      <c r="E186" s="29"/>
      <c r="F186" s="63"/>
      <c r="G186" s="63"/>
      <c r="H186" s="63"/>
      <c r="I186" s="63"/>
      <c r="J186" s="63"/>
      <c r="K186" s="63"/>
      <c r="L186" s="63"/>
      <c r="M186" s="63"/>
      <c r="N186" s="63"/>
      <c r="O186" s="63"/>
      <c r="P186" s="63"/>
      <c r="Q186" s="63"/>
      <c r="R186" s="63"/>
      <c r="S186" s="63"/>
      <c r="T186" s="63"/>
      <c r="U186" s="63"/>
      <c r="V186" s="63"/>
      <c r="W186" s="63"/>
      <c r="X186" s="63"/>
      <c r="Y186" s="63"/>
      <c r="Z186" s="29"/>
      <c r="AA186" s="29"/>
      <c r="AB186" s="29"/>
      <c r="AC186" s="29"/>
      <c r="AD186" s="29"/>
      <c r="AE186" s="29"/>
      <c r="AF186" s="29"/>
      <c r="AG186" s="29"/>
      <c r="AH186" s="29"/>
      <c r="AI186" s="29"/>
      <c r="AJ186" s="29"/>
    </row>
    <row r="187" spans="1:36" ht="22.5" customHeight="1">
      <c r="A187" s="29"/>
      <c r="B187" s="29"/>
      <c r="C187" s="29"/>
      <c r="D187" s="29"/>
      <c r="E187" s="29"/>
      <c r="F187" s="63"/>
      <c r="G187" s="63"/>
      <c r="H187" s="63"/>
      <c r="I187" s="63"/>
      <c r="J187" s="63"/>
      <c r="K187" s="63"/>
      <c r="L187" s="63"/>
      <c r="M187" s="63"/>
      <c r="N187" s="63"/>
      <c r="O187" s="63"/>
      <c r="P187" s="63"/>
      <c r="Q187" s="63"/>
      <c r="R187" s="63"/>
      <c r="S187" s="63"/>
      <c r="T187" s="63"/>
      <c r="U187" s="63"/>
      <c r="V187" s="63"/>
      <c r="W187" s="63"/>
      <c r="X187" s="63"/>
      <c r="Y187" s="63"/>
      <c r="Z187" s="29"/>
      <c r="AA187" s="29"/>
      <c r="AB187" s="29"/>
      <c r="AC187" s="29"/>
      <c r="AD187" s="29"/>
      <c r="AE187" s="29"/>
      <c r="AF187" s="29"/>
      <c r="AG187" s="29"/>
      <c r="AH187" s="29"/>
      <c r="AI187" s="29"/>
      <c r="AJ187" s="29"/>
    </row>
    <row r="188" spans="1:36" ht="22.5" customHeight="1">
      <c r="A188" s="29"/>
      <c r="B188" s="29"/>
      <c r="C188" s="29"/>
      <c r="D188" s="29"/>
      <c r="E188" s="29"/>
      <c r="F188" s="63"/>
      <c r="G188" s="63"/>
      <c r="H188" s="63"/>
      <c r="I188" s="63"/>
      <c r="J188" s="63"/>
      <c r="K188" s="63"/>
      <c r="L188" s="63"/>
      <c r="M188" s="63"/>
      <c r="N188" s="63"/>
      <c r="O188" s="63"/>
      <c r="P188" s="63"/>
      <c r="Q188" s="63"/>
      <c r="R188" s="63"/>
      <c r="S188" s="63"/>
      <c r="T188" s="63"/>
      <c r="U188" s="63"/>
      <c r="V188" s="63"/>
      <c r="W188" s="63"/>
      <c r="X188" s="63"/>
      <c r="Y188" s="63"/>
      <c r="Z188" s="29"/>
      <c r="AA188" s="29"/>
      <c r="AB188" s="29"/>
      <c r="AC188" s="29"/>
      <c r="AD188" s="29"/>
      <c r="AE188" s="29"/>
      <c r="AF188" s="29"/>
      <c r="AG188" s="29"/>
      <c r="AH188" s="29"/>
      <c r="AI188" s="29"/>
      <c r="AJ188" s="29"/>
    </row>
    <row r="189" spans="1:36" ht="22.5" customHeight="1">
      <c r="A189" s="29"/>
      <c r="B189" s="29"/>
      <c r="C189" s="29"/>
      <c r="D189" s="29"/>
      <c r="E189" s="29"/>
      <c r="F189" s="63"/>
      <c r="G189" s="63"/>
      <c r="H189" s="63"/>
      <c r="I189" s="63"/>
      <c r="J189" s="63"/>
      <c r="K189" s="63"/>
      <c r="L189" s="63"/>
      <c r="M189" s="63"/>
      <c r="N189" s="63"/>
      <c r="O189" s="63"/>
      <c r="P189" s="63"/>
      <c r="Q189" s="63"/>
      <c r="R189" s="63"/>
      <c r="S189" s="63"/>
      <c r="T189" s="63"/>
      <c r="U189" s="63"/>
      <c r="V189" s="63"/>
      <c r="W189" s="63"/>
      <c r="X189" s="63"/>
      <c r="Y189" s="63"/>
      <c r="Z189" s="29"/>
      <c r="AA189" s="29"/>
      <c r="AB189" s="29"/>
      <c r="AC189" s="29"/>
      <c r="AD189" s="29"/>
      <c r="AE189" s="29"/>
      <c r="AF189" s="29"/>
      <c r="AG189" s="29"/>
      <c r="AH189" s="29"/>
      <c r="AI189" s="29"/>
      <c r="AJ189" s="29"/>
    </row>
    <row r="190" spans="1:36" ht="22.5" customHeight="1">
      <c r="A190" s="29"/>
      <c r="B190" s="29"/>
      <c r="C190" s="29"/>
      <c r="D190" s="29"/>
      <c r="E190" s="29"/>
      <c r="F190" s="63"/>
      <c r="G190" s="63"/>
      <c r="H190" s="63"/>
      <c r="I190" s="63"/>
      <c r="J190" s="63"/>
      <c r="K190" s="63"/>
      <c r="L190" s="63"/>
      <c r="M190" s="63"/>
      <c r="N190" s="63"/>
      <c r="O190" s="63"/>
      <c r="P190" s="63"/>
      <c r="Q190" s="63"/>
      <c r="R190" s="63"/>
      <c r="S190" s="63"/>
      <c r="T190" s="63"/>
      <c r="U190" s="63"/>
      <c r="V190" s="63"/>
      <c r="W190" s="63"/>
      <c r="X190" s="63"/>
      <c r="Y190" s="63"/>
      <c r="Z190" s="29"/>
      <c r="AA190" s="29"/>
      <c r="AB190" s="29"/>
      <c r="AC190" s="29"/>
      <c r="AD190" s="29"/>
      <c r="AE190" s="29"/>
      <c r="AF190" s="29"/>
      <c r="AG190" s="29"/>
      <c r="AH190" s="29"/>
      <c r="AI190" s="29"/>
      <c r="AJ190" s="29"/>
    </row>
    <row r="191" spans="1:36" ht="22.5" customHeight="1">
      <c r="A191" s="29"/>
      <c r="B191" s="29"/>
      <c r="C191" s="29"/>
      <c r="D191" s="29"/>
      <c r="E191" s="29"/>
      <c r="F191" s="63"/>
      <c r="G191" s="63"/>
      <c r="H191" s="63"/>
      <c r="I191" s="63"/>
      <c r="J191" s="63"/>
      <c r="K191" s="63"/>
      <c r="L191" s="63"/>
      <c r="M191" s="63"/>
      <c r="N191" s="63"/>
      <c r="O191" s="63"/>
      <c r="P191" s="63"/>
      <c r="Q191" s="63"/>
      <c r="R191" s="63"/>
      <c r="S191" s="63"/>
      <c r="T191" s="63"/>
      <c r="U191" s="63"/>
      <c r="V191" s="63"/>
      <c r="W191" s="63"/>
      <c r="X191" s="63"/>
      <c r="Y191" s="63"/>
      <c r="Z191" s="29"/>
      <c r="AA191" s="29"/>
      <c r="AB191" s="29"/>
      <c r="AC191" s="29"/>
      <c r="AD191" s="29"/>
      <c r="AE191" s="29"/>
      <c r="AF191" s="29"/>
      <c r="AG191" s="29"/>
      <c r="AH191" s="29"/>
      <c r="AI191" s="29"/>
      <c r="AJ191" s="29"/>
    </row>
    <row r="192" spans="1:36" ht="22.5" customHeight="1">
      <c r="A192" s="29"/>
      <c r="B192" s="29"/>
      <c r="C192" s="29"/>
      <c r="D192" s="29"/>
      <c r="E192" s="29"/>
      <c r="F192" s="63"/>
      <c r="G192" s="63"/>
      <c r="H192" s="63"/>
      <c r="I192" s="63"/>
      <c r="J192" s="63"/>
      <c r="K192" s="63"/>
      <c r="L192" s="63"/>
      <c r="M192" s="63"/>
      <c r="N192" s="63"/>
      <c r="O192" s="63"/>
      <c r="P192" s="63"/>
      <c r="Q192" s="63"/>
      <c r="R192" s="63"/>
      <c r="S192" s="63"/>
      <c r="T192" s="63"/>
      <c r="U192" s="63"/>
      <c r="V192" s="63"/>
      <c r="W192" s="63"/>
      <c r="X192" s="63"/>
      <c r="Y192" s="63"/>
      <c r="Z192" s="29"/>
      <c r="AA192" s="29"/>
      <c r="AB192" s="29"/>
      <c r="AC192" s="29"/>
      <c r="AD192" s="29"/>
      <c r="AE192" s="29"/>
      <c r="AF192" s="29"/>
      <c r="AG192" s="29"/>
      <c r="AH192" s="29"/>
      <c r="AI192" s="29"/>
      <c r="AJ192" s="29"/>
    </row>
    <row r="193" spans="1:36" ht="22.5" customHeight="1">
      <c r="A193" s="29"/>
      <c r="B193" s="29"/>
      <c r="C193" s="29"/>
      <c r="D193" s="29"/>
      <c r="E193" s="29"/>
      <c r="F193" s="63"/>
      <c r="G193" s="63"/>
      <c r="H193" s="63"/>
      <c r="I193" s="63"/>
      <c r="J193" s="63"/>
      <c r="K193" s="63"/>
      <c r="L193" s="63"/>
      <c r="M193" s="63"/>
      <c r="N193" s="63"/>
      <c r="O193" s="63"/>
      <c r="P193" s="63"/>
      <c r="Q193" s="63"/>
      <c r="R193" s="63"/>
      <c r="S193" s="63"/>
      <c r="T193" s="63"/>
      <c r="U193" s="63"/>
      <c r="V193" s="63"/>
      <c r="W193" s="63"/>
      <c r="X193" s="63"/>
      <c r="Y193" s="63"/>
      <c r="Z193" s="29"/>
      <c r="AA193" s="29"/>
      <c r="AB193" s="29"/>
      <c r="AC193" s="29"/>
      <c r="AD193" s="29"/>
      <c r="AE193" s="29"/>
      <c r="AF193" s="29"/>
      <c r="AG193" s="29"/>
      <c r="AH193" s="29"/>
      <c r="AI193" s="29"/>
      <c r="AJ193" s="29"/>
    </row>
    <row r="194" spans="1:36" ht="22.5" customHeight="1">
      <c r="A194" s="29"/>
      <c r="B194" s="29"/>
      <c r="C194" s="29"/>
      <c r="D194" s="29"/>
      <c r="E194" s="29"/>
      <c r="F194" s="63"/>
      <c r="G194" s="63"/>
      <c r="H194" s="63"/>
      <c r="I194" s="63"/>
      <c r="J194" s="63"/>
      <c r="K194" s="63"/>
      <c r="L194" s="63"/>
      <c r="M194" s="63"/>
      <c r="N194" s="63"/>
      <c r="O194" s="63"/>
      <c r="P194" s="63"/>
      <c r="Q194" s="63"/>
      <c r="R194" s="63"/>
      <c r="S194" s="63"/>
      <c r="T194" s="63"/>
      <c r="U194" s="63"/>
      <c r="V194" s="63"/>
      <c r="W194" s="63"/>
      <c r="X194" s="63"/>
      <c r="Y194" s="63"/>
      <c r="Z194" s="29"/>
      <c r="AA194" s="29"/>
      <c r="AB194" s="29"/>
      <c r="AC194" s="29"/>
      <c r="AD194" s="29"/>
      <c r="AE194" s="29"/>
      <c r="AF194" s="29"/>
      <c r="AG194" s="29"/>
      <c r="AH194" s="29"/>
      <c r="AI194" s="29"/>
      <c r="AJ194" s="29"/>
    </row>
    <row r="195" spans="1:36" ht="22.5" customHeight="1">
      <c r="A195" s="29"/>
      <c r="B195" s="29"/>
      <c r="C195" s="29"/>
      <c r="D195" s="29"/>
      <c r="E195" s="29"/>
      <c r="F195" s="63"/>
      <c r="G195" s="63"/>
      <c r="H195" s="63"/>
      <c r="I195" s="63"/>
      <c r="J195" s="63"/>
      <c r="K195" s="63"/>
      <c r="L195" s="63"/>
      <c r="M195" s="63"/>
      <c r="N195" s="63"/>
      <c r="O195" s="63"/>
      <c r="P195" s="63"/>
      <c r="Q195" s="63"/>
      <c r="R195" s="63"/>
      <c r="S195" s="63"/>
      <c r="T195" s="63"/>
      <c r="U195" s="63"/>
      <c r="V195" s="63"/>
      <c r="W195" s="63"/>
      <c r="X195" s="63"/>
      <c r="Y195" s="63"/>
      <c r="Z195" s="29"/>
      <c r="AA195" s="29"/>
      <c r="AB195" s="29"/>
      <c r="AC195" s="29"/>
      <c r="AD195" s="29"/>
      <c r="AE195" s="29"/>
      <c r="AF195" s="29"/>
      <c r="AG195" s="29"/>
      <c r="AH195" s="29"/>
      <c r="AI195" s="29"/>
      <c r="AJ195" s="29"/>
    </row>
    <row r="196" spans="1:36" ht="22.5" customHeight="1">
      <c r="A196" s="29"/>
      <c r="B196" s="29"/>
      <c r="C196" s="29"/>
      <c r="D196" s="29"/>
      <c r="E196" s="29"/>
      <c r="F196" s="63"/>
      <c r="G196" s="63"/>
      <c r="H196" s="63"/>
      <c r="I196" s="63"/>
      <c r="J196" s="63"/>
      <c r="K196" s="63"/>
      <c r="L196" s="63"/>
      <c r="M196" s="63"/>
      <c r="N196" s="63"/>
      <c r="O196" s="63"/>
      <c r="P196" s="63"/>
      <c r="Q196" s="63"/>
      <c r="R196" s="63"/>
      <c r="S196" s="63"/>
      <c r="T196" s="63"/>
      <c r="U196" s="63"/>
      <c r="V196" s="63"/>
      <c r="W196" s="63"/>
      <c r="X196" s="63"/>
      <c r="Y196" s="63"/>
      <c r="Z196" s="29"/>
      <c r="AA196" s="29"/>
      <c r="AB196" s="29"/>
      <c r="AC196" s="29"/>
      <c r="AD196" s="29"/>
      <c r="AE196" s="29"/>
      <c r="AF196" s="29"/>
      <c r="AG196" s="29"/>
      <c r="AH196" s="29"/>
      <c r="AI196" s="29"/>
      <c r="AJ196" s="29"/>
    </row>
    <row r="197" spans="1:36" ht="22.5" customHeight="1">
      <c r="A197" s="29"/>
      <c r="B197" s="29"/>
      <c r="C197" s="29"/>
      <c r="D197" s="29"/>
      <c r="E197" s="29"/>
      <c r="F197" s="63"/>
      <c r="G197" s="63"/>
      <c r="H197" s="63"/>
      <c r="I197" s="63"/>
      <c r="J197" s="63"/>
      <c r="K197" s="63"/>
      <c r="L197" s="63"/>
      <c r="M197" s="63"/>
      <c r="N197" s="63"/>
      <c r="O197" s="63"/>
      <c r="P197" s="63"/>
      <c r="Q197" s="63"/>
      <c r="R197" s="63"/>
      <c r="S197" s="63"/>
      <c r="T197" s="63"/>
      <c r="U197" s="63"/>
      <c r="V197" s="63"/>
      <c r="W197" s="63"/>
      <c r="X197" s="63"/>
      <c r="Y197" s="63"/>
      <c r="Z197" s="29"/>
      <c r="AA197" s="29"/>
      <c r="AB197" s="29"/>
      <c r="AC197" s="29"/>
      <c r="AD197" s="29"/>
      <c r="AE197" s="29"/>
      <c r="AF197" s="29"/>
      <c r="AG197" s="29"/>
      <c r="AH197" s="29"/>
      <c r="AI197" s="29"/>
      <c r="AJ197" s="29"/>
    </row>
    <row r="198" spans="1:36" ht="22.5" customHeight="1">
      <c r="A198" s="29"/>
      <c r="B198" s="29"/>
      <c r="C198" s="29"/>
      <c r="D198" s="29"/>
      <c r="E198" s="29"/>
      <c r="F198" s="63"/>
      <c r="G198" s="63"/>
      <c r="H198" s="63"/>
      <c r="I198" s="63"/>
      <c r="J198" s="63"/>
      <c r="K198" s="63"/>
      <c r="L198" s="63"/>
      <c r="M198" s="63"/>
      <c r="N198" s="63"/>
      <c r="O198" s="63"/>
      <c r="P198" s="63"/>
      <c r="Q198" s="63"/>
      <c r="R198" s="63"/>
      <c r="S198" s="63"/>
      <c r="T198" s="63"/>
      <c r="U198" s="63"/>
      <c r="V198" s="63"/>
      <c r="W198" s="63"/>
      <c r="X198" s="63"/>
      <c r="Y198" s="63"/>
      <c r="Z198" s="29"/>
      <c r="AA198" s="29"/>
      <c r="AB198" s="29"/>
      <c r="AC198" s="29"/>
      <c r="AD198" s="29"/>
      <c r="AE198" s="29"/>
      <c r="AF198" s="29"/>
      <c r="AG198" s="29"/>
      <c r="AH198" s="29"/>
      <c r="AI198" s="29"/>
      <c r="AJ198" s="29"/>
    </row>
    <row r="199" spans="1:36" ht="22.5" customHeight="1">
      <c r="A199" s="29"/>
      <c r="B199" s="29"/>
      <c r="C199" s="29"/>
      <c r="D199" s="29"/>
      <c r="E199" s="29"/>
      <c r="F199" s="63"/>
      <c r="G199" s="63"/>
      <c r="H199" s="63"/>
      <c r="I199" s="63"/>
      <c r="J199" s="63"/>
      <c r="K199" s="63"/>
      <c r="L199" s="63"/>
      <c r="M199" s="63"/>
      <c r="N199" s="63"/>
      <c r="O199" s="63"/>
      <c r="P199" s="63"/>
      <c r="Q199" s="63"/>
      <c r="R199" s="63"/>
      <c r="S199" s="63"/>
      <c r="T199" s="63"/>
      <c r="U199" s="63"/>
      <c r="V199" s="63"/>
      <c r="W199" s="63"/>
      <c r="X199" s="63"/>
      <c r="Y199" s="63"/>
      <c r="Z199" s="29"/>
      <c r="AA199" s="29"/>
      <c r="AB199" s="29"/>
      <c r="AC199" s="29"/>
      <c r="AD199" s="29"/>
      <c r="AE199" s="29"/>
      <c r="AF199" s="29"/>
      <c r="AG199" s="29"/>
      <c r="AH199" s="29"/>
      <c r="AI199" s="29"/>
      <c r="AJ199" s="29"/>
    </row>
    <row r="200" spans="1:36" ht="22.5" customHeight="1">
      <c r="A200" s="29"/>
      <c r="B200" s="29"/>
      <c r="C200" s="29"/>
      <c r="D200" s="29"/>
      <c r="E200" s="29"/>
      <c r="F200" s="63"/>
      <c r="G200" s="63"/>
      <c r="H200" s="63"/>
      <c r="I200" s="63"/>
      <c r="J200" s="63"/>
      <c r="K200" s="63"/>
      <c r="L200" s="63"/>
      <c r="M200" s="63"/>
      <c r="N200" s="63"/>
      <c r="O200" s="63"/>
      <c r="P200" s="63"/>
      <c r="Q200" s="63"/>
      <c r="R200" s="63"/>
      <c r="S200" s="63"/>
      <c r="T200" s="63"/>
      <c r="U200" s="63"/>
      <c r="V200" s="63"/>
      <c r="W200" s="63"/>
      <c r="X200" s="63"/>
      <c r="Y200" s="63"/>
      <c r="Z200" s="29"/>
      <c r="AA200" s="29"/>
      <c r="AB200" s="29"/>
      <c r="AC200" s="29"/>
      <c r="AD200" s="29"/>
      <c r="AE200" s="29"/>
      <c r="AF200" s="29"/>
      <c r="AG200" s="29"/>
      <c r="AH200" s="29"/>
      <c r="AI200" s="29"/>
      <c r="AJ200" s="29"/>
    </row>
    <row r="201" spans="1:36" ht="22.5" customHeight="1">
      <c r="A201" s="29"/>
      <c r="B201" s="29"/>
      <c r="C201" s="29"/>
      <c r="D201" s="29"/>
      <c r="E201" s="29"/>
      <c r="F201" s="63"/>
      <c r="G201" s="63"/>
      <c r="H201" s="63"/>
      <c r="I201" s="63"/>
      <c r="J201" s="63"/>
      <c r="K201" s="63"/>
      <c r="L201" s="63"/>
      <c r="M201" s="63"/>
      <c r="N201" s="63"/>
      <c r="O201" s="63"/>
      <c r="P201" s="63"/>
      <c r="Q201" s="63"/>
      <c r="R201" s="63"/>
      <c r="S201" s="63"/>
      <c r="T201" s="63"/>
      <c r="U201" s="63"/>
      <c r="V201" s="63"/>
      <c r="W201" s="63"/>
      <c r="X201" s="63"/>
      <c r="Y201" s="63"/>
      <c r="Z201" s="29"/>
      <c r="AA201" s="29"/>
      <c r="AB201" s="29"/>
      <c r="AC201" s="29"/>
      <c r="AD201" s="29"/>
      <c r="AE201" s="29"/>
      <c r="AF201" s="29"/>
      <c r="AG201" s="29"/>
      <c r="AH201" s="29"/>
      <c r="AI201" s="29"/>
      <c r="AJ201" s="29"/>
    </row>
    <row r="202" spans="1:36" ht="22.5" customHeight="1">
      <c r="A202" s="29"/>
      <c r="B202" s="29"/>
      <c r="C202" s="29"/>
      <c r="D202" s="29"/>
      <c r="E202" s="29"/>
      <c r="F202" s="63"/>
      <c r="G202" s="63"/>
      <c r="H202" s="63"/>
      <c r="I202" s="63"/>
      <c r="J202" s="63"/>
      <c r="K202" s="63"/>
      <c r="L202" s="63"/>
      <c r="M202" s="63"/>
      <c r="N202" s="63"/>
      <c r="O202" s="63"/>
      <c r="P202" s="63"/>
      <c r="Q202" s="63"/>
      <c r="R202" s="63"/>
      <c r="S202" s="63"/>
      <c r="T202" s="63"/>
      <c r="U202" s="63"/>
      <c r="V202" s="63"/>
      <c r="W202" s="63"/>
      <c r="X202" s="63"/>
      <c r="Y202" s="63"/>
      <c r="Z202" s="29"/>
      <c r="AA202" s="29"/>
      <c r="AB202" s="29"/>
      <c r="AC202" s="29"/>
      <c r="AD202" s="29"/>
      <c r="AE202" s="29"/>
      <c r="AF202" s="29"/>
      <c r="AG202" s="29"/>
      <c r="AH202" s="29"/>
      <c r="AI202" s="29"/>
      <c r="AJ202" s="29"/>
    </row>
    <row r="203" spans="1:36" ht="22.5" customHeight="1">
      <c r="A203" s="29"/>
      <c r="B203" s="29"/>
      <c r="C203" s="29"/>
      <c r="D203" s="29"/>
      <c r="E203" s="29"/>
      <c r="F203" s="63"/>
      <c r="G203" s="63"/>
      <c r="H203" s="63"/>
      <c r="I203" s="63"/>
      <c r="J203" s="63"/>
      <c r="K203" s="63"/>
      <c r="L203" s="63"/>
      <c r="M203" s="63"/>
      <c r="N203" s="63"/>
      <c r="O203" s="63"/>
      <c r="P203" s="63"/>
      <c r="Q203" s="63"/>
      <c r="R203" s="63"/>
      <c r="S203" s="63"/>
      <c r="T203" s="63"/>
      <c r="U203" s="63"/>
      <c r="V203" s="63"/>
      <c r="W203" s="63"/>
      <c r="X203" s="63"/>
      <c r="Y203" s="63"/>
      <c r="Z203" s="29"/>
      <c r="AA203" s="29"/>
      <c r="AB203" s="29"/>
      <c r="AC203" s="29"/>
      <c r="AD203" s="29"/>
      <c r="AE203" s="29"/>
      <c r="AF203" s="29"/>
      <c r="AG203" s="29"/>
      <c r="AH203" s="29"/>
      <c r="AI203" s="29"/>
      <c r="AJ203" s="29"/>
    </row>
    <row r="204" spans="1:36" ht="22.5" customHeight="1">
      <c r="A204" s="29"/>
      <c r="B204" s="29"/>
      <c r="C204" s="29"/>
      <c r="D204" s="29"/>
      <c r="E204" s="29"/>
      <c r="F204" s="63"/>
      <c r="G204" s="63"/>
      <c r="H204" s="63"/>
      <c r="I204" s="63"/>
      <c r="J204" s="63"/>
      <c r="K204" s="63"/>
      <c r="L204" s="63"/>
      <c r="M204" s="63"/>
      <c r="N204" s="63"/>
      <c r="O204" s="63"/>
      <c r="P204" s="63"/>
      <c r="Q204" s="63"/>
      <c r="R204" s="63"/>
      <c r="S204" s="63"/>
      <c r="T204" s="63"/>
      <c r="U204" s="63"/>
      <c r="V204" s="63"/>
      <c r="W204" s="63"/>
      <c r="X204" s="63"/>
      <c r="Y204" s="63"/>
      <c r="Z204" s="29"/>
      <c r="AA204" s="29"/>
      <c r="AB204" s="29"/>
      <c r="AC204" s="29"/>
      <c r="AD204" s="29"/>
      <c r="AE204" s="29"/>
      <c r="AF204" s="29"/>
      <c r="AG204" s="29"/>
      <c r="AH204" s="29"/>
      <c r="AI204" s="29"/>
      <c r="AJ204" s="29"/>
    </row>
    <row r="205" spans="1:36" ht="22.5" customHeight="1">
      <c r="A205" s="29"/>
      <c r="B205" s="29"/>
      <c r="C205" s="29"/>
      <c r="D205" s="29"/>
      <c r="E205" s="29"/>
      <c r="F205" s="63"/>
      <c r="G205" s="63"/>
      <c r="H205" s="63"/>
      <c r="I205" s="63"/>
      <c r="J205" s="63"/>
      <c r="K205" s="63"/>
      <c r="L205" s="63"/>
      <c r="M205" s="63"/>
      <c r="N205" s="63"/>
      <c r="O205" s="63"/>
      <c r="P205" s="63"/>
      <c r="Q205" s="63"/>
      <c r="R205" s="63"/>
      <c r="S205" s="63"/>
      <c r="T205" s="63"/>
      <c r="U205" s="63"/>
      <c r="V205" s="63"/>
      <c r="W205" s="63"/>
      <c r="X205" s="63"/>
      <c r="Y205" s="63"/>
      <c r="Z205" s="29"/>
      <c r="AA205" s="29"/>
      <c r="AB205" s="29"/>
      <c r="AC205" s="29"/>
      <c r="AD205" s="29"/>
      <c r="AE205" s="29"/>
      <c r="AF205" s="29"/>
      <c r="AG205" s="29"/>
      <c r="AH205" s="29"/>
      <c r="AI205" s="29"/>
      <c r="AJ205" s="29"/>
    </row>
    <row r="206" spans="1:36" ht="22.5" customHeight="1">
      <c r="A206" s="29"/>
      <c r="B206" s="29"/>
      <c r="C206" s="29"/>
      <c r="D206" s="29"/>
      <c r="E206" s="29"/>
      <c r="F206" s="63"/>
      <c r="G206" s="63"/>
      <c r="H206" s="63"/>
      <c r="I206" s="63"/>
      <c r="J206" s="63"/>
      <c r="K206" s="63"/>
      <c r="L206" s="63"/>
      <c r="M206" s="63"/>
      <c r="N206" s="63"/>
      <c r="O206" s="63"/>
      <c r="P206" s="63"/>
      <c r="Q206" s="63"/>
      <c r="R206" s="63"/>
      <c r="S206" s="63"/>
      <c r="T206" s="63"/>
      <c r="U206" s="63"/>
      <c r="V206" s="63"/>
      <c r="W206" s="63"/>
      <c r="X206" s="63"/>
      <c r="Y206" s="63"/>
      <c r="Z206" s="29"/>
      <c r="AA206" s="29"/>
      <c r="AB206" s="29"/>
      <c r="AC206" s="29"/>
      <c r="AD206" s="29"/>
      <c r="AE206" s="29"/>
      <c r="AF206" s="29"/>
      <c r="AG206" s="29"/>
      <c r="AH206" s="29"/>
      <c r="AI206" s="29"/>
      <c r="AJ206" s="29"/>
    </row>
    <row r="207" spans="1:36" ht="22.5" customHeight="1">
      <c r="A207" s="29"/>
      <c r="B207" s="29"/>
      <c r="C207" s="29"/>
      <c r="D207" s="29"/>
      <c r="E207" s="29"/>
      <c r="F207" s="63"/>
      <c r="G207" s="63"/>
      <c r="H207" s="63"/>
      <c r="I207" s="63"/>
      <c r="J207" s="63"/>
      <c r="K207" s="63"/>
      <c r="L207" s="63"/>
      <c r="M207" s="63"/>
      <c r="N207" s="63"/>
      <c r="O207" s="63"/>
      <c r="P207" s="63"/>
      <c r="Q207" s="63"/>
      <c r="R207" s="63"/>
      <c r="S207" s="63"/>
      <c r="T207" s="63"/>
      <c r="U207" s="63"/>
      <c r="V207" s="63"/>
      <c r="W207" s="63"/>
      <c r="X207" s="63"/>
      <c r="Y207" s="63"/>
      <c r="Z207" s="29"/>
      <c r="AA207" s="29"/>
      <c r="AB207" s="29"/>
      <c r="AC207" s="29"/>
      <c r="AD207" s="29"/>
      <c r="AE207" s="29"/>
      <c r="AF207" s="29"/>
      <c r="AG207" s="29"/>
      <c r="AH207" s="29"/>
      <c r="AI207" s="29"/>
      <c r="AJ207" s="29"/>
    </row>
    <row r="208" spans="1:36" ht="22.5" customHeight="1">
      <c r="A208" s="29"/>
      <c r="B208" s="29"/>
      <c r="C208" s="29"/>
      <c r="D208" s="29"/>
      <c r="E208" s="29"/>
      <c r="F208" s="63"/>
      <c r="G208" s="63"/>
      <c r="H208" s="63"/>
      <c r="I208" s="63"/>
      <c r="J208" s="63"/>
      <c r="K208" s="63"/>
      <c r="L208" s="63"/>
      <c r="M208" s="63"/>
      <c r="N208" s="63"/>
      <c r="O208" s="63"/>
      <c r="P208" s="63"/>
      <c r="Q208" s="63"/>
      <c r="R208" s="63"/>
      <c r="S208" s="63"/>
      <c r="T208" s="63"/>
      <c r="U208" s="63"/>
      <c r="V208" s="63"/>
      <c r="W208" s="63"/>
      <c r="X208" s="63"/>
      <c r="Y208" s="63"/>
      <c r="Z208" s="29"/>
      <c r="AA208" s="29"/>
      <c r="AB208" s="29"/>
      <c r="AC208" s="29"/>
      <c r="AD208" s="29"/>
      <c r="AE208" s="29"/>
      <c r="AF208" s="29"/>
      <c r="AG208" s="29"/>
      <c r="AH208" s="29"/>
      <c r="AI208" s="29"/>
      <c r="AJ208" s="29"/>
    </row>
    <row r="209" spans="1:36" ht="22.5" customHeight="1">
      <c r="A209" s="29"/>
      <c r="B209" s="29"/>
      <c r="C209" s="29"/>
      <c r="D209" s="29"/>
      <c r="E209" s="29"/>
      <c r="F209" s="63"/>
      <c r="G209" s="63"/>
      <c r="H209" s="63"/>
      <c r="I209" s="63"/>
      <c r="J209" s="63"/>
      <c r="K209" s="63"/>
      <c r="L209" s="63"/>
      <c r="M209" s="63"/>
      <c r="N209" s="63"/>
      <c r="O209" s="63"/>
      <c r="P209" s="63"/>
      <c r="Q209" s="63"/>
      <c r="R209" s="63"/>
      <c r="S209" s="63"/>
      <c r="T209" s="63"/>
      <c r="U209" s="63"/>
      <c r="V209" s="63"/>
      <c r="W209" s="63"/>
      <c r="X209" s="63"/>
      <c r="Y209" s="63"/>
      <c r="Z209" s="29"/>
      <c r="AA209" s="29"/>
      <c r="AB209" s="29"/>
      <c r="AC209" s="29"/>
      <c r="AD209" s="29"/>
      <c r="AE209" s="29"/>
      <c r="AF209" s="29"/>
      <c r="AG209" s="29"/>
      <c r="AH209" s="29"/>
      <c r="AI209" s="29"/>
      <c r="AJ209" s="29"/>
    </row>
    <row r="210" spans="1:36" ht="22.5" customHeight="1">
      <c r="A210" s="29"/>
      <c r="B210" s="29"/>
      <c r="C210" s="29"/>
      <c r="D210" s="29"/>
      <c r="E210" s="29"/>
      <c r="F210" s="63"/>
      <c r="G210" s="63"/>
      <c r="H210" s="63"/>
      <c r="I210" s="63"/>
      <c r="J210" s="63"/>
      <c r="K210" s="63"/>
      <c r="L210" s="63"/>
      <c r="M210" s="63"/>
      <c r="N210" s="63"/>
      <c r="O210" s="63"/>
      <c r="P210" s="63"/>
      <c r="Q210" s="63"/>
      <c r="R210" s="63"/>
      <c r="S210" s="63"/>
      <c r="T210" s="63"/>
      <c r="U210" s="63"/>
      <c r="V210" s="63"/>
      <c r="W210" s="63"/>
      <c r="X210" s="63"/>
      <c r="Y210" s="63"/>
      <c r="Z210" s="29"/>
      <c r="AA210" s="29"/>
      <c r="AB210" s="29"/>
      <c r="AC210" s="29"/>
      <c r="AD210" s="29"/>
      <c r="AE210" s="29"/>
      <c r="AF210" s="29"/>
      <c r="AG210" s="29"/>
      <c r="AH210" s="29"/>
      <c r="AI210" s="29"/>
      <c r="AJ210" s="29"/>
    </row>
    <row r="211" spans="1:36" ht="22.5" customHeight="1">
      <c r="A211" s="29"/>
      <c r="B211" s="29"/>
      <c r="C211" s="29"/>
      <c r="D211" s="29"/>
      <c r="E211" s="29"/>
      <c r="F211" s="63"/>
      <c r="G211" s="63"/>
      <c r="H211" s="63"/>
      <c r="I211" s="63"/>
      <c r="J211" s="63"/>
      <c r="K211" s="63"/>
      <c r="L211" s="63"/>
      <c r="M211" s="63"/>
      <c r="N211" s="63"/>
      <c r="O211" s="63"/>
      <c r="P211" s="63"/>
      <c r="Q211" s="63"/>
      <c r="R211" s="63"/>
      <c r="S211" s="63"/>
      <c r="T211" s="63"/>
      <c r="U211" s="63"/>
      <c r="V211" s="63"/>
      <c r="W211" s="63"/>
      <c r="X211" s="63"/>
      <c r="Y211" s="63"/>
      <c r="Z211" s="29"/>
      <c r="AA211" s="29"/>
      <c r="AB211" s="29"/>
      <c r="AC211" s="29"/>
      <c r="AD211" s="29"/>
      <c r="AE211" s="29"/>
      <c r="AF211" s="29"/>
      <c r="AG211" s="29"/>
      <c r="AH211" s="29"/>
      <c r="AI211" s="29"/>
      <c r="AJ211" s="29"/>
    </row>
    <row r="212" spans="1:36" ht="22.5" customHeight="1">
      <c r="A212" s="29"/>
      <c r="B212" s="29"/>
      <c r="C212" s="29"/>
      <c r="D212" s="29"/>
      <c r="E212" s="29"/>
      <c r="F212" s="63"/>
      <c r="G212" s="63"/>
      <c r="H212" s="63"/>
      <c r="I212" s="63"/>
      <c r="J212" s="63"/>
      <c r="K212" s="63"/>
      <c r="L212" s="63"/>
      <c r="M212" s="63"/>
      <c r="N212" s="63"/>
      <c r="O212" s="63"/>
      <c r="P212" s="63"/>
      <c r="Q212" s="63"/>
      <c r="R212" s="63"/>
      <c r="S212" s="63"/>
      <c r="T212" s="63"/>
      <c r="U212" s="63"/>
      <c r="V212" s="63"/>
      <c r="W212" s="63"/>
      <c r="X212" s="63"/>
      <c r="Y212" s="63"/>
      <c r="Z212" s="29"/>
      <c r="AA212" s="29"/>
      <c r="AB212" s="29"/>
      <c r="AC212" s="29"/>
      <c r="AD212" s="29"/>
      <c r="AE212" s="29"/>
      <c r="AF212" s="29"/>
      <c r="AG212" s="29"/>
      <c r="AH212" s="29"/>
      <c r="AI212" s="29"/>
      <c r="AJ212" s="29"/>
    </row>
    <row r="213" spans="1:36" ht="22.5" customHeight="1">
      <c r="A213" s="29"/>
      <c r="B213" s="29"/>
      <c r="C213" s="29"/>
      <c r="D213" s="29"/>
      <c r="E213" s="29"/>
      <c r="F213" s="63"/>
      <c r="G213" s="63"/>
      <c r="H213" s="63"/>
      <c r="I213" s="63"/>
      <c r="J213" s="63"/>
      <c r="K213" s="63"/>
      <c r="L213" s="63"/>
      <c r="M213" s="63"/>
      <c r="N213" s="63"/>
      <c r="O213" s="63"/>
      <c r="P213" s="63"/>
      <c r="Q213" s="63"/>
      <c r="R213" s="63"/>
      <c r="S213" s="63"/>
      <c r="T213" s="63"/>
      <c r="U213" s="63"/>
      <c r="V213" s="63"/>
      <c r="W213" s="63"/>
      <c r="X213" s="63"/>
      <c r="Y213" s="63"/>
      <c r="Z213" s="29"/>
      <c r="AA213" s="29"/>
      <c r="AB213" s="29"/>
      <c r="AC213" s="29"/>
      <c r="AD213" s="29"/>
      <c r="AE213" s="29"/>
      <c r="AF213" s="29"/>
      <c r="AG213" s="29"/>
      <c r="AH213" s="29"/>
      <c r="AI213" s="29"/>
      <c r="AJ213" s="29"/>
    </row>
    <row r="214" spans="1:36" ht="22.5" customHeight="1">
      <c r="A214" s="29"/>
      <c r="B214" s="29"/>
      <c r="C214" s="29"/>
      <c r="D214" s="29"/>
      <c r="E214" s="29"/>
      <c r="F214" s="63"/>
      <c r="G214" s="63"/>
      <c r="H214" s="63"/>
      <c r="I214" s="63"/>
      <c r="J214" s="63"/>
      <c r="K214" s="63"/>
      <c r="L214" s="63"/>
      <c r="M214" s="63"/>
      <c r="N214" s="63"/>
      <c r="O214" s="63"/>
      <c r="P214" s="63"/>
      <c r="Q214" s="63"/>
      <c r="R214" s="63"/>
      <c r="S214" s="63"/>
      <c r="T214" s="63"/>
      <c r="U214" s="63"/>
      <c r="V214" s="63"/>
      <c r="W214" s="63"/>
      <c r="X214" s="63"/>
      <c r="Y214" s="63"/>
      <c r="Z214" s="29"/>
      <c r="AA214" s="29"/>
      <c r="AB214" s="29"/>
      <c r="AC214" s="29"/>
      <c r="AD214" s="29"/>
      <c r="AE214" s="29"/>
      <c r="AF214" s="29"/>
      <c r="AG214" s="29"/>
      <c r="AH214" s="29"/>
      <c r="AI214" s="29"/>
      <c r="AJ214" s="29"/>
    </row>
    <row r="215" spans="1:36" ht="22.5" customHeight="1">
      <c r="A215" s="29"/>
      <c r="B215" s="29"/>
      <c r="C215" s="29"/>
      <c r="D215" s="29"/>
      <c r="E215" s="29"/>
      <c r="F215" s="63"/>
      <c r="G215" s="63"/>
      <c r="H215" s="63"/>
      <c r="I215" s="63"/>
      <c r="J215" s="63"/>
      <c r="K215" s="63"/>
      <c r="L215" s="63"/>
      <c r="M215" s="63"/>
      <c r="N215" s="63"/>
      <c r="O215" s="63"/>
      <c r="P215" s="63"/>
      <c r="Q215" s="63"/>
      <c r="R215" s="63"/>
      <c r="S215" s="63"/>
      <c r="T215" s="63"/>
      <c r="U215" s="63"/>
      <c r="V215" s="63"/>
      <c r="W215" s="63"/>
      <c r="X215" s="63"/>
      <c r="Y215" s="63"/>
      <c r="Z215" s="29"/>
      <c r="AA215" s="29"/>
      <c r="AB215" s="29"/>
      <c r="AC215" s="29"/>
      <c r="AD215" s="29"/>
      <c r="AE215" s="29"/>
      <c r="AF215" s="29"/>
      <c r="AG215" s="29"/>
      <c r="AH215" s="29"/>
      <c r="AI215" s="29"/>
      <c r="AJ215" s="29"/>
    </row>
    <row r="216" spans="1:36" ht="22.5" customHeight="1">
      <c r="A216" s="29"/>
      <c r="B216" s="29"/>
      <c r="C216" s="29"/>
      <c r="D216" s="29"/>
      <c r="E216" s="29"/>
      <c r="F216" s="63"/>
      <c r="G216" s="63"/>
      <c r="H216" s="63"/>
      <c r="I216" s="63"/>
      <c r="J216" s="63"/>
      <c r="K216" s="63"/>
      <c r="L216" s="63"/>
      <c r="M216" s="63"/>
      <c r="N216" s="63"/>
      <c r="O216" s="63"/>
      <c r="P216" s="63"/>
      <c r="Q216" s="63"/>
      <c r="R216" s="63"/>
      <c r="S216" s="63"/>
      <c r="T216" s="63"/>
      <c r="U216" s="63"/>
      <c r="V216" s="63"/>
      <c r="W216" s="63"/>
      <c r="X216" s="63"/>
      <c r="Y216" s="63"/>
      <c r="Z216" s="29"/>
      <c r="AA216" s="29"/>
      <c r="AB216" s="29"/>
      <c r="AC216" s="29"/>
      <c r="AD216" s="29"/>
      <c r="AE216" s="29"/>
      <c r="AF216" s="29"/>
      <c r="AG216" s="29"/>
      <c r="AH216" s="29"/>
      <c r="AI216" s="29"/>
      <c r="AJ216" s="29"/>
    </row>
    <row r="217" spans="1:36" ht="22.5" customHeight="1">
      <c r="A217" s="29"/>
      <c r="B217" s="29"/>
      <c r="C217" s="29"/>
      <c r="D217" s="29"/>
      <c r="E217" s="29"/>
      <c r="F217" s="63"/>
      <c r="G217" s="63"/>
      <c r="H217" s="63"/>
      <c r="I217" s="63"/>
      <c r="J217" s="63"/>
      <c r="K217" s="63"/>
      <c r="L217" s="63"/>
      <c r="M217" s="63"/>
      <c r="N217" s="63"/>
      <c r="O217" s="63"/>
      <c r="P217" s="63"/>
      <c r="Q217" s="63"/>
      <c r="R217" s="63"/>
      <c r="S217" s="63"/>
      <c r="T217" s="63"/>
      <c r="U217" s="63"/>
      <c r="V217" s="63"/>
      <c r="W217" s="63"/>
      <c r="X217" s="63"/>
      <c r="Y217" s="63"/>
      <c r="Z217" s="29"/>
      <c r="AA217" s="29"/>
      <c r="AB217" s="29"/>
      <c r="AC217" s="29"/>
      <c r="AD217" s="29"/>
      <c r="AE217" s="29"/>
      <c r="AF217" s="29"/>
      <c r="AG217" s="29"/>
      <c r="AH217" s="29"/>
      <c r="AI217" s="29"/>
      <c r="AJ217" s="29"/>
    </row>
    <row r="218" spans="1:36" ht="22.5" customHeight="1">
      <c r="A218" s="29"/>
      <c r="B218" s="29"/>
      <c r="C218" s="29"/>
      <c r="D218" s="29"/>
      <c r="E218" s="29"/>
      <c r="F218" s="63"/>
      <c r="G218" s="63"/>
      <c r="H218" s="63"/>
      <c r="I218" s="63"/>
      <c r="J218" s="63"/>
      <c r="K218" s="63"/>
      <c r="L218" s="63"/>
      <c r="M218" s="63"/>
      <c r="N218" s="63"/>
      <c r="O218" s="63"/>
      <c r="P218" s="63"/>
      <c r="Q218" s="63"/>
      <c r="R218" s="63"/>
      <c r="S218" s="63"/>
      <c r="T218" s="63"/>
      <c r="U218" s="63"/>
      <c r="V218" s="63"/>
      <c r="W218" s="63"/>
      <c r="X218" s="63"/>
      <c r="Y218" s="63"/>
      <c r="Z218" s="29"/>
      <c r="AA218" s="29"/>
      <c r="AB218" s="29"/>
      <c r="AC218" s="29"/>
      <c r="AD218" s="29"/>
      <c r="AE218" s="29"/>
      <c r="AF218" s="29"/>
      <c r="AG218" s="29"/>
      <c r="AH218" s="29"/>
      <c r="AI218" s="29"/>
      <c r="AJ218" s="29"/>
    </row>
    <row r="219" spans="1:36" ht="22.5" customHeight="1">
      <c r="A219" s="29"/>
      <c r="B219" s="29"/>
      <c r="C219" s="29"/>
      <c r="D219" s="29"/>
      <c r="E219" s="29"/>
      <c r="F219" s="63"/>
      <c r="G219" s="63"/>
      <c r="H219" s="63"/>
      <c r="I219" s="63"/>
      <c r="J219" s="63"/>
      <c r="K219" s="63"/>
      <c r="L219" s="63"/>
      <c r="M219" s="63"/>
      <c r="N219" s="63"/>
      <c r="O219" s="63"/>
      <c r="P219" s="63"/>
      <c r="Q219" s="63"/>
      <c r="R219" s="63"/>
      <c r="S219" s="63"/>
      <c r="T219" s="63"/>
      <c r="U219" s="63"/>
      <c r="V219" s="63"/>
      <c r="W219" s="63"/>
      <c r="X219" s="63"/>
      <c r="Y219" s="63"/>
      <c r="Z219" s="29"/>
      <c r="AA219" s="29"/>
      <c r="AB219" s="29"/>
      <c r="AC219" s="29"/>
      <c r="AD219" s="29"/>
      <c r="AE219" s="29"/>
      <c r="AF219" s="29"/>
      <c r="AG219" s="29"/>
      <c r="AH219" s="29"/>
      <c r="AI219" s="29"/>
      <c r="AJ219" s="29"/>
    </row>
    <row r="220" spans="1:36" ht="22.5" customHeight="1">
      <c r="A220" s="29"/>
      <c r="B220" s="29"/>
      <c r="C220" s="29"/>
      <c r="D220" s="29"/>
      <c r="E220" s="29"/>
      <c r="F220" s="63"/>
      <c r="G220" s="63"/>
      <c r="H220" s="63"/>
      <c r="I220" s="63"/>
      <c r="J220" s="63"/>
      <c r="K220" s="63"/>
      <c r="L220" s="63"/>
      <c r="M220" s="63"/>
      <c r="N220" s="63"/>
      <c r="O220" s="63"/>
      <c r="P220" s="63"/>
      <c r="Q220" s="63"/>
      <c r="R220" s="63"/>
      <c r="S220" s="63"/>
      <c r="T220" s="63"/>
      <c r="U220" s="63"/>
      <c r="V220" s="63"/>
      <c r="W220" s="63"/>
      <c r="X220" s="63"/>
      <c r="Y220" s="63"/>
      <c r="Z220" s="29"/>
      <c r="AA220" s="29"/>
      <c r="AB220" s="29"/>
      <c r="AC220" s="29"/>
      <c r="AD220" s="29"/>
      <c r="AE220" s="29"/>
      <c r="AF220" s="29"/>
      <c r="AG220" s="29"/>
      <c r="AH220" s="29"/>
      <c r="AI220" s="29"/>
      <c r="AJ220" s="29"/>
    </row>
    <row r="221" spans="1:36" ht="22.5" customHeight="1">
      <c r="A221" s="29"/>
      <c r="B221" s="29"/>
      <c r="C221" s="29"/>
      <c r="D221" s="29"/>
      <c r="E221" s="29"/>
      <c r="F221" s="63"/>
      <c r="G221" s="63"/>
      <c r="H221" s="63"/>
      <c r="I221" s="63"/>
      <c r="J221" s="63"/>
      <c r="K221" s="63"/>
      <c r="L221" s="63"/>
      <c r="M221" s="63"/>
      <c r="N221" s="63"/>
      <c r="O221" s="63"/>
      <c r="P221" s="63"/>
      <c r="Q221" s="63"/>
      <c r="R221" s="63"/>
      <c r="S221" s="63"/>
      <c r="T221" s="63"/>
      <c r="U221" s="63"/>
      <c r="V221" s="63"/>
      <c r="W221" s="63"/>
      <c r="X221" s="63"/>
      <c r="Y221" s="63"/>
      <c r="Z221" s="29"/>
      <c r="AA221" s="29"/>
      <c r="AB221" s="29"/>
      <c r="AC221" s="29"/>
      <c r="AD221" s="29"/>
      <c r="AE221" s="29"/>
      <c r="AF221" s="29"/>
      <c r="AG221" s="29"/>
      <c r="AH221" s="29"/>
      <c r="AI221" s="29"/>
      <c r="AJ221" s="29"/>
    </row>
    <row r="222" spans="1:36" ht="22.5" customHeight="1">
      <c r="A222" s="29"/>
      <c r="B222" s="29"/>
      <c r="C222" s="29"/>
      <c r="D222" s="29"/>
      <c r="E222" s="29"/>
      <c r="F222" s="63"/>
      <c r="G222" s="63"/>
      <c r="H222" s="63"/>
      <c r="I222" s="63"/>
      <c r="J222" s="63"/>
      <c r="K222" s="63"/>
      <c r="L222" s="63"/>
      <c r="M222" s="63"/>
      <c r="N222" s="63"/>
      <c r="O222" s="63"/>
      <c r="P222" s="63"/>
      <c r="Q222" s="63"/>
      <c r="R222" s="63"/>
      <c r="S222" s="63"/>
      <c r="T222" s="63"/>
      <c r="U222" s="63"/>
      <c r="V222" s="63"/>
      <c r="W222" s="63"/>
      <c r="X222" s="63"/>
      <c r="Y222" s="63"/>
      <c r="Z222" s="29"/>
      <c r="AA222" s="29"/>
      <c r="AB222" s="29"/>
      <c r="AC222" s="29"/>
      <c r="AD222" s="29"/>
      <c r="AE222" s="29"/>
      <c r="AF222" s="29"/>
      <c r="AG222" s="29"/>
      <c r="AH222" s="29"/>
      <c r="AI222" s="29"/>
      <c r="AJ222" s="29"/>
    </row>
    <row r="223" spans="1:36" ht="22.5" customHeight="1">
      <c r="A223" s="29"/>
      <c r="B223" s="29"/>
      <c r="C223" s="29"/>
      <c r="D223" s="29"/>
      <c r="E223" s="29"/>
      <c r="F223" s="63"/>
      <c r="G223" s="63"/>
      <c r="H223" s="63"/>
      <c r="I223" s="63"/>
      <c r="J223" s="63"/>
      <c r="K223" s="63"/>
      <c r="L223" s="63"/>
      <c r="M223" s="63"/>
      <c r="N223" s="63"/>
      <c r="O223" s="63"/>
      <c r="P223" s="63"/>
      <c r="Q223" s="63"/>
      <c r="R223" s="63"/>
      <c r="S223" s="63"/>
      <c r="T223" s="63"/>
      <c r="U223" s="63"/>
      <c r="V223" s="63"/>
      <c r="W223" s="63"/>
      <c r="X223" s="63"/>
      <c r="Y223" s="63"/>
      <c r="Z223" s="29"/>
      <c r="AA223" s="29"/>
      <c r="AB223" s="29"/>
      <c r="AC223" s="29"/>
      <c r="AD223" s="29"/>
      <c r="AE223" s="29"/>
      <c r="AF223" s="29"/>
      <c r="AG223" s="29"/>
      <c r="AH223" s="29"/>
      <c r="AI223" s="29"/>
      <c r="AJ223" s="29"/>
    </row>
    <row r="224" spans="1:36" ht="22.5" customHeight="1">
      <c r="A224" s="29"/>
      <c r="B224" s="29"/>
      <c r="C224" s="29"/>
      <c r="D224" s="29"/>
      <c r="E224" s="29"/>
      <c r="F224" s="63"/>
      <c r="G224" s="63"/>
      <c r="H224" s="63"/>
      <c r="I224" s="63"/>
      <c r="J224" s="63"/>
      <c r="K224" s="63"/>
      <c r="L224" s="63"/>
      <c r="M224" s="63"/>
      <c r="N224" s="63"/>
      <c r="O224" s="63"/>
      <c r="P224" s="63"/>
      <c r="Q224" s="63"/>
      <c r="R224" s="63"/>
      <c r="S224" s="63"/>
      <c r="T224" s="63"/>
      <c r="U224" s="63"/>
      <c r="V224" s="63"/>
      <c r="W224" s="63"/>
      <c r="X224" s="63"/>
      <c r="Y224" s="63"/>
      <c r="Z224" s="29"/>
      <c r="AA224" s="29"/>
      <c r="AB224" s="29"/>
      <c r="AC224" s="29"/>
      <c r="AD224" s="29"/>
      <c r="AE224" s="29"/>
      <c r="AF224" s="29"/>
      <c r="AG224" s="29"/>
      <c r="AH224" s="29"/>
      <c r="AI224" s="29"/>
      <c r="AJ224" s="29"/>
    </row>
    <row r="225" spans="1:36" ht="22.5" customHeight="1">
      <c r="A225" s="29"/>
      <c r="B225" s="29"/>
      <c r="C225" s="29"/>
      <c r="D225" s="29"/>
      <c r="E225" s="29"/>
      <c r="F225" s="63"/>
      <c r="G225" s="63"/>
      <c r="H225" s="63"/>
      <c r="I225" s="63"/>
      <c r="J225" s="63"/>
      <c r="K225" s="63"/>
      <c r="L225" s="63"/>
      <c r="M225" s="63"/>
      <c r="N225" s="63"/>
      <c r="O225" s="63"/>
      <c r="P225" s="63"/>
      <c r="Q225" s="63"/>
      <c r="R225" s="63"/>
      <c r="S225" s="63"/>
      <c r="T225" s="63"/>
      <c r="U225" s="63"/>
      <c r="V225" s="63"/>
      <c r="W225" s="63"/>
      <c r="X225" s="63"/>
      <c r="Y225" s="63"/>
      <c r="Z225" s="29"/>
      <c r="AA225" s="29"/>
      <c r="AB225" s="29"/>
      <c r="AC225" s="29"/>
      <c r="AD225" s="29"/>
      <c r="AE225" s="29"/>
      <c r="AF225" s="29"/>
      <c r="AG225" s="29"/>
      <c r="AH225" s="29"/>
      <c r="AI225" s="29"/>
      <c r="AJ225" s="29"/>
    </row>
    <row r="226" spans="1:36" ht="22.5" customHeight="1">
      <c r="A226" s="29"/>
      <c r="B226" s="29"/>
      <c r="C226" s="29"/>
      <c r="D226" s="29"/>
      <c r="E226" s="29"/>
      <c r="F226" s="63"/>
      <c r="G226" s="63"/>
      <c r="H226" s="63"/>
      <c r="I226" s="63"/>
      <c r="J226" s="63"/>
      <c r="K226" s="63"/>
      <c r="L226" s="63"/>
      <c r="M226" s="63"/>
      <c r="N226" s="63"/>
      <c r="O226" s="63"/>
      <c r="P226" s="63"/>
      <c r="Q226" s="63"/>
      <c r="R226" s="63"/>
      <c r="S226" s="63"/>
      <c r="T226" s="63"/>
      <c r="U226" s="63"/>
      <c r="V226" s="63"/>
      <c r="W226" s="63"/>
      <c r="X226" s="63"/>
      <c r="Y226" s="63"/>
      <c r="Z226" s="29"/>
      <c r="AA226" s="29"/>
      <c r="AB226" s="29"/>
      <c r="AC226" s="29"/>
      <c r="AD226" s="29"/>
      <c r="AE226" s="29"/>
      <c r="AF226" s="29"/>
      <c r="AG226" s="29"/>
      <c r="AH226" s="29"/>
      <c r="AI226" s="29"/>
      <c r="AJ226" s="29"/>
    </row>
    <row r="227" spans="1:36" ht="22.5" customHeight="1">
      <c r="A227" s="29"/>
      <c r="B227" s="29"/>
      <c r="C227" s="29"/>
      <c r="D227" s="29"/>
      <c r="E227" s="29"/>
      <c r="F227" s="63"/>
      <c r="G227" s="63"/>
      <c r="H227" s="63"/>
      <c r="I227" s="63"/>
      <c r="J227" s="63"/>
      <c r="K227" s="63"/>
      <c r="L227" s="63"/>
      <c r="M227" s="63"/>
      <c r="N227" s="63"/>
      <c r="O227" s="63"/>
      <c r="P227" s="63"/>
      <c r="Q227" s="63"/>
      <c r="R227" s="63"/>
      <c r="S227" s="63"/>
      <c r="T227" s="63"/>
      <c r="U227" s="63"/>
      <c r="V227" s="63"/>
      <c r="W227" s="63"/>
      <c r="X227" s="63"/>
      <c r="Y227" s="63"/>
      <c r="Z227" s="29"/>
      <c r="AA227" s="29"/>
      <c r="AB227" s="29"/>
      <c r="AC227" s="29"/>
      <c r="AD227" s="29"/>
      <c r="AE227" s="29"/>
      <c r="AF227" s="29"/>
      <c r="AG227" s="29"/>
      <c r="AH227" s="29"/>
      <c r="AI227" s="29"/>
      <c r="AJ227" s="29"/>
    </row>
    <row r="228" spans="1:36" ht="22.5" customHeight="1">
      <c r="A228" s="29"/>
      <c r="B228" s="29"/>
      <c r="C228" s="29"/>
      <c r="D228" s="29"/>
      <c r="E228" s="29"/>
      <c r="F228" s="63"/>
      <c r="G228" s="63"/>
      <c r="H228" s="63"/>
      <c r="I228" s="63"/>
      <c r="J228" s="63"/>
      <c r="K228" s="63"/>
      <c r="L228" s="63"/>
      <c r="M228" s="63"/>
      <c r="N228" s="63"/>
      <c r="O228" s="63"/>
      <c r="P228" s="63"/>
      <c r="Q228" s="63"/>
      <c r="R228" s="63"/>
      <c r="S228" s="63"/>
      <c r="T228" s="63"/>
      <c r="U228" s="63"/>
      <c r="V228" s="63"/>
      <c r="W228" s="63"/>
      <c r="X228" s="63"/>
      <c r="Y228" s="63"/>
      <c r="Z228" s="29"/>
      <c r="AA228" s="29"/>
      <c r="AB228" s="29"/>
      <c r="AC228" s="29"/>
      <c r="AD228" s="29"/>
      <c r="AE228" s="29"/>
      <c r="AF228" s="29"/>
      <c r="AG228" s="29"/>
      <c r="AH228" s="29"/>
      <c r="AI228" s="29"/>
      <c r="AJ228" s="29"/>
    </row>
    <row r="229" spans="1:36" ht="22.5" customHeight="1">
      <c r="A229" s="29"/>
      <c r="B229" s="29"/>
      <c r="C229" s="29"/>
      <c r="D229" s="29"/>
      <c r="E229" s="29"/>
      <c r="F229" s="63"/>
      <c r="G229" s="63"/>
      <c r="H229" s="63"/>
      <c r="I229" s="63"/>
      <c r="J229" s="63"/>
      <c r="K229" s="63"/>
      <c r="L229" s="63"/>
      <c r="M229" s="63"/>
      <c r="N229" s="63"/>
      <c r="O229" s="63"/>
      <c r="P229" s="63"/>
      <c r="Q229" s="63"/>
      <c r="R229" s="63"/>
      <c r="S229" s="63"/>
      <c r="T229" s="63"/>
      <c r="U229" s="63"/>
      <c r="V229" s="63"/>
      <c r="W229" s="63"/>
      <c r="X229" s="63"/>
      <c r="Y229" s="63"/>
      <c r="Z229" s="29"/>
      <c r="AA229" s="29"/>
      <c r="AB229" s="29"/>
      <c r="AC229" s="29"/>
      <c r="AD229" s="29"/>
      <c r="AE229" s="29"/>
      <c r="AF229" s="29"/>
      <c r="AG229" s="29"/>
      <c r="AH229" s="29"/>
      <c r="AI229" s="29"/>
      <c r="AJ229" s="29"/>
    </row>
    <row r="230" spans="1:36" ht="22.5" customHeight="1">
      <c r="A230" s="29"/>
      <c r="B230" s="29"/>
      <c r="C230" s="29"/>
      <c r="D230" s="29"/>
      <c r="E230" s="29"/>
      <c r="F230" s="63"/>
      <c r="G230" s="63"/>
      <c r="H230" s="63"/>
      <c r="I230" s="63"/>
      <c r="J230" s="63"/>
      <c r="K230" s="63"/>
      <c r="L230" s="63"/>
      <c r="M230" s="63"/>
      <c r="N230" s="63"/>
      <c r="O230" s="63"/>
      <c r="P230" s="63"/>
      <c r="Q230" s="63"/>
      <c r="R230" s="63"/>
      <c r="S230" s="63"/>
      <c r="T230" s="63"/>
      <c r="U230" s="63"/>
      <c r="V230" s="63"/>
      <c r="W230" s="63"/>
      <c r="X230" s="63"/>
      <c r="Y230" s="63"/>
      <c r="Z230" s="29"/>
      <c r="AA230" s="29"/>
      <c r="AB230" s="29"/>
      <c r="AC230" s="29"/>
      <c r="AD230" s="29"/>
      <c r="AE230" s="29"/>
      <c r="AF230" s="29"/>
      <c r="AG230" s="29"/>
      <c r="AH230" s="29"/>
      <c r="AI230" s="29"/>
      <c r="AJ230" s="29"/>
    </row>
    <row r="231" spans="1:36" ht="22.5" customHeight="1">
      <c r="A231" s="29"/>
      <c r="B231" s="29"/>
      <c r="C231" s="29"/>
      <c r="D231" s="29"/>
      <c r="E231" s="29"/>
      <c r="F231" s="63"/>
      <c r="G231" s="63"/>
      <c r="H231" s="63"/>
      <c r="I231" s="63"/>
      <c r="J231" s="63"/>
      <c r="K231" s="63"/>
      <c r="L231" s="63"/>
      <c r="M231" s="63"/>
      <c r="N231" s="63"/>
      <c r="O231" s="63"/>
      <c r="P231" s="63"/>
      <c r="Q231" s="63"/>
      <c r="R231" s="63"/>
      <c r="S231" s="63"/>
      <c r="T231" s="63"/>
      <c r="U231" s="63"/>
      <c r="V231" s="63"/>
      <c r="W231" s="63"/>
      <c r="X231" s="63"/>
      <c r="Y231" s="63"/>
      <c r="Z231" s="29"/>
      <c r="AA231" s="29"/>
      <c r="AB231" s="29"/>
      <c r="AC231" s="29"/>
      <c r="AD231" s="29"/>
      <c r="AE231" s="29"/>
      <c r="AF231" s="29"/>
      <c r="AG231" s="29"/>
      <c r="AH231" s="29"/>
      <c r="AI231" s="29"/>
      <c r="AJ231" s="29"/>
    </row>
    <row r="232" spans="1:36" ht="22.5" customHeight="1">
      <c r="A232" s="29"/>
      <c r="B232" s="29"/>
      <c r="C232" s="29"/>
      <c r="D232" s="29"/>
      <c r="E232" s="29"/>
      <c r="F232" s="63"/>
      <c r="G232" s="63"/>
      <c r="H232" s="63"/>
      <c r="I232" s="63"/>
      <c r="J232" s="63"/>
      <c r="K232" s="63"/>
      <c r="L232" s="63"/>
      <c r="M232" s="63"/>
      <c r="N232" s="63"/>
      <c r="O232" s="63"/>
      <c r="P232" s="63"/>
      <c r="Q232" s="63"/>
      <c r="R232" s="63"/>
      <c r="S232" s="63"/>
      <c r="T232" s="63"/>
      <c r="U232" s="63"/>
      <c r="V232" s="63"/>
      <c r="W232" s="63"/>
      <c r="X232" s="63"/>
      <c r="Y232" s="63"/>
      <c r="Z232" s="29"/>
      <c r="AA232" s="29"/>
      <c r="AB232" s="29"/>
      <c r="AC232" s="29"/>
      <c r="AD232" s="29"/>
      <c r="AE232" s="29"/>
      <c r="AF232" s="29"/>
      <c r="AG232" s="29"/>
      <c r="AH232" s="29"/>
      <c r="AI232" s="29"/>
      <c r="AJ232" s="29"/>
    </row>
    <row r="233" spans="1:36" ht="22.5" customHeight="1">
      <c r="A233" s="29"/>
      <c r="B233" s="29"/>
      <c r="C233" s="29"/>
      <c r="D233" s="29"/>
      <c r="E233" s="29"/>
      <c r="F233" s="63"/>
      <c r="G233" s="63"/>
      <c r="H233" s="63"/>
      <c r="I233" s="63"/>
      <c r="J233" s="63"/>
      <c r="K233" s="63"/>
      <c r="L233" s="63"/>
      <c r="M233" s="63"/>
      <c r="N233" s="63"/>
      <c r="O233" s="63"/>
      <c r="P233" s="63"/>
      <c r="Q233" s="63"/>
      <c r="R233" s="63"/>
      <c r="S233" s="63"/>
      <c r="T233" s="63"/>
      <c r="U233" s="63"/>
      <c r="V233" s="63"/>
      <c r="W233" s="63"/>
      <c r="X233" s="63"/>
      <c r="Y233" s="63"/>
      <c r="Z233" s="29"/>
      <c r="AA233" s="29"/>
      <c r="AB233" s="29"/>
      <c r="AC233" s="29"/>
      <c r="AD233" s="29"/>
      <c r="AE233" s="29"/>
      <c r="AF233" s="29"/>
      <c r="AG233" s="29"/>
      <c r="AH233" s="29"/>
      <c r="AI233" s="29"/>
      <c r="AJ233" s="29"/>
    </row>
    <row r="234" spans="1:36" ht="22.5" customHeight="1">
      <c r="A234" s="29"/>
      <c r="B234" s="29"/>
      <c r="C234" s="29"/>
      <c r="D234" s="29"/>
      <c r="E234" s="29"/>
      <c r="F234" s="63"/>
      <c r="G234" s="63"/>
      <c r="H234" s="63"/>
      <c r="I234" s="63"/>
      <c r="J234" s="63"/>
      <c r="K234" s="63"/>
      <c r="L234" s="63"/>
      <c r="M234" s="63"/>
      <c r="N234" s="63"/>
      <c r="O234" s="63"/>
      <c r="P234" s="63"/>
      <c r="Q234" s="63"/>
      <c r="R234" s="63"/>
      <c r="S234" s="63"/>
      <c r="T234" s="63"/>
      <c r="U234" s="63"/>
      <c r="V234" s="63"/>
      <c r="W234" s="63"/>
      <c r="X234" s="63"/>
      <c r="Y234" s="63"/>
      <c r="Z234" s="29"/>
      <c r="AA234" s="29"/>
      <c r="AB234" s="29"/>
      <c r="AC234" s="29"/>
      <c r="AD234" s="29"/>
      <c r="AE234" s="29"/>
      <c r="AF234" s="29"/>
      <c r="AG234" s="29"/>
      <c r="AH234" s="29"/>
      <c r="AI234" s="29"/>
      <c r="AJ234" s="29"/>
    </row>
    <row r="235" spans="1:36" ht="22.5" customHeight="1">
      <c r="A235" s="29"/>
      <c r="B235" s="29"/>
      <c r="C235" s="29"/>
      <c r="D235" s="29"/>
      <c r="E235" s="29"/>
      <c r="F235" s="63"/>
      <c r="G235" s="63"/>
      <c r="H235" s="63"/>
      <c r="I235" s="63"/>
      <c r="J235" s="63"/>
      <c r="K235" s="63"/>
      <c r="L235" s="63"/>
      <c r="M235" s="63"/>
      <c r="N235" s="63"/>
      <c r="O235" s="63"/>
      <c r="P235" s="63"/>
      <c r="Q235" s="63"/>
      <c r="R235" s="63"/>
      <c r="S235" s="63"/>
      <c r="T235" s="63"/>
      <c r="U235" s="63"/>
      <c r="V235" s="63"/>
      <c r="W235" s="63"/>
      <c r="X235" s="63"/>
      <c r="Y235" s="63"/>
      <c r="Z235" s="29"/>
      <c r="AA235" s="29"/>
      <c r="AB235" s="29"/>
      <c r="AC235" s="29"/>
      <c r="AD235" s="29"/>
      <c r="AE235" s="29"/>
      <c r="AF235" s="29"/>
      <c r="AG235" s="29"/>
      <c r="AH235" s="29"/>
      <c r="AI235" s="29"/>
      <c r="AJ235" s="29"/>
    </row>
    <row r="236" spans="1:36" ht="22.5" customHeight="1">
      <c r="A236" s="29"/>
      <c r="B236" s="29"/>
      <c r="C236" s="29"/>
      <c r="D236" s="29"/>
      <c r="E236" s="29"/>
      <c r="F236" s="63"/>
      <c r="G236" s="63"/>
      <c r="H236" s="63"/>
      <c r="I236" s="63"/>
      <c r="J236" s="63"/>
      <c r="K236" s="63"/>
      <c r="L236" s="63"/>
      <c r="M236" s="63"/>
      <c r="N236" s="63"/>
      <c r="O236" s="63"/>
      <c r="P236" s="63"/>
      <c r="Q236" s="63"/>
      <c r="R236" s="63"/>
      <c r="S236" s="63"/>
      <c r="T236" s="63"/>
      <c r="U236" s="63"/>
      <c r="V236" s="63"/>
      <c r="W236" s="63"/>
      <c r="X236" s="63"/>
      <c r="Y236" s="63"/>
      <c r="Z236" s="29"/>
      <c r="AA236" s="29"/>
      <c r="AB236" s="29"/>
      <c r="AC236" s="29"/>
      <c r="AD236" s="29"/>
      <c r="AE236" s="29"/>
      <c r="AF236" s="29"/>
      <c r="AG236" s="29"/>
      <c r="AH236" s="29"/>
      <c r="AI236" s="29"/>
      <c r="AJ236" s="29"/>
    </row>
    <row r="237" spans="1:36" ht="22.5" customHeight="1">
      <c r="A237" s="29"/>
      <c r="B237" s="29"/>
      <c r="C237" s="29"/>
      <c r="D237" s="29"/>
      <c r="E237" s="29"/>
      <c r="F237" s="63"/>
      <c r="G237" s="63"/>
      <c r="H237" s="63"/>
      <c r="I237" s="63"/>
      <c r="J237" s="63"/>
      <c r="K237" s="63"/>
      <c r="L237" s="63"/>
      <c r="M237" s="63"/>
      <c r="N237" s="63"/>
      <c r="O237" s="63"/>
      <c r="P237" s="63"/>
      <c r="Q237" s="63"/>
      <c r="R237" s="63"/>
      <c r="S237" s="63"/>
      <c r="T237" s="63"/>
      <c r="U237" s="63"/>
      <c r="V237" s="63"/>
      <c r="W237" s="63"/>
      <c r="X237" s="63"/>
      <c r="Y237" s="63"/>
      <c r="Z237" s="29"/>
      <c r="AA237" s="29"/>
      <c r="AB237" s="29"/>
      <c r="AC237" s="29"/>
      <c r="AD237" s="29"/>
      <c r="AE237" s="29"/>
      <c r="AF237" s="29"/>
      <c r="AG237" s="29"/>
      <c r="AH237" s="29"/>
      <c r="AI237" s="29"/>
      <c r="AJ237" s="29"/>
    </row>
    <row r="238" spans="1:36" ht="22.5" customHeight="1">
      <c r="A238" s="29"/>
      <c r="B238" s="29"/>
      <c r="C238" s="29"/>
      <c r="D238" s="29"/>
      <c r="E238" s="29"/>
      <c r="F238" s="63"/>
      <c r="G238" s="63"/>
      <c r="H238" s="63"/>
      <c r="I238" s="63"/>
      <c r="J238" s="63"/>
      <c r="K238" s="63"/>
      <c r="L238" s="63"/>
      <c r="M238" s="63"/>
      <c r="N238" s="63"/>
      <c r="O238" s="63"/>
      <c r="P238" s="63"/>
      <c r="Q238" s="63"/>
      <c r="R238" s="63"/>
      <c r="S238" s="63"/>
      <c r="T238" s="63"/>
      <c r="U238" s="63"/>
      <c r="V238" s="63"/>
      <c r="W238" s="63"/>
      <c r="X238" s="63"/>
      <c r="Y238" s="63"/>
      <c r="Z238" s="29"/>
      <c r="AA238" s="29"/>
      <c r="AB238" s="29"/>
      <c r="AC238" s="29"/>
      <c r="AD238" s="29"/>
      <c r="AE238" s="29"/>
      <c r="AF238" s="29"/>
      <c r="AG238" s="29"/>
      <c r="AH238" s="29"/>
      <c r="AI238" s="29"/>
      <c r="AJ238" s="29"/>
    </row>
    <row r="239" spans="1:36" ht="22.5" customHeight="1">
      <c r="A239" s="29"/>
      <c r="B239" s="29"/>
      <c r="C239" s="29"/>
      <c r="D239" s="29"/>
      <c r="E239" s="29"/>
      <c r="F239" s="63"/>
      <c r="G239" s="63"/>
      <c r="H239" s="63"/>
      <c r="I239" s="63"/>
      <c r="J239" s="63"/>
      <c r="K239" s="63"/>
      <c r="L239" s="63"/>
      <c r="M239" s="63"/>
      <c r="N239" s="63"/>
      <c r="O239" s="63"/>
      <c r="P239" s="63"/>
      <c r="Q239" s="63"/>
      <c r="R239" s="63"/>
      <c r="S239" s="63"/>
      <c r="T239" s="63"/>
      <c r="U239" s="63"/>
      <c r="V239" s="63"/>
      <c r="W239" s="63"/>
      <c r="X239" s="63"/>
      <c r="Y239" s="63"/>
      <c r="Z239" s="29"/>
      <c r="AA239" s="29"/>
      <c r="AB239" s="29"/>
      <c r="AC239" s="29"/>
      <c r="AD239" s="29"/>
      <c r="AE239" s="29"/>
      <c r="AF239" s="29"/>
      <c r="AG239" s="29"/>
      <c r="AH239" s="29"/>
      <c r="AI239" s="29"/>
      <c r="AJ239" s="29"/>
    </row>
    <row r="240" spans="1:36" ht="22.5" customHeight="1">
      <c r="A240" s="29"/>
      <c r="B240" s="29"/>
      <c r="C240" s="29"/>
      <c r="D240" s="29"/>
      <c r="E240" s="29"/>
      <c r="F240" s="63"/>
      <c r="G240" s="63"/>
      <c r="H240" s="63"/>
      <c r="I240" s="63"/>
      <c r="J240" s="63"/>
      <c r="K240" s="63"/>
      <c r="L240" s="63"/>
      <c r="M240" s="63"/>
      <c r="N240" s="63"/>
      <c r="O240" s="63"/>
      <c r="P240" s="63"/>
      <c r="Q240" s="63"/>
      <c r="R240" s="63"/>
      <c r="S240" s="63"/>
      <c r="T240" s="63"/>
      <c r="U240" s="63"/>
      <c r="V240" s="63"/>
      <c r="W240" s="63"/>
      <c r="X240" s="63"/>
      <c r="Y240" s="63"/>
      <c r="Z240" s="29"/>
      <c r="AA240" s="29"/>
      <c r="AB240" s="29"/>
      <c r="AC240" s="29"/>
      <c r="AD240" s="29"/>
      <c r="AE240" s="29"/>
      <c r="AF240" s="29"/>
      <c r="AG240" s="29"/>
      <c r="AH240" s="29"/>
      <c r="AI240" s="29"/>
      <c r="AJ240" s="29"/>
    </row>
    <row r="241" spans="1:36" ht="22.5" customHeight="1">
      <c r="A241" s="29"/>
      <c r="B241" s="29"/>
      <c r="C241" s="29"/>
      <c r="D241" s="29"/>
      <c r="E241" s="29"/>
      <c r="F241" s="63"/>
      <c r="G241" s="63"/>
      <c r="H241" s="63"/>
      <c r="I241" s="63"/>
      <c r="J241" s="63"/>
      <c r="K241" s="63"/>
      <c r="L241" s="63"/>
      <c r="M241" s="63"/>
      <c r="N241" s="63"/>
      <c r="O241" s="63"/>
      <c r="P241" s="63"/>
      <c r="Q241" s="63"/>
      <c r="R241" s="63"/>
      <c r="S241" s="63"/>
      <c r="T241" s="63"/>
      <c r="U241" s="63"/>
      <c r="V241" s="63"/>
      <c r="W241" s="63"/>
      <c r="X241" s="63"/>
      <c r="Y241" s="63"/>
      <c r="Z241" s="29"/>
      <c r="AA241" s="29"/>
      <c r="AB241" s="29"/>
      <c r="AC241" s="29"/>
      <c r="AD241" s="29"/>
      <c r="AE241" s="29"/>
      <c r="AF241" s="29"/>
      <c r="AG241" s="29"/>
      <c r="AH241" s="29"/>
      <c r="AI241" s="29"/>
      <c r="AJ241" s="29"/>
    </row>
    <row r="242" spans="1:36" ht="22.5" customHeight="1">
      <c r="A242" s="29"/>
      <c r="B242" s="29"/>
      <c r="C242" s="29"/>
      <c r="D242" s="29"/>
      <c r="E242" s="29"/>
      <c r="F242" s="63"/>
      <c r="G242" s="63"/>
      <c r="H242" s="63"/>
      <c r="I242" s="63"/>
      <c r="J242" s="63"/>
      <c r="K242" s="63"/>
      <c r="L242" s="63"/>
      <c r="M242" s="63"/>
      <c r="N242" s="63"/>
      <c r="O242" s="63"/>
      <c r="P242" s="63"/>
      <c r="Q242" s="63"/>
      <c r="R242" s="63"/>
      <c r="S242" s="63"/>
      <c r="T242" s="63"/>
      <c r="U242" s="63"/>
      <c r="V242" s="63"/>
      <c r="W242" s="63"/>
      <c r="X242" s="63"/>
      <c r="Y242" s="63"/>
      <c r="Z242" s="29"/>
      <c r="AA242" s="29"/>
      <c r="AB242" s="29"/>
      <c r="AC242" s="29"/>
      <c r="AD242" s="29"/>
      <c r="AE242" s="29"/>
      <c r="AF242" s="29"/>
      <c r="AG242" s="29"/>
      <c r="AH242" s="29"/>
      <c r="AI242" s="29"/>
      <c r="AJ242" s="29"/>
    </row>
    <row r="243" spans="1:36" ht="22.5" customHeight="1">
      <c r="A243" s="29"/>
      <c r="B243" s="29"/>
      <c r="C243" s="29"/>
      <c r="D243" s="29"/>
      <c r="E243" s="29"/>
      <c r="F243" s="63"/>
      <c r="G243" s="63"/>
      <c r="H243" s="63"/>
      <c r="I243" s="63"/>
      <c r="J243" s="63"/>
      <c r="K243" s="63"/>
      <c r="L243" s="63"/>
      <c r="M243" s="63"/>
      <c r="N243" s="63"/>
      <c r="O243" s="63"/>
      <c r="P243" s="63"/>
      <c r="Q243" s="63"/>
      <c r="R243" s="63"/>
      <c r="S243" s="63"/>
      <c r="T243" s="63"/>
      <c r="U243" s="63"/>
      <c r="V243" s="63"/>
      <c r="W243" s="63"/>
      <c r="X243" s="63"/>
      <c r="Y243" s="63"/>
      <c r="Z243" s="29"/>
      <c r="AA243" s="29"/>
      <c r="AB243" s="29"/>
      <c r="AC243" s="29"/>
      <c r="AD243" s="29"/>
      <c r="AE243" s="29"/>
      <c r="AF243" s="29"/>
      <c r="AG243" s="29"/>
      <c r="AH243" s="29"/>
      <c r="AI243" s="29"/>
      <c r="AJ243" s="29"/>
    </row>
    <row r="244" spans="1:36" ht="22.5" customHeight="1">
      <c r="A244" s="29"/>
      <c r="B244" s="29"/>
      <c r="C244" s="29"/>
      <c r="D244" s="29"/>
      <c r="E244" s="29"/>
      <c r="F244" s="63"/>
      <c r="G244" s="63"/>
      <c r="H244" s="63"/>
      <c r="I244" s="63"/>
      <c r="J244" s="63"/>
      <c r="K244" s="63"/>
      <c r="L244" s="63"/>
      <c r="M244" s="63"/>
      <c r="N244" s="63"/>
      <c r="O244" s="63"/>
      <c r="P244" s="63"/>
      <c r="Q244" s="63"/>
      <c r="R244" s="63"/>
      <c r="S244" s="63"/>
      <c r="T244" s="63"/>
      <c r="U244" s="63"/>
      <c r="V244" s="63"/>
      <c r="W244" s="63"/>
      <c r="X244" s="63"/>
      <c r="Y244" s="63"/>
      <c r="Z244" s="29"/>
      <c r="AA244" s="29"/>
      <c r="AB244" s="29"/>
      <c r="AC244" s="29"/>
      <c r="AD244" s="29"/>
      <c r="AE244" s="29"/>
      <c r="AF244" s="29"/>
      <c r="AG244" s="29"/>
      <c r="AH244" s="29"/>
      <c r="AI244" s="29"/>
      <c r="AJ244" s="29"/>
    </row>
    <row r="245" spans="1:36" ht="22.5" customHeight="1">
      <c r="A245" s="29"/>
      <c r="B245" s="29"/>
      <c r="C245" s="29"/>
      <c r="D245" s="29"/>
      <c r="E245" s="29"/>
      <c r="F245" s="63"/>
      <c r="G245" s="63"/>
      <c r="H245" s="63"/>
      <c r="I245" s="63"/>
      <c r="J245" s="63"/>
      <c r="K245" s="63"/>
      <c r="L245" s="63"/>
      <c r="M245" s="63"/>
      <c r="N245" s="63"/>
      <c r="O245" s="63"/>
      <c r="P245" s="63"/>
      <c r="Q245" s="63"/>
      <c r="R245" s="63"/>
      <c r="S245" s="63"/>
      <c r="T245" s="63"/>
      <c r="U245" s="63"/>
      <c r="V245" s="63"/>
      <c r="W245" s="63"/>
      <c r="X245" s="63"/>
      <c r="Y245" s="63"/>
      <c r="Z245" s="29"/>
      <c r="AA245" s="29"/>
      <c r="AB245" s="29"/>
      <c r="AC245" s="29"/>
      <c r="AD245" s="29"/>
      <c r="AE245" s="29"/>
      <c r="AF245" s="29"/>
      <c r="AG245" s="29"/>
      <c r="AH245" s="29"/>
      <c r="AI245" s="29"/>
      <c r="AJ245" s="29"/>
    </row>
    <row r="246" spans="1:36" ht="22.5" customHeight="1">
      <c r="A246" s="29"/>
      <c r="B246" s="29"/>
      <c r="C246" s="29"/>
      <c r="D246" s="29"/>
      <c r="E246" s="29"/>
      <c r="F246" s="63"/>
      <c r="G246" s="63"/>
      <c r="H246" s="63"/>
      <c r="I246" s="63"/>
      <c r="J246" s="63"/>
      <c r="K246" s="63"/>
      <c r="L246" s="63"/>
      <c r="M246" s="63"/>
      <c r="N246" s="63"/>
      <c r="O246" s="63"/>
      <c r="P246" s="63"/>
      <c r="Q246" s="63"/>
      <c r="R246" s="63"/>
      <c r="S246" s="63"/>
      <c r="T246" s="63"/>
      <c r="U246" s="63"/>
      <c r="V246" s="63"/>
      <c r="W246" s="63"/>
      <c r="X246" s="63"/>
      <c r="Y246" s="63"/>
      <c r="Z246" s="29"/>
      <c r="AA246" s="29"/>
      <c r="AB246" s="29"/>
      <c r="AC246" s="29"/>
      <c r="AD246" s="29"/>
      <c r="AE246" s="29"/>
      <c r="AF246" s="29"/>
      <c r="AG246" s="29"/>
      <c r="AH246" s="29"/>
      <c r="AI246" s="29"/>
      <c r="AJ246" s="29"/>
    </row>
    <row r="247" spans="1:36" ht="22.5" customHeight="1">
      <c r="A247" s="29"/>
      <c r="B247" s="29"/>
      <c r="C247" s="29"/>
      <c r="D247" s="29"/>
      <c r="E247" s="29"/>
      <c r="F247" s="63"/>
      <c r="G247" s="63"/>
      <c r="H247" s="63"/>
      <c r="I247" s="63"/>
      <c r="J247" s="63"/>
      <c r="K247" s="63"/>
      <c r="L247" s="63"/>
      <c r="M247" s="63"/>
      <c r="N247" s="63"/>
      <c r="O247" s="63"/>
      <c r="P247" s="63"/>
      <c r="Q247" s="63"/>
      <c r="R247" s="63"/>
      <c r="S247" s="63"/>
      <c r="T247" s="63"/>
      <c r="U247" s="63"/>
      <c r="V247" s="63"/>
      <c r="W247" s="63"/>
      <c r="X247" s="63"/>
      <c r="Y247" s="63"/>
      <c r="Z247" s="29"/>
      <c r="AA247" s="29"/>
      <c r="AB247" s="29"/>
      <c r="AC247" s="29"/>
      <c r="AD247" s="29"/>
      <c r="AE247" s="29"/>
      <c r="AF247" s="29"/>
      <c r="AG247" s="29"/>
      <c r="AH247" s="29"/>
      <c r="AI247" s="29"/>
      <c r="AJ247" s="29"/>
    </row>
    <row r="248" spans="1:36" ht="22.5" customHeight="1">
      <c r="A248" s="29"/>
      <c r="B248" s="29"/>
      <c r="C248" s="29"/>
      <c r="D248" s="29"/>
      <c r="E248" s="29"/>
      <c r="F248" s="63"/>
      <c r="G248" s="63"/>
      <c r="H248" s="63"/>
      <c r="I248" s="63"/>
      <c r="J248" s="63"/>
      <c r="K248" s="63"/>
      <c r="L248" s="63"/>
      <c r="M248" s="63"/>
      <c r="N248" s="63"/>
      <c r="O248" s="63"/>
      <c r="P248" s="63"/>
      <c r="Q248" s="63"/>
      <c r="R248" s="63"/>
      <c r="S248" s="63"/>
      <c r="T248" s="63"/>
      <c r="U248" s="63"/>
      <c r="V248" s="63"/>
      <c r="W248" s="63"/>
      <c r="X248" s="63"/>
      <c r="Y248" s="63"/>
      <c r="Z248" s="29"/>
      <c r="AA248" s="29"/>
      <c r="AB248" s="29"/>
      <c r="AC248" s="29"/>
      <c r="AD248" s="29"/>
      <c r="AE248" s="29"/>
      <c r="AF248" s="29"/>
      <c r="AG248" s="29"/>
      <c r="AH248" s="29"/>
      <c r="AI248" s="29"/>
      <c r="AJ248" s="29"/>
    </row>
    <row r="249" spans="1:36" ht="22.5" customHeight="1">
      <c r="A249" s="29"/>
      <c r="B249" s="29"/>
      <c r="C249" s="29"/>
      <c r="D249" s="29"/>
      <c r="E249" s="29"/>
      <c r="F249" s="63"/>
      <c r="G249" s="63"/>
      <c r="H249" s="63"/>
      <c r="I249" s="63"/>
      <c r="J249" s="63"/>
      <c r="K249" s="63"/>
      <c r="L249" s="63"/>
      <c r="M249" s="63"/>
      <c r="N249" s="63"/>
      <c r="O249" s="63"/>
      <c r="P249" s="63"/>
      <c r="Q249" s="63"/>
      <c r="R249" s="63"/>
      <c r="S249" s="63"/>
      <c r="T249" s="63"/>
      <c r="U249" s="63"/>
      <c r="V249" s="63"/>
      <c r="W249" s="63"/>
      <c r="X249" s="63"/>
      <c r="Y249" s="63"/>
      <c r="Z249" s="29"/>
      <c r="AA249" s="29"/>
      <c r="AB249" s="29"/>
      <c r="AC249" s="29"/>
      <c r="AD249" s="29"/>
      <c r="AE249" s="29"/>
      <c r="AF249" s="29"/>
      <c r="AG249" s="29"/>
      <c r="AH249" s="29"/>
      <c r="AI249" s="29"/>
      <c r="AJ249" s="29"/>
    </row>
    <row r="250" spans="1:36" ht="22.5" customHeight="1">
      <c r="A250" s="29"/>
      <c r="B250" s="29"/>
      <c r="C250" s="29"/>
      <c r="D250" s="29"/>
      <c r="E250" s="29"/>
      <c r="F250" s="63"/>
      <c r="G250" s="63"/>
      <c r="H250" s="63"/>
      <c r="I250" s="63"/>
      <c r="J250" s="63"/>
      <c r="K250" s="63"/>
      <c r="L250" s="63"/>
      <c r="M250" s="63"/>
      <c r="N250" s="63"/>
      <c r="O250" s="63"/>
      <c r="P250" s="63"/>
      <c r="Q250" s="63"/>
      <c r="R250" s="63"/>
      <c r="S250" s="63"/>
      <c r="T250" s="63"/>
      <c r="U250" s="63"/>
      <c r="V250" s="63"/>
      <c r="W250" s="63"/>
      <c r="X250" s="63"/>
      <c r="Y250" s="63"/>
      <c r="Z250" s="29"/>
      <c r="AA250" s="29"/>
      <c r="AB250" s="29"/>
      <c r="AC250" s="29"/>
      <c r="AD250" s="29"/>
      <c r="AE250" s="29"/>
      <c r="AF250" s="29"/>
      <c r="AG250" s="29"/>
      <c r="AH250" s="29"/>
      <c r="AI250" s="29"/>
      <c r="AJ250" s="29"/>
    </row>
    <row r="251" spans="1:36" ht="22.5" customHeight="1">
      <c r="A251" s="29"/>
      <c r="B251" s="29"/>
      <c r="C251" s="29"/>
      <c r="D251" s="29"/>
      <c r="E251" s="29"/>
      <c r="F251" s="63"/>
      <c r="G251" s="63"/>
      <c r="H251" s="63"/>
      <c r="I251" s="63"/>
      <c r="J251" s="63"/>
      <c r="K251" s="63"/>
      <c r="L251" s="63"/>
      <c r="M251" s="63"/>
      <c r="N251" s="63"/>
      <c r="O251" s="63"/>
      <c r="P251" s="63"/>
      <c r="Q251" s="63"/>
      <c r="R251" s="63"/>
      <c r="S251" s="63"/>
      <c r="T251" s="63"/>
      <c r="U251" s="63"/>
      <c r="V251" s="63"/>
      <c r="W251" s="63"/>
      <c r="X251" s="63"/>
      <c r="Y251" s="63"/>
      <c r="Z251" s="29"/>
      <c r="AA251" s="29"/>
      <c r="AB251" s="29"/>
      <c r="AC251" s="29"/>
      <c r="AD251" s="29"/>
      <c r="AE251" s="29"/>
      <c r="AF251" s="29"/>
      <c r="AG251" s="29"/>
      <c r="AH251" s="29"/>
      <c r="AI251" s="29"/>
      <c r="AJ251" s="29"/>
    </row>
    <row r="252" spans="1:36" ht="22.5" customHeight="1">
      <c r="A252" s="29"/>
      <c r="B252" s="29"/>
      <c r="C252" s="29"/>
      <c r="D252" s="29"/>
      <c r="E252" s="29"/>
      <c r="F252" s="63"/>
      <c r="G252" s="63"/>
      <c r="H252" s="63"/>
      <c r="I252" s="63"/>
      <c r="J252" s="63"/>
      <c r="K252" s="63"/>
      <c r="L252" s="63"/>
      <c r="M252" s="63"/>
      <c r="N252" s="63"/>
      <c r="O252" s="63"/>
      <c r="P252" s="63"/>
      <c r="Q252" s="63"/>
      <c r="R252" s="63"/>
      <c r="S252" s="63"/>
      <c r="T252" s="63"/>
      <c r="U252" s="63"/>
      <c r="V252" s="63"/>
      <c r="W252" s="63"/>
      <c r="X252" s="63"/>
      <c r="Y252" s="63"/>
      <c r="Z252" s="29"/>
      <c r="AA252" s="29"/>
      <c r="AB252" s="29"/>
      <c r="AC252" s="29"/>
      <c r="AD252" s="29"/>
      <c r="AE252" s="29"/>
      <c r="AF252" s="29"/>
      <c r="AG252" s="29"/>
      <c r="AH252" s="29"/>
      <c r="AI252" s="29"/>
      <c r="AJ252" s="29"/>
    </row>
    <row r="253" spans="1:36" ht="22.5" customHeight="1">
      <c r="A253" s="29"/>
      <c r="B253" s="29"/>
      <c r="C253" s="29"/>
      <c r="D253" s="29"/>
      <c r="E253" s="29"/>
      <c r="F253" s="63"/>
      <c r="G253" s="63"/>
      <c r="H253" s="63"/>
      <c r="I253" s="63"/>
      <c r="J253" s="63"/>
      <c r="K253" s="63"/>
      <c r="L253" s="63"/>
      <c r="M253" s="63"/>
      <c r="N253" s="63"/>
      <c r="O253" s="63"/>
      <c r="P253" s="63"/>
      <c r="Q253" s="63"/>
      <c r="R253" s="63"/>
      <c r="S253" s="63"/>
      <c r="T253" s="63"/>
      <c r="U253" s="63"/>
      <c r="V253" s="63"/>
      <c r="W253" s="63"/>
      <c r="X253" s="63"/>
      <c r="Y253" s="63"/>
      <c r="Z253" s="29"/>
      <c r="AA253" s="29"/>
      <c r="AB253" s="29"/>
      <c r="AC253" s="29"/>
      <c r="AD253" s="29"/>
      <c r="AE253" s="29"/>
      <c r="AF253" s="29"/>
      <c r="AG253" s="29"/>
      <c r="AH253" s="29"/>
      <c r="AI253" s="29"/>
      <c r="AJ253" s="29"/>
    </row>
    <row r="254" spans="1:36" ht="22.5" customHeight="1">
      <c r="A254" s="29"/>
      <c r="B254" s="29"/>
      <c r="C254" s="29"/>
      <c r="D254" s="29"/>
      <c r="E254" s="29"/>
      <c r="F254" s="63"/>
      <c r="G254" s="63"/>
      <c r="H254" s="63"/>
      <c r="I254" s="63"/>
      <c r="J254" s="63"/>
      <c r="K254" s="63"/>
      <c r="L254" s="63"/>
      <c r="M254" s="63"/>
      <c r="N254" s="63"/>
      <c r="O254" s="63"/>
      <c r="P254" s="63"/>
      <c r="Q254" s="63"/>
      <c r="R254" s="63"/>
      <c r="S254" s="63"/>
      <c r="T254" s="63"/>
      <c r="U254" s="63"/>
      <c r="V254" s="63"/>
      <c r="W254" s="63"/>
      <c r="X254" s="63"/>
      <c r="Y254" s="63"/>
      <c r="Z254" s="29"/>
      <c r="AA254" s="29"/>
      <c r="AB254" s="29"/>
      <c r="AC254" s="29"/>
      <c r="AD254" s="29"/>
      <c r="AE254" s="29"/>
      <c r="AF254" s="29"/>
      <c r="AG254" s="29"/>
      <c r="AH254" s="29"/>
      <c r="AI254" s="29"/>
      <c r="AJ254" s="29"/>
    </row>
    <row r="255" spans="1:36" ht="22.5" customHeight="1">
      <c r="A255" s="29"/>
      <c r="B255" s="29"/>
      <c r="C255" s="29"/>
      <c r="D255" s="29"/>
      <c r="E255" s="29"/>
      <c r="F255" s="63"/>
      <c r="G255" s="63"/>
      <c r="H255" s="63"/>
      <c r="I255" s="63"/>
      <c r="J255" s="63"/>
      <c r="K255" s="63"/>
      <c r="L255" s="63"/>
      <c r="M255" s="63"/>
      <c r="N255" s="63"/>
      <c r="O255" s="63"/>
      <c r="P255" s="63"/>
      <c r="Q255" s="63"/>
      <c r="R255" s="63"/>
      <c r="S255" s="63"/>
      <c r="T255" s="63"/>
      <c r="U255" s="63"/>
      <c r="V255" s="63"/>
      <c r="W255" s="63"/>
      <c r="X255" s="63"/>
      <c r="Y255" s="63"/>
      <c r="Z255" s="29"/>
      <c r="AA255" s="29"/>
      <c r="AB255" s="29"/>
      <c r="AC255" s="29"/>
      <c r="AD255" s="29"/>
      <c r="AE255" s="29"/>
      <c r="AF255" s="29"/>
      <c r="AG255" s="29"/>
      <c r="AH255" s="29"/>
      <c r="AI255" s="29"/>
      <c r="AJ255" s="29"/>
    </row>
    <row r="256" spans="1:36" ht="22.5" customHeight="1">
      <c r="A256" s="29"/>
      <c r="B256" s="29"/>
      <c r="C256" s="29"/>
      <c r="D256" s="29"/>
      <c r="E256" s="29"/>
      <c r="F256" s="63"/>
      <c r="G256" s="63"/>
      <c r="H256" s="63"/>
      <c r="I256" s="63"/>
      <c r="J256" s="63"/>
      <c r="K256" s="63"/>
      <c r="L256" s="63"/>
      <c r="M256" s="63"/>
      <c r="N256" s="63"/>
      <c r="O256" s="63"/>
      <c r="P256" s="63"/>
      <c r="Q256" s="63"/>
      <c r="R256" s="63"/>
      <c r="S256" s="63"/>
      <c r="T256" s="63"/>
      <c r="U256" s="63"/>
      <c r="V256" s="63"/>
      <c r="W256" s="63"/>
      <c r="X256" s="63"/>
      <c r="Y256" s="63"/>
      <c r="Z256" s="29"/>
      <c r="AA256" s="29"/>
      <c r="AB256" s="29"/>
      <c r="AC256" s="29"/>
      <c r="AD256" s="29"/>
      <c r="AE256" s="29"/>
      <c r="AF256" s="29"/>
      <c r="AG256" s="29"/>
      <c r="AH256" s="29"/>
      <c r="AI256" s="29"/>
      <c r="AJ256" s="29"/>
    </row>
    <row r="257" spans="1:36" ht="22.5" customHeight="1">
      <c r="A257" s="29"/>
      <c r="B257" s="29"/>
      <c r="C257" s="29"/>
      <c r="D257" s="29"/>
      <c r="E257" s="29"/>
      <c r="F257" s="63"/>
      <c r="G257" s="63"/>
      <c r="H257" s="63"/>
      <c r="I257" s="63"/>
      <c r="J257" s="63"/>
      <c r="K257" s="63"/>
      <c r="L257" s="63"/>
      <c r="M257" s="63"/>
      <c r="N257" s="63"/>
      <c r="O257" s="63"/>
      <c r="P257" s="63"/>
      <c r="Q257" s="63"/>
      <c r="R257" s="63"/>
      <c r="S257" s="63"/>
      <c r="T257" s="63"/>
      <c r="U257" s="63"/>
      <c r="V257" s="63"/>
      <c r="W257" s="63"/>
      <c r="X257" s="63"/>
      <c r="Y257" s="63"/>
      <c r="Z257" s="29"/>
      <c r="AA257" s="29"/>
      <c r="AB257" s="29"/>
      <c r="AC257" s="29"/>
      <c r="AD257" s="29"/>
      <c r="AE257" s="29"/>
      <c r="AF257" s="29"/>
      <c r="AG257" s="29"/>
      <c r="AH257" s="29"/>
      <c r="AI257" s="29"/>
      <c r="AJ257" s="29"/>
    </row>
    <row r="258" spans="1:36" ht="22.5" customHeight="1">
      <c r="A258" s="29"/>
      <c r="B258" s="29"/>
      <c r="C258" s="29"/>
      <c r="D258" s="29"/>
      <c r="E258" s="29"/>
      <c r="F258" s="63"/>
      <c r="G258" s="63"/>
      <c r="H258" s="63"/>
      <c r="I258" s="63"/>
      <c r="J258" s="63"/>
      <c r="K258" s="63"/>
      <c r="L258" s="63"/>
      <c r="M258" s="63"/>
      <c r="N258" s="63"/>
      <c r="O258" s="63"/>
      <c r="P258" s="63"/>
      <c r="Q258" s="63"/>
      <c r="R258" s="63"/>
      <c r="S258" s="63"/>
      <c r="T258" s="63"/>
      <c r="U258" s="63"/>
      <c r="V258" s="63"/>
      <c r="W258" s="63"/>
      <c r="X258" s="63"/>
      <c r="Y258" s="63"/>
      <c r="Z258" s="29"/>
      <c r="AA258" s="29"/>
      <c r="AB258" s="29"/>
      <c r="AC258" s="29"/>
      <c r="AD258" s="29"/>
      <c r="AE258" s="29"/>
      <c r="AF258" s="29"/>
      <c r="AG258" s="29"/>
      <c r="AH258" s="29"/>
      <c r="AI258" s="29"/>
      <c r="AJ258" s="29"/>
    </row>
    <row r="259" spans="1:36" ht="22.5" customHeight="1">
      <c r="A259" s="29"/>
      <c r="B259" s="29"/>
      <c r="C259" s="29"/>
      <c r="D259" s="29"/>
      <c r="E259" s="29"/>
      <c r="F259" s="63"/>
      <c r="G259" s="63"/>
      <c r="H259" s="63"/>
      <c r="I259" s="63"/>
      <c r="J259" s="63"/>
      <c r="K259" s="63"/>
      <c r="L259" s="63"/>
      <c r="M259" s="63"/>
      <c r="N259" s="63"/>
      <c r="O259" s="63"/>
      <c r="P259" s="63"/>
      <c r="Q259" s="63"/>
      <c r="R259" s="63"/>
      <c r="S259" s="63"/>
      <c r="T259" s="63"/>
      <c r="U259" s="63"/>
      <c r="V259" s="63"/>
      <c r="W259" s="63"/>
      <c r="X259" s="63"/>
      <c r="Y259" s="63"/>
      <c r="Z259" s="29"/>
      <c r="AA259" s="29"/>
      <c r="AB259" s="29"/>
      <c r="AC259" s="29"/>
      <c r="AD259" s="29"/>
      <c r="AE259" s="29"/>
      <c r="AF259" s="29"/>
      <c r="AG259" s="29"/>
      <c r="AH259" s="29"/>
      <c r="AI259" s="29"/>
      <c r="AJ259" s="29"/>
    </row>
    <row r="260" spans="1:36" ht="22.5" customHeight="1">
      <c r="A260" s="29"/>
      <c r="B260" s="29"/>
      <c r="C260" s="29"/>
      <c r="D260" s="29"/>
      <c r="E260" s="29"/>
      <c r="F260" s="63"/>
      <c r="G260" s="63"/>
      <c r="H260" s="63"/>
      <c r="I260" s="63"/>
      <c r="J260" s="63"/>
      <c r="K260" s="63"/>
      <c r="L260" s="63"/>
      <c r="M260" s="63"/>
      <c r="N260" s="63"/>
      <c r="O260" s="63"/>
      <c r="P260" s="63"/>
      <c r="Q260" s="63"/>
      <c r="R260" s="63"/>
      <c r="S260" s="63"/>
      <c r="T260" s="63"/>
      <c r="U260" s="63"/>
      <c r="V260" s="63"/>
      <c r="W260" s="63"/>
      <c r="X260" s="63"/>
      <c r="Y260" s="63"/>
      <c r="Z260" s="29"/>
      <c r="AA260" s="29"/>
      <c r="AB260" s="29"/>
      <c r="AC260" s="29"/>
      <c r="AD260" s="29"/>
      <c r="AE260" s="29"/>
      <c r="AF260" s="29"/>
      <c r="AG260" s="29"/>
      <c r="AH260" s="29"/>
      <c r="AI260" s="29"/>
      <c r="AJ260" s="29"/>
    </row>
    <row r="261" spans="1:36" ht="22.5" customHeight="1">
      <c r="A261" s="29"/>
      <c r="B261" s="29"/>
      <c r="C261" s="29"/>
      <c r="D261" s="29"/>
      <c r="E261" s="29"/>
      <c r="F261" s="63"/>
      <c r="G261" s="63"/>
      <c r="H261" s="63"/>
      <c r="I261" s="63"/>
      <c r="J261" s="63"/>
      <c r="K261" s="63"/>
      <c r="L261" s="63"/>
      <c r="M261" s="63"/>
      <c r="N261" s="63"/>
      <c r="O261" s="63"/>
      <c r="P261" s="63"/>
      <c r="Q261" s="63"/>
      <c r="R261" s="63"/>
      <c r="S261" s="63"/>
      <c r="T261" s="63"/>
      <c r="U261" s="63"/>
      <c r="V261" s="63"/>
      <c r="W261" s="63"/>
      <c r="X261" s="63"/>
      <c r="Y261" s="63"/>
      <c r="Z261" s="29"/>
      <c r="AA261" s="29"/>
      <c r="AB261" s="29"/>
      <c r="AC261" s="29"/>
      <c r="AD261" s="29"/>
      <c r="AE261" s="29"/>
      <c r="AF261" s="29"/>
      <c r="AG261" s="29"/>
      <c r="AH261" s="29"/>
      <c r="AI261" s="29"/>
      <c r="AJ261" s="29"/>
    </row>
    <row r="262" spans="1:36" ht="22.5" customHeight="1">
      <c r="A262" s="29"/>
      <c r="B262" s="29"/>
      <c r="C262" s="29"/>
      <c r="D262" s="29"/>
      <c r="E262" s="29"/>
      <c r="F262" s="63"/>
      <c r="G262" s="63"/>
      <c r="H262" s="63"/>
      <c r="I262" s="63"/>
      <c r="J262" s="63"/>
      <c r="K262" s="63"/>
      <c r="L262" s="63"/>
      <c r="M262" s="63"/>
      <c r="N262" s="63"/>
      <c r="O262" s="63"/>
      <c r="P262" s="63"/>
      <c r="Q262" s="63"/>
      <c r="R262" s="63"/>
      <c r="S262" s="63"/>
      <c r="T262" s="63"/>
      <c r="U262" s="63"/>
      <c r="V262" s="63"/>
      <c r="W262" s="63"/>
      <c r="X262" s="63"/>
      <c r="Y262" s="63"/>
      <c r="Z262" s="29"/>
      <c r="AA262" s="29"/>
      <c r="AB262" s="29"/>
      <c r="AC262" s="29"/>
      <c r="AD262" s="29"/>
      <c r="AE262" s="29"/>
      <c r="AF262" s="29"/>
      <c r="AG262" s="29"/>
      <c r="AH262" s="29"/>
      <c r="AI262" s="29"/>
      <c r="AJ262" s="29"/>
    </row>
    <row r="263" spans="1:36" ht="22.5" customHeight="1">
      <c r="A263" s="29"/>
      <c r="B263" s="29"/>
      <c r="C263" s="29"/>
      <c r="D263" s="29"/>
      <c r="E263" s="29"/>
      <c r="F263" s="63"/>
      <c r="G263" s="63"/>
      <c r="H263" s="63"/>
      <c r="I263" s="63"/>
      <c r="J263" s="63"/>
      <c r="K263" s="63"/>
      <c r="L263" s="63"/>
      <c r="M263" s="63"/>
      <c r="N263" s="63"/>
      <c r="O263" s="63"/>
      <c r="P263" s="63"/>
      <c r="Q263" s="63"/>
      <c r="R263" s="63"/>
      <c r="S263" s="63"/>
      <c r="T263" s="63"/>
      <c r="U263" s="63"/>
      <c r="V263" s="63"/>
      <c r="W263" s="63"/>
      <c r="X263" s="63"/>
      <c r="Y263" s="63"/>
      <c r="Z263" s="29"/>
      <c r="AA263" s="29"/>
      <c r="AB263" s="29"/>
      <c r="AC263" s="29"/>
      <c r="AD263" s="29"/>
      <c r="AE263" s="29"/>
      <c r="AF263" s="29"/>
      <c r="AG263" s="29"/>
      <c r="AH263" s="29"/>
      <c r="AI263" s="29"/>
      <c r="AJ263" s="29"/>
    </row>
    <row r="264" spans="1:36" ht="22.5" customHeight="1">
      <c r="A264" s="29"/>
      <c r="B264" s="29"/>
      <c r="C264" s="29"/>
      <c r="D264" s="29"/>
      <c r="E264" s="29"/>
      <c r="F264" s="63"/>
      <c r="G264" s="63"/>
      <c r="H264" s="63"/>
      <c r="I264" s="63"/>
      <c r="J264" s="63"/>
      <c r="K264" s="63"/>
      <c r="L264" s="63"/>
      <c r="M264" s="63"/>
      <c r="N264" s="63"/>
      <c r="O264" s="63"/>
      <c r="P264" s="63"/>
      <c r="Q264" s="63"/>
      <c r="R264" s="63"/>
      <c r="S264" s="63"/>
      <c r="T264" s="63"/>
      <c r="U264" s="63"/>
      <c r="V264" s="63"/>
      <c r="W264" s="63"/>
      <c r="X264" s="63"/>
      <c r="Y264" s="63"/>
      <c r="Z264" s="29"/>
      <c r="AA264" s="29"/>
      <c r="AB264" s="29"/>
      <c r="AC264" s="29"/>
      <c r="AD264" s="29"/>
      <c r="AE264" s="29"/>
      <c r="AF264" s="29"/>
      <c r="AG264" s="29"/>
      <c r="AH264" s="29"/>
      <c r="AI264" s="29"/>
      <c r="AJ264" s="29"/>
    </row>
    <row r="265" spans="1:36" ht="22.5" customHeight="1">
      <c r="A265" s="29"/>
      <c r="B265" s="29"/>
      <c r="C265" s="29"/>
      <c r="D265" s="29"/>
      <c r="E265" s="29"/>
      <c r="F265" s="63"/>
      <c r="G265" s="63"/>
      <c r="H265" s="63"/>
      <c r="I265" s="63"/>
      <c r="J265" s="63"/>
      <c r="K265" s="63"/>
      <c r="L265" s="63"/>
      <c r="M265" s="63"/>
      <c r="N265" s="63"/>
      <c r="O265" s="63"/>
      <c r="P265" s="63"/>
      <c r="Q265" s="63"/>
      <c r="R265" s="63"/>
      <c r="S265" s="63"/>
      <c r="T265" s="63"/>
      <c r="U265" s="63"/>
      <c r="V265" s="63"/>
      <c r="W265" s="63"/>
      <c r="X265" s="63"/>
      <c r="Y265" s="63"/>
      <c r="Z265" s="29"/>
      <c r="AA265" s="29"/>
      <c r="AB265" s="29"/>
      <c r="AC265" s="29"/>
      <c r="AD265" s="29"/>
      <c r="AE265" s="29"/>
      <c r="AF265" s="29"/>
      <c r="AG265" s="29"/>
      <c r="AH265" s="29"/>
      <c r="AI265" s="29"/>
      <c r="AJ265" s="29"/>
    </row>
    <row r="266" spans="1:36" ht="22.5" customHeight="1">
      <c r="A266" s="29"/>
      <c r="B266" s="29"/>
      <c r="C266" s="29"/>
      <c r="D266" s="29"/>
      <c r="E266" s="29"/>
      <c r="F266" s="63"/>
      <c r="G266" s="63"/>
      <c r="H266" s="63"/>
      <c r="I266" s="63"/>
      <c r="J266" s="63"/>
      <c r="K266" s="63"/>
      <c r="L266" s="63"/>
      <c r="M266" s="63"/>
      <c r="N266" s="63"/>
      <c r="O266" s="63"/>
      <c r="P266" s="63"/>
      <c r="Q266" s="63"/>
      <c r="R266" s="63"/>
      <c r="S266" s="63"/>
      <c r="T266" s="63"/>
      <c r="U266" s="63"/>
      <c r="V266" s="63"/>
      <c r="W266" s="63"/>
      <c r="X266" s="63"/>
      <c r="Y266" s="63"/>
      <c r="Z266" s="29"/>
      <c r="AA266" s="29"/>
      <c r="AB266" s="29"/>
      <c r="AC266" s="29"/>
      <c r="AD266" s="29"/>
      <c r="AE266" s="29"/>
      <c r="AF266" s="29"/>
      <c r="AG266" s="29"/>
      <c r="AH266" s="29"/>
      <c r="AI266" s="29"/>
      <c r="AJ266" s="29"/>
    </row>
    <row r="267" spans="1:36" ht="22.5" customHeight="1">
      <c r="A267" s="29"/>
      <c r="B267" s="29"/>
      <c r="C267" s="29"/>
      <c r="D267" s="29"/>
      <c r="E267" s="29"/>
      <c r="F267" s="63"/>
      <c r="G267" s="63"/>
      <c r="H267" s="63"/>
      <c r="I267" s="63"/>
      <c r="J267" s="63"/>
      <c r="K267" s="63"/>
      <c r="L267" s="63"/>
      <c r="M267" s="63"/>
      <c r="N267" s="63"/>
      <c r="O267" s="63"/>
      <c r="P267" s="63"/>
      <c r="Q267" s="63"/>
      <c r="R267" s="63"/>
      <c r="S267" s="63"/>
      <c r="T267" s="63"/>
      <c r="U267" s="63"/>
      <c r="V267" s="63"/>
      <c r="W267" s="63"/>
      <c r="X267" s="63"/>
      <c r="Y267" s="63"/>
      <c r="Z267" s="29"/>
      <c r="AA267" s="29"/>
      <c r="AB267" s="29"/>
      <c r="AC267" s="29"/>
      <c r="AD267" s="29"/>
      <c r="AE267" s="29"/>
      <c r="AF267" s="29"/>
      <c r="AG267" s="29"/>
      <c r="AH267" s="29"/>
      <c r="AI267" s="29"/>
      <c r="AJ267" s="29"/>
    </row>
    <row r="268" spans="1:36" ht="22.5" customHeight="1">
      <c r="A268" s="29"/>
      <c r="B268" s="29"/>
      <c r="C268" s="29"/>
      <c r="D268" s="29"/>
      <c r="E268" s="29"/>
      <c r="F268" s="63"/>
      <c r="G268" s="63"/>
      <c r="H268" s="63"/>
      <c r="I268" s="63"/>
      <c r="J268" s="63"/>
      <c r="K268" s="63"/>
      <c r="L268" s="63"/>
      <c r="M268" s="63"/>
      <c r="N268" s="63"/>
      <c r="O268" s="63"/>
      <c r="P268" s="63"/>
      <c r="Q268" s="63"/>
      <c r="R268" s="63"/>
      <c r="S268" s="63"/>
      <c r="T268" s="63"/>
      <c r="U268" s="63"/>
      <c r="V268" s="63"/>
      <c r="W268" s="63"/>
      <c r="X268" s="63"/>
      <c r="Y268" s="63"/>
      <c r="Z268" s="29"/>
      <c r="AA268" s="29"/>
      <c r="AB268" s="29"/>
      <c r="AC268" s="29"/>
      <c r="AD268" s="29"/>
      <c r="AE268" s="29"/>
      <c r="AF268" s="29"/>
      <c r="AG268" s="29"/>
      <c r="AH268" s="29"/>
      <c r="AI268" s="29"/>
      <c r="AJ268" s="29"/>
    </row>
    <row r="269" spans="1:36" ht="22.5" customHeight="1">
      <c r="A269" s="29"/>
      <c r="B269" s="29"/>
      <c r="C269" s="29"/>
      <c r="D269" s="29"/>
      <c r="E269" s="29"/>
      <c r="F269" s="63"/>
      <c r="G269" s="63"/>
      <c r="H269" s="63"/>
      <c r="I269" s="63"/>
      <c r="J269" s="63"/>
      <c r="K269" s="63"/>
      <c r="L269" s="63"/>
      <c r="M269" s="63"/>
      <c r="N269" s="63"/>
      <c r="O269" s="63"/>
      <c r="P269" s="63"/>
      <c r="Q269" s="63"/>
      <c r="R269" s="63"/>
      <c r="S269" s="63"/>
      <c r="T269" s="63"/>
      <c r="U269" s="63"/>
      <c r="V269" s="63"/>
      <c r="W269" s="63"/>
      <c r="X269" s="63"/>
      <c r="Y269" s="63"/>
      <c r="Z269" s="29"/>
      <c r="AA269" s="29"/>
      <c r="AB269" s="29"/>
      <c r="AC269" s="29"/>
      <c r="AD269" s="29"/>
      <c r="AE269" s="29"/>
      <c r="AF269" s="29"/>
      <c r="AG269" s="29"/>
      <c r="AH269" s="29"/>
      <c r="AI269" s="29"/>
      <c r="AJ269" s="29"/>
    </row>
    <row r="270" spans="1:36" ht="22.5" customHeight="1">
      <c r="A270" s="29"/>
      <c r="B270" s="29"/>
      <c r="C270" s="29"/>
      <c r="D270" s="29"/>
      <c r="E270" s="29"/>
      <c r="F270" s="63"/>
      <c r="G270" s="63"/>
      <c r="H270" s="63"/>
      <c r="I270" s="63"/>
      <c r="J270" s="63"/>
      <c r="K270" s="63"/>
      <c r="L270" s="63"/>
      <c r="M270" s="63"/>
      <c r="N270" s="63"/>
      <c r="O270" s="63"/>
      <c r="P270" s="63"/>
      <c r="Q270" s="63"/>
      <c r="R270" s="63"/>
      <c r="S270" s="63"/>
      <c r="T270" s="63"/>
      <c r="U270" s="63"/>
      <c r="V270" s="63"/>
      <c r="W270" s="63"/>
      <c r="X270" s="63"/>
      <c r="Y270" s="63"/>
      <c r="Z270" s="29"/>
      <c r="AA270" s="29"/>
      <c r="AB270" s="29"/>
      <c r="AC270" s="29"/>
      <c r="AD270" s="29"/>
      <c r="AE270" s="29"/>
      <c r="AF270" s="29"/>
      <c r="AG270" s="29"/>
      <c r="AH270" s="29"/>
      <c r="AI270" s="29"/>
      <c r="AJ270" s="29"/>
    </row>
    <row r="271" spans="1:36" ht="22.5" customHeight="1">
      <c r="A271" s="29"/>
      <c r="B271" s="29"/>
      <c r="C271" s="29"/>
      <c r="D271" s="29"/>
      <c r="E271" s="29"/>
      <c r="F271" s="63"/>
      <c r="G271" s="63"/>
      <c r="H271" s="63"/>
      <c r="I271" s="63"/>
      <c r="J271" s="63"/>
      <c r="K271" s="63"/>
      <c r="L271" s="63"/>
      <c r="M271" s="63"/>
      <c r="N271" s="63"/>
      <c r="O271" s="63"/>
      <c r="P271" s="63"/>
      <c r="Q271" s="63"/>
      <c r="R271" s="63"/>
      <c r="S271" s="63"/>
      <c r="T271" s="63"/>
      <c r="U271" s="63"/>
      <c r="V271" s="63"/>
      <c r="W271" s="63"/>
      <c r="X271" s="63"/>
      <c r="Y271" s="63"/>
      <c r="Z271" s="29"/>
      <c r="AA271" s="29"/>
      <c r="AB271" s="29"/>
      <c r="AC271" s="29"/>
      <c r="AD271" s="29"/>
      <c r="AE271" s="29"/>
      <c r="AF271" s="29"/>
      <c r="AG271" s="29"/>
      <c r="AH271" s="29"/>
      <c r="AI271" s="29"/>
      <c r="AJ271" s="29"/>
    </row>
    <row r="272" spans="1:36" ht="22.5" customHeight="1">
      <c r="A272" s="29"/>
      <c r="B272" s="29"/>
      <c r="C272" s="29"/>
      <c r="D272" s="29"/>
      <c r="E272" s="29"/>
      <c r="F272" s="63"/>
      <c r="G272" s="63"/>
      <c r="H272" s="63"/>
      <c r="I272" s="63"/>
      <c r="J272" s="63"/>
      <c r="K272" s="63"/>
      <c r="L272" s="63"/>
      <c r="M272" s="63"/>
      <c r="N272" s="63"/>
      <c r="O272" s="63"/>
      <c r="P272" s="63"/>
      <c r="Q272" s="63"/>
      <c r="R272" s="63"/>
      <c r="S272" s="63"/>
      <c r="T272" s="63"/>
      <c r="U272" s="63"/>
      <c r="V272" s="63"/>
      <c r="W272" s="63"/>
      <c r="X272" s="63"/>
      <c r="Y272" s="63"/>
      <c r="Z272" s="29"/>
      <c r="AA272" s="29"/>
      <c r="AB272" s="29"/>
      <c r="AC272" s="29"/>
      <c r="AD272" s="29"/>
      <c r="AE272" s="29"/>
      <c r="AF272" s="29"/>
      <c r="AG272" s="29"/>
      <c r="AH272" s="29"/>
      <c r="AI272" s="29"/>
      <c r="AJ272" s="29"/>
    </row>
    <row r="273" spans="1:36" ht="22.5" customHeight="1">
      <c r="A273" s="29"/>
      <c r="B273" s="29"/>
      <c r="C273" s="29"/>
      <c r="D273" s="29"/>
      <c r="E273" s="29"/>
      <c r="F273" s="63"/>
      <c r="G273" s="63"/>
      <c r="H273" s="63"/>
      <c r="I273" s="63"/>
      <c r="J273" s="63"/>
      <c r="K273" s="63"/>
      <c r="L273" s="63"/>
      <c r="M273" s="63"/>
      <c r="N273" s="63"/>
      <c r="O273" s="63"/>
      <c r="P273" s="63"/>
      <c r="Q273" s="63"/>
      <c r="R273" s="63"/>
      <c r="S273" s="63"/>
      <c r="T273" s="63"/>
      <c r="U273" s="63"/>
      <c r="V273" s="63"/>
      <c r="W273" s="63"/>
      <c r="X273" s="63"/>
      <c r="Y273" s="63"/>
      <c r="Z273" s="29"/>
      <c r="AA273" s="29"/>
      <c r="AB273" s="29"/>
      <c r="AC273" s="29"/>
      <c r="AD273" s="29"/>
      <c r="AE273" s="29"/>
      <c r="AF273" s="29"/>
      <c r="AG273" s="29"/>
      <c r="AH273" s="29"/>
      <c r="AI273" s="29"/>
      <c r="AJ273" s="29"/>
    </row>
    <row r="274" spans="1:36" ht="22.5" customHeight="1">
      <c r="A274" s="29"/>
      <c r="B274" s="29"/>
      <c r="C274" s="29"/>
      <c r="D274" s="29"/>
      <c r="E274" s="29"/>
      <c r="F274" s="63"/>
      <c r="G274" s="63"/>
      <c r="H274" s="63"/>
      <c r="I274" s="63"/>
      <c r="J274" s="63"/>
      <c r="K274" s="63"/>
      <c r="L274" s="63"/>
      <c r="M274" s="63"/>
      <c r="N274" s="63"/>
      <c r="O274" s="63"/>
      <c r="P274" s="63"/>
      <c r="Q274" s="63"/>
      <c r="R274" s="63"/>
      <c r="S274" s="63"/>
      <c r="T274" s="63"/>
      <c r="U274" s="63"/>
      <c r="V274" s="63"/>
      <c r="W274" s="63"/>
      <c r="X274" s="63"/>
      <c r="Y274" s="63"/>
      <c r="Z274" s="29"/>
      <c r="AA274" s="29"/>
      <c r="AB274" s="29"/>
      <c r="AC274" s="29"/>
      <c r="AD274" s="29"/>
      <c r="AE274" s="29"/>
      <c r="AF274" s="29"/>
      <c r="AG274" s="29"/>
      <c r="AH274" s="29"/>
      <c r="AI274" s="29"/>
      <c r="AJ274" s="29"/>
    </row>
    <row r="275" spans="1:36" ht="22.5" customHeight="1">
      <c r="A275" s="29"/>
      <c r="B275" s="29"/>
      <c r="C275" s="29"/>
      <c r="D275" s="29"/>
      <c r="E275" s="29"/>
      <c r="F275" s="63"/>
      <c r="G275" s="63"/>
      <c r="H275" s="63"/>
      <c r="I275" s="63"/>
      <c r="J275" s="63"/>
      <c r="K275" s="63"/>
      <c r="L275" s="63"/>
      <c r="M275" s="63"/>
      <c r="N275" s="63"/>
      <c r="O275" s="63"/>
      <c r="P275" s="63"/>
      <c r="Q275" s="63"/>
      <c r="R275" s="63"/>
      <c r="S275" s="63"/>
      <c r="T275" s="63"/>
      <c r="U275" s="63"/>
      <c r="V275" s="63"/>
      <c r="W275" s="63"/>
      <c r="X275" s="63"/>
      <c r="Y275" s="63"/>
      <c r="Z275" s="29"/>
      <c r="AA275" s="29"/>
      <c r="AB275" s="29"/>
      <c r="AC275" s="29"/>
      <c r="AD275" s="29"/>
      <c r="AE275" s="29"/>
      <c r="AF275" s="29"/>
      <c r="AG275" s="29"/>
      <c r="AH275" s="29"/>
      <c r="AI275" s="29"/>
      <c r="AJ275" s="29"/>
    </row>
    <row r="276" spans="1:36" ht="22.5" customHeight="1">
      <c r="A276" s="29"/>
      <c r="B276" s="29"/>
      <c r="C276" s="29"/>
      <c r="D276" s="29"/>
      <c r="E276" s="29"/>
      <c r="F276" s="63"/>
      <c r="G276" s="63"/>
      <c r="H276" s="63"/>
      <c r="I276" s="63"/>
      <c r="J276" s="63"/>
      <c r="K276" s="63"/>
      <c r="L276" s="63"/>
      <c r="M276" s="63"/>
      <c r="N276" s="63"/>
      <c r="O276" s="63"/>
      <c r="P276" s="63"/>
      <c r="Q276" s="63"/>
      <c r="R276" s="63"/>
      <c r="S276" s="63"/>
      <c r="T276" s="63"/>
      <c r="U276" s="63"/>
      <c r="V276" s="63"/>
      <c r="W276" s="63"/>
      <c r="X276" s="63"/>
      <c r="Y276" s="63"/>
      <c r="Z276" s="29"/>
      <c r="AA276" s="29"/>
      <c r="AB276" s="29"/>
      <c r="AC276" s="29"/>
      <c r="AD276" s="29"/>
      <c r="AE276" s="29"/>
      <c r="AF276" s="29"/>
      <c r="AG276" s="29"/>
      <c r="AH276" s="29"/>
      <c r="AI276" s="29"/>
      <c r="AJ276" s="29"/>
    </row>
    <row r="277" spans="1:36" ht="22.5" customHeight="1">
      <c r="A277" s="29"/>
      <c r="B277" s="29"/>
      <c r="C277" s="29"/>
      <c r="D277" s="29"/>
      <c r="E277" s="29"/>
      <c r="F277" s="63"/>
      <c r="G277" s="63"/>
      <c r="H277" s="63"/>
      <c r="I277" s="63"/>
      <c r="J277" s="63"/>
      <c r="K277" s="63"/>
      <c r="L277" s="63"/>
      <c r="M277" s="63"/>
      <c r="N277" s="63"/>
      <c r="O277" s="63"/>
      <c r="P277" s="63"/>
      <c r="Q277" s="63"/>
      <c r="R277" s="63"/>
      <c r="S277" s="63"/>
      <c r="T277" s="63"/>
      <c r="U277" s="63"/>
      <c r="V277" s="63"/>
      <c r="W277" s="63"/>
      <c r="X277" s="63"/>
      <c r="Y277" s="63"/>
      <c r="Z277" s="29"/>
      <c r="AA277" s="29"/>
      <c r="AB277" s="29"/>
      <c r="AC277" s="29"/>
      <c r="AD277" s="29"/>
      <c r="AE277" s="29"/>
      <c r="AF277" s="29"/>
      <c r="AG277" s="29"/>
      <c r="AH277" s="29"/>
      <c r="AI277" s="29"/>
      <c r="AJ277" s="29"/>
    </row>
    <row r="278" spans="1:36" ht="22.5" customHeight="1">
      <c r="A278" s="29"/>
      <c r="B278" s="29"/>
      <c r="C278" s="29"/>
      <c r="D278" s="29"/>
      <c r="E278" s="29"/>
      <c r="F278" s="63"/>
      <c r="G278" s="63"/>
      <c r="H278" s="63"/>
      <c r="I278" s="63"/>
      <c r="J278" s="63"/>
      <c r="K278" s="63"/>
      <c r="L278" s="63"/>
      <c r="M278" s="63"/>
      <c r="N278" s="63"/>
      <c r="O278" s="63"/>
      <c r="P278" s="63"/>
      <c r="Q278" s="63"/>
      <c r="R278" s="63"/>
      <c r="S278" s="63"/>
      <c r="T278" s="63"/>
      <c r="U278" s="63"/>
      <c r="V278" s="63"/>
      <c r="W278" s="63"/>
      <c r="X278" s="63"/>
      <c r="Y278" s="63"/>
      <c r="Z278" s="29"/>
      <c r="AA278" s="29"/>
      <c r="AB278" s="29"/>
      <c r="AC278" s="29"/>
      <c r="AD278" s="29"/>
      <c r="AE278" s="29"/>
      <c r="AF278" s="29"/>
      <c r="AG278" s="29"/>
      <c r="AH278" s="29"/>
      <c r="AI278" s="29"/>
      <c r="AJ278" s="29"/>
    </row>
    <row r="279" spans="1:36" ht="22.5" customHeight="1">
      <c r="A279" s="29"/>
      <c r="B279" s="29"/>
      <c r="C279" s="29"/>
      <c r="D279" s="29"/>
      <c r="E279" s="29"/>
      <c r="F279" s="63"/>
      <c r="G279" s="63"/>
      <c r="H279" s="63"/>
      <c r="I279" s="63"/>
      <c r="J279" s="63"/>
      <c r="K279" s="63"/>
      <c r="L279" s="63"/>
      <c r="M279" s="63"/>
      <c r="N279" s="63"/>
      <c r="O279" s="63"/>
      <c r="P279" s="63"/>
      <c r="Q279" s="63"/>
      <c r="R279" s="63"/>
      <c r="S279" s="63"/>
      <c r="T279" s="63"/>
      <c r="U279" s="63"/>
      <c r="V279" s="63"/>
      <c r="W279" s="63"/>
      <c r="X279" s="63"/>
      <c r="Y279" s="63"/>
      <c r="Z279" s="29"/>
      <c r="AA279" s="29"/>
      <c r="AB279" s="29"/>
      <c r="AC279" s="29"/>
      <c r="AD279" s="29"/>
      <c r="AE279" s="29"/>
      <c r="AF279" s="29"/>
      <c r="AG279" s="29"/>
      <c r="AH279" s="29"/>
      <c r="AI279" s="29"/>
      <c r="AJ279" s="29"/>
    </row>
    <row r="280" spans="1:36" ht="22.5" customHeight="1">
      <c r="A280" s="29"/>
      <c r="B280" s="29"/>
      <c r="C280" s="29"/>
      <c r="D280" s="29"/>
      <c r="E280" s="29"/>
      <c r="F280" s="63"/>
      <c r="G280" s="63"/>
      <c r="H280" s="63"/>
      <c r="I280" s="63"/>
      <c r="J280" s="63"/>
      <c r="K280" s="63"/>
      <c r="L280" s="63"/>
      <c r="M280" s="63"/>
      <c r="N280" s="63"/>
      <c r="O280" s="63"/>
      <c r="P280" s="63"/>
      <c r="Q280" s="63"/>
      <c r="R280" s="63"/>
      <c r="S280" s="63"/>
      <c r="T280" s="63"/>
      <c r="U280" s="63"/>
      <c r="V280" s="63"/>
      <c r="W280" s="63"/>
      <c r="X280" s="63"/>
      <c r="Y280" s="63"/>
      <c r="Z280" s="29"/>
      <c r="AA280" s="29"/>
      <c r="AB280" s="29"/>
      <c r="AC280" s="29"/>
      <c r="AD280" s="29"/>
      <c r="AE280" s="29"/>
      <c r="AF280" s="29"/>
      <c r="AG280" s="29"/>
      <c r="AH280" s="29"/>
      <c r="AI280" s="29"/>
      <c r="AJ280" s="29"/>
    </row>
    <row r="281" spans="1:36" ht="22.5" customHeight="1">
      <c r="A281" s="29"/>
      <c r="B281" s="29"/>
      <c r="C281" s="29"/>
      <c r="D281" s="29"/>
      <c r="E281" s="29"/>
      <c r="F281" s="63"/>
      <c r="G281" s="63"/>
      <c r="H281" s="63"/>
      <c r="I281" s="63"/>
      <c r="J281" s="63"/>
      <c r="K281" s="63"/>
      <c r="L281" s="63"/>
      <c r="M281" s="63"/>
      <c r="N281" s="63"/>
      <c r="O281" s="63"/>
      <c r="P281" s="63"/>
      <c r="Q281" s="63"/>
      <c r="R281" s="63"/>
      <c r="S281" s="63"/>
      <c r="T281" s="63"/>
      <c r="U281" s="63"/>
      <c r="V281" s="63"/>
      <c r="W281" s="63"/>
      <c r="X281" s="63"/>
      <c r="Y281" s="63"/>
      <c r="Z281" s="29"/>
      <c r="AA281" s="29"/>
      <c r="AB281" s="29"/>
      <c r="AC281" s="29"/>
      <c r="AD281" s="29"/>
      <c r="AE281" s="29"/>
      <c r="AF281" s="29"/>
      <c r="AG281" s="29"/>
      <c r="AH281" s="29"/>
      <c r="AI281" s="29"/>
      <c r="AJ281" s="29"/>
    </row>
    <row r="282" spans="1:36" ht="22.5" customHeight="1">
      <c r="A282" s="29"/>
      <c r="B282" s="29"/>
      <c r="C282" s="29"/>
      <c r="D282" s="29"/>
      <c r="E282" s="29"/>
      <c r="F282" s="63"/>
      <c r="G282" s="63"/>
      <c r="H282" s="63"/>
      <c r="I282" s="63"/>
      <c r="J282" s="63"/>
      <c r="K282" s="63"/>
      <c r="L282" s="63"/>
      <c r="M282" s="63"/>
      <c r="N282" s="63"/>
      <c r="O282" s="63"/>
      <c r="P282" s="63"/>
      <c r="Q282" s="63"/>
      <c r="R282" s="63"/>
      <c r="S282" s="63"/>
      <c r="T282" s="63"/>
      <c r="U282" s="63"/>
      <c r="V282" s="63"/>
      <c r="W282" s="63"/>
      <c r="X282" s="63"/>
      <c r="Y282" s="63"/>
      <c r="Z282" s="29"/>
      <c r="AA282" s="29"/>
      <c r="AB282" s="29"/>
      <c r="AC282" s="29"/>
      <c r="AD282" s="29"/>
      <c r="AE282" s="29"/>
      <c r="AF282" s="29"/>
      <c r="AG282" s="29"/>
      <c r="AH282" s="29"/>
      <c r="AI282" s="29"/>
      <c r="AJ282" s="29"/>
    </row>
    <row r="283" spans="1:36" ht="22.5" customHeight="1">
      <c r="A283" s="29"/>
      <c r="B283" s="29"/>
      <c r="C283" s="29"/>
      <c r="D283" s="29"/>
      <c r="E283" s="29"/>
      <c r="F283" s="63"/>
      <c r="G283" s="63"/>
      <c r="H283" s="63"/>
      <c r="I283" s="63"/>
      <c r="J283" s="63"/>
      <c r="K283" s="63"/>
      <c r="L283" s="63"/>
      <c r="M283" s="63"/>
      <c r="N283" s="63"/>
      <c r="O283" s="63"/>
      <c r="P283" s="63"/>
      <c r="Q283" s="63"/>
      <c r="R283" s="63"/>
      <c r="S283" s="63"/>
      <c r="T283" s="63"/>
      <c r="U283" s="63"/>
      <c r="V283" s="63"/>
      <c r="W283" s="63"/>
      <c r="X283" s="63"/>
      <c r="Y283" s="63"/>
      <c r="Z283" s="29"/>
      <c r="AA283" s="29"/>
      <c r="AB283" s="29"/>
      <c r="AC283" s="29"/>
      <c r="AD283" s="29"/>
      <c r="AE283" s="29"/>
      <c r="AF283" s="29"/>
      <c r="AG283" s="29"/>
      <c r="AH283" s="29"/>
      <c r="AI283" s="29"/>
      <c r="AJ283" s="29"/>
    </row>
    <row r="284" spans="1:36" ht="22.5" customHeight="1">
      <c r="A284" s="29"/>
      <c r="B284" s="29"/>
      <c r="C284" s="29"/>
      <c r="D284" s="29"/>
      <c r="E284" s="29"/>
      <c r="F284" s="63"/>
      <c r="G284" s="63"/>
      <c r="H284" s="63"/>
      <c r="I284" s="63"/>
      <c r="J284" s="63"/>
      <c r="K284" s="63"/>
      <c r="L284" s="63"/>
      <c r="M284" s="63"/>
      <c r="N284" s="63"/>
      <c r="O284" s="63"/>
      <c r="P284" s="63"/>
      <c r="Q284" s="63"/>
      <c r="R284" s="63"/>
      <c r="S284" s="63"/>
      <c r="T284" s="63"/>
      <c r="U284" s="63"/>
      <c r="V284" s="63"/>
      <c r="W284" s="63"/>
      <c r="X284" s="63"/>
      <c r="Y284" s="63"/>
      <c r="Z284" s="29"/>
      <c r="AA284" s="29"/>
      <c r="AB284" s="29"/>
      <c r="AC284" s="29"/>
      <c r="AD284" s="29"/>
      <c r="AE284" s="29"/>
      <c r="AF284" s="29"/>
      <c r="AG284" s="29"/>
      <c r="AH284" s="29"/>
      <c r="AI284" s="29"/>
      <c r="AJ284" s="29"/>
    </row>
    <row r="285" spans="1:36" ht="22.5" customHeight="1">
      <c r="A285" s="29"/>
      <c r="B285" s="29"/>
      <c r="C285" s="29"/>
      <c r="D285" s="29"/>
      <c r="E285" s="29"/>
      <c r="F285" s="63"/>
      <c r="G285" s="63"/>
      <c r="H285" s="63"/>
      <c r="I285" s="63"/>
      <c r="J285" s="63"/>
      <c r="K285" s="63"/>
      <c r="L285" s="63"/>
      <c r="M285" s="63"/>
      <c r="N285" s="63"/>
      <c r="O285" s="63"/>
      <c r="P285" s="63"/>
      <c r="Q285" s="63"/>
      <c r="R285" s="63"/>
      <c r="S285" s="63"/>
      <c r="T285" s="63"/>
      <c r="U285" s="63"/>
      <c r="V285" s="63"/>
      <c r="W285" s="63"/>
      <c r="X285" s="63"/>
      <c r="Y285" s="63"/>
      <c r="Z285" s="29"/>
      <c r="AA285" s="29"/>
      <c r="AB285" s="29"/>
      <c r="AC285" s="29"/>
      <c r="AD285" s="29"/>
      <c r="AE285" s="29"/>
      <c r="AF285" s="29"/>
      <c r="AG285" s="29"/>
      <c r="AH285" s="29"/>
      <c r="AI285" s="29"/>
      <c r="AJ285" s="29"/>
    </row>
    <row r="286" spans="1:36" ht="22.5" customHeight="1">
      <c r="A286" s="29"/>
      <c r="B286" s="29"/>
      <c r="C286" s="29"/>
      <c r="D286" s="29"/>
      <c r="E286" s="29"/>
      <c r="F286" s="63"/>
      <c r="G286" s="63"/>
      <c r="H286" s="63"/>
      <c r="I286" s="63"/>
      <c r="J286" s="63"/>
      <c r="K286" s="63"/>
      <c r="L286" s="63"/>
      <c r="M286" s="63"/>
      <c r="N286" s="63"/>
      <c r="O286" s="63"/>
      <c r="P286" s="63"/>
      <c r="Q286" s="63"/>
      <c r="R286" s="63"/>
      <c r="S286" s="63"/>
      <c r="T286" s="63"/>
      <c r="U286" s="63"/>
      <c r="V286" s="63"/>
      <c r="W286" s="63"/>
      <c r="X286" s="63"/>
      <c r="Y286" s="63"/>
      <c r="Z286" s="29"/>
      <c r="AA286" s="29"/>
      <c r="AB286" s="29"/>
      <c r="AC286" s="29"/>
      <c r="AD286" s="29"/>
      <c r="AE286" s="29"/>
      <c r="AF286" s="29"/>
      <c r="AG286" s="29"/>
      <c r="AH286" s="29"/>
      <c r="AI286" s="29"/>
      <c r="AJ286" s="29"/>
    </row>
    <row r="287" spans="1:36" ht="22.5" customHeight="1">
      <c r="A287" s="29"/>
      <c r="B287" s="29"/>
      <c r="C287" s="29"/>
      <c r="D287" s="29"/>
      <c r="E287" s="29"/>
      <c r="F287" s="63"/>
      <c r="G287" s="63"/>
      <c r="H287" s="63"/>
      <c r="I287" s="63"/>
      <c r="J287" s="63"/>
      <c r="K287" s="63"/>
      <c r="L287" s="63"/>
      <c r="M287" s="63"/>
      <c r="N287" s="63"/>
      <c r="O287" s="63"/>
      <c r="P287" s="63"/>
      <c r="Q287" s="63"/>
      <c r="R287" s="63"/>
      <c r="S287" s="63"/>
      <c r="T287" s="63"/>
      <c r="U287" s="63"/>
      <c r="V287" s="63"/>
      <c r="W287" s="63"/>
      <c r="X287" s="63"/>
      <c r="Y287" s="63"/>
      <c r="Z287" s="29"/>
      <c r="AA287" s="29"/>
      <c r="AB287" s="29"/>
      <c r="AC287" s="29"/>
      <c r="AD287" s="29"/>
      <c r="AE287" s="29"/>
      <c r="AF287" s="29"/>
      <c r="AG287" s="29"/>
      <c r="AH287" s="29"/>
      <c r="AI287" s="29"/>
      <c r="AJ287" s="29"/>
    </row>
    <row r="288" spans="1:36" ht="22.5" customHeight="1">
      <c r="A288" s="29"/>
      <c r="B288" s="29"/>
      <c r="C288" s="29"/>
      <c r="D288" s="29"/>
      <c r="E288" s="29"/>
      <c r="F288" s="63"/>
      <c r="G288" s="63"/>
      <c r="H288" s="63"/>
      <c r="I288" s="63"/>
      <c r="J288" s="63"/>
      <c r="K288" s="63"/>
      <c r="L288" s="63"/>
      <c r="M288" s="63"/>
      <c r="N288" s="63"/>
      <c r="O288" s="63"/>
      <c r="P288" s="63"/>
      <c r="Q288" s="63"/>
      <c r="R288" s="63"/>
      <c r="S288" s="63"/>
      <c r="T288" s="63"/>
      <c r="U288" s="63"/>
      <c r="V288" s="63"/>
      <c r="W288" s="63"/>
      <c r="X288" s="63"/>
      <c r="Y288" s="63"/>
      <c r="Z288" s="29"/>
      <c r="AA288" s="29"/>
      <c r="AB288" s="29"/>
      <c r="AC288" s="29"/>
      <c r="AD288" s="29"/>
      <c r="AE288" s="29"/>
      <c r="AF288" s="29"/>
      <c r="AG288" s="29"/>
      <c r="AH288" s="29"/>
      <c r="AI288" s="29"/>
      <c r="AJ288" s="29"/>
    </row>
    <row r="289" spans="1:36" ht="22.5" customHeight="1">
      <c r="A289" s="29"/>
      <c r="B289" s="29"/>
      <c r="C289" s="29"/>
      <c r="D289" s="29"/>
      <c r="E289" s="29"/>
      <c r="F289" s="63"/>
      <c r="G289" s="63"/>
      <c r="H289" s="63"/>
      <c r="I289" s="63"/>
      <c r="J289" s="63"/>
      <c r="K289" s="63"/>
      <c r="L289" s="63"/>
      <c r="M289" s="63"/>
      <c r="N289" s="63"/>
      <c r="O289" s="63"/>
      <c r="P289" s="63"/>
      <c r="Q289" s="63"/>
      <c r="R289" s="63"/>
      <c r="S289" s="63"/>
      <c r="T289" s="63"/>
      <c r="U289" s="63"/>
      <c r="V289" s="63"/>
      <c r="W289" s="63"/>
      <c r="X289" s="63"/>
      <c r="Y289" s="63"/>
      <c r="Z289" s="29"/>
      <c r="AA289" s="29"/>
      <c r="AB289" s="29"/>
      <c r="AC289" s="29"/>
      <c r="AD289" s="29"/>
      <c r="AE289" s="29"/>
      <c r="AF289" s="29"/>
      <c r="AG289" s="29"/>
      <c r="AH289" s="29"/>
      <c r="AI289" s="29"/>
      <c r="AJ289" s="29"/>
    </row>
    <row r="290" spans="1:36" ht="22.5" customHeight="1">
      <c r="A290" s="29"/>
      <c r="B290" s="29"/>
      <c r="C290" s="29"/>
      <c r="D290" s="29"/>
      <c r="E290" s="29"/>
      <c r="F290" s="63"/>
      <c r="G290" s="63"/>
      <c r="H290" s="63"/>
      <c r="I290" s="63"/>
      <c r="J290" s="63"/>
      <c r="K290" s="63"/>
      <c r="L290" s="63"/>
      <c r="M290" s="63"/>
      <c r="N290" s="63"/>
      <c r="O290" s="63"/>
      <c r="P290" s="63"/>
      <c r="Q290" s="63"/>
      <c r="R290" s="63"/>
      <c r="S290" s="63"/>
      <c r="T290" s="63"/>
      <c r="U290" s="63"/>
      <c r="V290" s="63"/>
      <c r="W290" s="63"/>
      <c r="X290" s="63"/>
      <c r="Y290" s="63"/>
      <c r="Z290" s="29"/>
      <c r="AA290" s="29"/>
      <c r="AB290" s="29"/>
      <c r="AC290" s="29"/>
      <c r="AD290" s="29"/>
      <c r="AE290" s="29"/>
      <c r="AF290" s="29"/>
      <c r="AG290" s="29"/>
      <c r="AH290" s="29"/>
      <c r="AI290" s="29"/>
      <c r="AJ290" s="29"/>
    </row>
    <row r="291" spans="1:36" ht="22.5" customHeight="1">
      <c r="A291" s="29"/>
      <c r="B291" s="29"/>
      <c r="C291" s="29"/>
      <c r="D291" s="29"/>
      <c r="E291" s="29"/>
      <c r="F291" s="63"/>
      <c r="G291" s="63"/>
      <c r="H291" s="63"/>
      <c r="I291" s="63"/>
      <c r="J291" s="63"/>
      <c r="K291" s="63"/>
      <c r="L291" s="63"/>
      <c r="M291" s="63"/>
      <c r="N291" s="63"/>
      <c r="O291" s="63"/>
      <c r="P291" s="63"/>
      <c r="Q291" s="63"/>
      <c r="R291" s="63"/>
      <c r="S291" s="63"/>
      <c r="T291" s="63"/>
      <c r="U291" s="63"/>
      <c r="V291" s="63"/>
      <c r="W291" s="63"/>
      <c r="X291" s="63"/>
      <c r="Y291" s="63"/>
      <c r="Z291" s="29"/>
      <c r="AA291" s="29"/>
      <c r="AB291" s="29"/>
      <c r="AC291" s="29"/>
      <c r="AD291" s="29"/>
      <c r="AE291" s="29"/>
      <c r="AF291" s="29"/>
      <c r="AG291" s="29"/>
      <c r="AH291" s="29"/>
      <c r="AI291" s="29"/>
      <c r="AJ291" s="29"/>
    </row>
    <row r="292" spans="1:36" ht="22.5" customHeight="1">
      <c r="A292" s="29"/>
      <c r="B292" s="29"/>
      <c r="C292" s="29"/>
      <c r="D292" s="29"/>
      <c r="E292" s="29"/>
      <c r="F292" s="63"/>
      <c r="G292" s="63"/>
      <c r="H292" s="63"/>
      <c r="I292" s="63"/>
      <c r="J292" s="63"/>
      <c r="K292" s="63"/>
      <c r="L292" s="63"/>
      <c r="M292" s="63"/>
      <c r="N292" s="63"/>
      <c r="O292" s="63"/>
      <c r="P292" s="63"/>
      <c r="Q292" s="63"/>
      <c r="R292" s="63"/>
      <c r="S292" s="63"/>
      <c r="T292" s="63"/>
      <c r="U292" s="63"/>
      <c r="V292" s="63"/>
      <c r="W292" s="63"/>
      <c r="X292" s="63"/>
      <c r="Y292" s="63"/>
      <c r="Z292" s="29"/>
      <c r="AA292" s="29"/>
      <c r="AB292" s="29"/>
      <c r="AC292" s="29"/>
      <c r="AD292" s="29"/>
      <c r="AE292" s="29"/>
      <c r="AF292" s="29"/>
      <c r="AG292" s="29"/>
      <c r="AH292" s="29"/>
      <c r="AI292" s="29"/>
      <c r="AJ292" s="29"/>
    </row>
    <row r="293" spans="1:36" ht="22.5" customHeight="1">
      <c r="A293" s="29"/>
      <c r="B293" s="29"/>
      <c r="C293" s="29"/>
      <c r="D293" s="29"/>
      <c r="E293" s="29"/>
      <c r="F293" s="63"/>
      <c r="G293" s="63"/>
      <c r="H293" s="63"/>
      <c r="I293" s="63"/>
      <c r="J293" s="63"/>
      <c r="K293" s="63"/>
      <c r="L293" s="63"/>
      <c r="M293" s="63"/>
      <c r="N293" s="63"/>
      <c r="O293" s="63"/>
      <c r="P293" s="63"/>
      <c r="Q293" s="63"/>
      <c r="R293" s="63"/>
      <c r="S293" s="63"/>
      <c r="T293" s="63"/>
      <c r="U293" s="63"/>
      <c r="V293" s="63"/>
      <c r="W293" s="63"/>
      <c r="X293" s="63"/>
      <c r="Y293" s="63"/>
      <c r="Z293" s="29"/>
      <c r="AA293" s="29"/>
      <c r="AB293" s="29"/>
      <c r="AC293" s="29"/>
      <c r="AD293" s="29"/>
      <c r="AE293" s="29"/>
      <c r="AF293" s="29"/>
      <c r="AG293" s="29"/>
      <c r="AH293" s="29"/>
      <c r="AI293" s="29"/>
      <c r="AJ293" s="29"/>
    </row>
    <row r="294" spans="1:36" ht="22.5" customHeight="1">
      <c r="A294" s="29"/>
      <c r="B294" s="29"/>
      <c r="C294" s="29"/>
      <c r="D294" s="29"/>
      <c r="E294" s="29"/>
      <c r="F294" s="63"/>
      <c r="G294" s="63"/>
      <c r="H294" s="63"/>
      <c r="I294" s="63"/>
      <c r="J294" s="63"/>
      <c r="K294" s="63"/>
      <c r="L294" s="63"/>
      <c r="M294" s="63"/>
      <c r="N294" s="63"/>
      <c r="O294" s="63"/>
      <c r="P294" s="63"/>
      <c r="Q294" s="63"/>
      <c r="R294" s="63"/>
      <c r="S294" s="63"/>
      <c r="T294" s="63"/>
      <c r="U294" s="63"/>
      <c r="V294" s="63"/>
      <c r="W294" s="63"/>
      <c r="X294" s="63"/>
      <c r="Y294" s="63"/>
      <c r="Z294" s="29"/>
      <c r="AA294" s="29"/>
      <c r="AB294" s="29"/>
      <c r="AC294" s="29"/>
      <c r="AD294" s="29"/>
      <c r="AE294" s="29"/>
      <c r="AF294" s="29"/>
      <c r="AG294" s="29"/>
      <c r="AH294" s="29"/>
      <c r="AI294" s="29"/>
      <c r="AJ294" s="29"/>
    </row>
    <row r="295" spans="1:36" ht="22.5" customHeight="1">
      <c r="A295" s="29"/>
      <c r="B295" s="29"/>
      <c r="C295" s="29"/>
      <c r="D295" s="29"/>
      <c r="E295" s="29"/>
      <c r="F295" s="63"/>
      <c r="G295" s="63"/>
      <c r="H295" s="63"/>
      <c r="I295" s="63"/>
      <c r="J295" s="63"/>
      <c r="K295" s="63"/>
      <c r="L295" s="63"/>
      <c r="M295" s="63"/>
      <c r="N295" s="63"/>
      <c r="O295" s="63"/>
      <c r="P295" s="63"/>
      <c r="Q295" s="63"/>
      <c r="R295" s="63"/>
      <c r="S295" s="63"/>
      <c r="T295" s="63"/>
      <c r="U295" s="63"/>
      <c r="V295" s="63"/>
      <c r="W295" s="63"/>
      <c r="X295" s="63"/>
      <c r="Y295" s="63"/>
      <c r="Z295" s="29"/>
      <c r="AA295" s="29"/>
      <c r="AB295" s="29"/>
      <c r="AC295" s="29"/>
      <c r="AD295" s="29"/>
      <c r="AE295" s="29"/>
      <c r="AF295" s="29"/>
      <c r="AG295" s="29"/>
      <c r="AH295" s="29"/>
      <c r="AI295" s="29"/>
      <c r="AJ295" s="29"/>
    </row>
    <row r="296" spans="1:36" ht="22.5" customHeight="1">
      <c r="A296" s="29"/>
      <c r="B296" s="29"/>
      <c r="C296" s="29"/>
      <c r="D296" s="29"/>
      <c r="E296" s="29"/>
      <c r="F296" s="63"/>
      <c r="G296" s="63"/>
      <c r="H296" s="63"/>
      <c r="I296" s="63"/>
      <c r="J296" s="63"/>
      <c r="K296" s="63"/>
      <c r="L296" s="63"/>
      <c r="M296" s="63"/>
      <c r="N296" s="63"/>
      <c r="O296" s="63"/>
      <c r="P296" s="63"/>
      <c r="Q296" s="63"/>
      <c r="R296" s="63"/>
      <c r="S296" s="63"/>
      <c r="T296" s="63"/>
      <c r="U296" s="63"/>
      <c r="V296" s="63"/>
      <c r="W296" s="63"/>
      <c r="X296" s="63"/>
      <c r="Y296" s="63"/>
      <c r="Z296" s="29"/>
      <c r="AA296" s="29"/>
      <c r="AB296" s="29"/>
      <c r="AC296" s="29"/>
      <c r="AD296" s="29"/>
      <c r="AE296" s="29"/>
      <c r="AF296" s="29"/>
      <c r="AG296" s="29"/>
      <c r="AH296" s="29"/>
      <c r="AI296" s="29"/>
      <c r="AJ296" s="29"/>
    </row>
    <row r="297" spans="1:36" ht="22.5" customHeight="1">
      <c r="A297" s="29"/>
      <c r="B297" s="29"/>
      <c r="C297" s="29"/>
      <c r="D297" s="29"/>
      <c r="E297" s="29"/>
      <c r="F297" s="63"/>
      <c r="G297" s="63"/>
      <c r="H297" s="63"/>
      <c r="I297" s="63"/>
      <c r="J297" s="63"/>
      <c r="K297" s="63"/>
      <c r="L297" s="63"/>
      <c r="M297" s="63"/>
      <c r="N297" s="63"/>
      <c r="O297" s="63"/>
      <c r="P297" s="63"/>
      <c r="Q297" s="63"/>
      <c r="R297" s="63"/>
      <c r="S297" s="63"/>
      <c r="T297" s="63"/>
      <c r="U297" s="63"/>
      <c r="V297" s="63"/>
      <c r="W297" s="63"/>
      <c r="X297" s="63"/>
      <c r="Y297" s="63"/>
      <c r="Z297" s="29"/>
      <c r="AA297" s="29"/>
      <c r="AB297" s="29"/>
      <c r="AC297" s="29"/>
      <c r="AD297" s="29"/>
      <c r="AE297" s="29"/>
      <c r="AF297" s="29"/>
      <c r="AG297" s="29"/>
      <c r="AH297" s="29"/>
      <c r="AI297" s="29"/>
      <c r="AJ297" s="29"/>
    </row>
    <row r="298" spans="1:36" ht="22.5" customHeight="1">
      <c r="A298" s="29"/>
      <c r="B298" s="29"/>
      <c r="C298" s="29"/>
      <c r="D298" s="29"/>
      <c r="E298" s="29"/>
      <c r="F298" s="63"/>
      <c r="G298" s="63"/>
      <c r="H298" s="63"/>
      <c r="I298" s="63"/>
      <c r="J298" s="63"/>
      <c r="K298" s="63"/>
      <c r="L298" s="63"/>
      <c r="M298" s="63"/>
      <c r="N298" s="63"/>
      <c r="O298" s="63"/>
      <c r="P298" s="63"/>
      <c r="Q298" s="63"/>
      <c r="R298" s="63"/>
      <c r="S298" s="63"/>
      <c r="T298" s="63"/>
      <c r="U298" s="63"/>
      <c r="V298" s="63"/>
      <c r="W298" s="63"/>
      <c r="X298" s="63"/>
      <c r="Y298" s="63"/>
      <c r="Z298" s="29"/>
      <c r="AA298" s="29"/>
      <c r="AB298" s="29"/>
      <c r="AC298" s="29"/>
      <c r="AD298" s="29"/>
      <c r="AE298" s="29"/>
      <c r="AF298" s="29"/>
      <c r="AG298" s="29"/>
      <c r="AH298" s="29"/>
      <c r="AI298" s="29"/>
      <c r="AJ298" s="29"/>
    </row>
    <row r="299" spans="1:36" ht="22.5" customHeight="1">
      <c r="A299" s="29"/>
      <c r="B299" s="29"/>
      <c r="C299" s="29"/>
      <c r="D299" s="29"/>
      <c r="E299" s="29"/>
      <c r="F299" s="63"/>
      <c r="G299" s="63"/>
      <c r="H299" s="63"/>
      <c r="I299" s="63"/>
      <c r="J299" s="63"/>
      <c r="K299" s="63"/>
      <c r="L299" s="63"/>
      <c r="M299" s="63"/>
      <c r="N299" s="63"/>
      <c r="O299" s="63"/>
      <c r="P299" s="63"/>
      <c r="Q299" s="63"/>
      <c r="R299" s="63"/>
      <c r="S299" s="63"/>
      <c r="T299" s="63"/>
      <c r="U299" s="63"/>
      <c r="V299" s="63"/>
      <c r="W299" s="63"/>
      <c r="X299" s="63"/>
      <c r="Y299" s="63"/>
      <c r="Z299" s="29"/>
      <c r="AA299" s="29"/>
      <c r="AB299" s="29"/>
      <c r="AC299" s="29"/>
      <c r="AD299" s="29"/>
      <c r="AE299" s="29"/>
      <c r="AF299" s="29"/>
      <c r="AG299" s="29"/>
      <c r="AH299" s="29"/>
      <c r="AI299" s="29"/>
      <c r="AJ299" s="29"/>
    </row>
    <row r="300" spans="1:36" ht="22.5" customHeight="1">
      <c r="A300" s="29"/>
      <c r="B300" s="29"/>
      <c r="C300" s="29"/>
      <c r="D300" s="29"/>
      <c r="E300" s="29"/>
      <c r="F300" s="63"/>
      <c r="G300" s="63"/>
      <c r="H300" s="63"/>
      <c r="I300" s="63"/>
      <c r="J300" s="63"/>
      <c r="K300" s="63"/>
      <c r="L300" s="63"/>
      <c r="M300" s="63"/>
      <c r="N300" s="63"/>
      <c r="O300" s="63"/>
      <c r="P300" s="63"/>
      <c r="Q300" s="63"/>
      <c r="R300" s="63"/>
      <c r="S300" s="63"/>
      <c r="T300" s="63"/>
      <c r="U300" s="63"/>
      <c r="V300" s="63"/>
      <c r="W300" s="63"/>
      <c r="X300" s="63"/>
      <c r="Y300" s="63"/>
      <c r="Z300" s="29"/>
      <c r="AA300" s="29"/>
      <c r="AB300" s="29"/>
      <c r="AC300" s="29"/>
      <c r="AD300" s="29"/>
      <c r="AE300" s="29"/>
      <c r="AF300" s="29"/>
      <c r="AG300" s="29"/>
      <c r="AH300" s="29"/>
      <c r="AI300" s="29"/>
      <c r="AJ300" s="29"/>
    </row>
    <row r="301" spans="1:36" ht="22.5" customHeight="1">
      <c r="A301" s="29"/>
      <c r="B301" s="29"/>
      <c r="C301" s="29"/>
      <c r="D301" s="29"/>
      <c r="E301" s="29"/>
      <c r="F301" s="63"/>
      <c r="G301" s="63"/>
      <c r="H301" s="63"/>
      <c r="I301" s="63"/>
      <c r="J301" s="63"/>
      <c r="K301" s="63"/>
      <c r="L301" s="63"/>
      <c r="M301" s="63"/>
      <c r="N301" s="63"/>
      <c r="O301" s="63"/>
      <c r="P301" s="63"/>
      <c r="Q301" s="63"/>
      <c r="R301" s="63"/>
      <c r="S301" s="63"/>
      <c r="T301" s="63"/>
      <c r="U301" s="63"/>
      <c r="V301" s="63"/>
      <c r="W301" s="63"/>
      <c r="X301" s="63"/>
      <c r="Y301" s="63"/>
      <c r="Z301" s="29"/>
      <c r="AA301" s="29"/>
      <c r="AB301" s="29"/>
      <c r="AC301" s="29"/>
      <c r="AD301" s="29"/>
      <c r="AE301" s="29"/>
      <c r="AF301" s="29"/>
      <c r="AG301" s="29"/>
      <c r="AH301" s="29"/>
      <c r="AI301" s="29"/>
      <c r="AJ301" s="29"/>
    </row>
    <row r="302" spans="1:36" ht="22.5" customHeight="1">
      <c r="A302" s="29"/>
      <c r="B302" s="29"/>
      <c r="C302" s="29"/>
      <c r="D302" s="29"/>
      <c r="E302" s="29"/>
      <c r="F302" s="63"/>
      <c r="G302" s="63"/>
      <c r="H302" s="63"/>
      <c r="I302" s="63"/>
      <c r="J302" s="63"/>
      <c r="K302" s="63"/>
      <c r="L302" s="63"/>
      <c r="M302" s="63"/>
      <c r="N302" s="63"/>
      <c r="O302" s="63"/>
      <c r="P302" s="63"/>
      <c r="Q302" s="63"/>
      <c r="R302" s="63"/>
      <c r="S302" s="63"/>
      <c r="T302" s="63"/>
      <c r="U302" s="63"/>
      <c r="V302" s="63"/>
      <c r="W302" s="63"/>
      <c r="X302" s="63"/>
      <c r="Y302" s="63"/>
      <c r="Z302" s="29"/>
      <c r="AA302" s="29"/>
      <c r="AB302" s="29"/>
      <c r="AC302" s="29"/>
      <c r="AD302" s="29"/>
      <c r="AE302" s="29"/>
      <c r="AF302" s="29"/>
      <c r="AG302" s="29"/>
      <c r="AH302" s="29"/>
      <c r="AI302" s="29"/>
      <c r="AJ302" s="29"/>
    </row>
    <row r="303" spans="1:36" ht="22.5" customHeight="1">
      <c r="A303" s="29"/>
      <c r="B303" s="29"/>
      <c r="C303" s="29"/>
      <c r="D303" s="29"/>
      <c r="E303" s="29"/>
      <c r="F303" s="63"/>
      <c r="G303" s="63"/>
      <c r="H303" s="63"/>
      <c r="I303" s="63"/>
      <c r="J303" s="63"/>
      <c r="K303" s="63"/>
      <c r="L303" s="63"/>
      <c r="M303" s="63"/>
      <c r="N303" s="63"/>
      <c r="O303" s="63"/>
      <c r="P303" s="63"/>
      <c r="Q303" s="63"/>
      <c r="R303" s="63"/>
      <c r="S303" s="63"/>
      <c r="T303" s="63"/>
      <c r="U303" s="63"/>
      <c r="V303" s="63"/>
      <c r="W303" s="63"/>
      <c r="X303" s="63"/>
      <c r="Y303" s="63"/>
      <c r="Z303" s="29"/>
      <c r="AA303" s="29"/>
      <c r="AB303" s="29"/>
      <c r="AC303" s="29"/>
      <c r="AD303" s="29"/>
      <c r="AE303" s="29"/>
      <c r="AF303" s="29"/>
      <c r="AG303" s="29"/>
      <c r="AH303" s="29"/>
      <c r="AI303" s="29"/>
      <c r="AJ303" s="29"/>
    </row>
    <row r="304" spans="1:36" ht="22.5" customHeight="1">
      <c r="A304" s="29"/>
      <c r="B304" s="29"/>
      <c r="C304" s="29"/>
      <c r="D304" s="29"/>
      <c r="E304" s="29"/>
      <c r="F304" s="63"/>
      <c r="G304" s="63"/>
      <c r="H304" s="63"/>
      <c r="I304" s="63"/>
      <c r="J304" s="63"/>
      <c r="K304" s="63"/>
      <c r="L304" s="63"/>
      <c r="M304" s="63"/>
      <c r="N304" s="63"/>
      <c r="O304" s="63"/>
      <c r="P304" s="63"/>
      <c r="Q304" s="63"/>
      <c r="R304" s="63"/>
      <c r="S304" s="63"/>
      <c r="T304" s="63"/>
      <c r="U304" s="63"/>
      <c r="V304" s="63"/>
      <c r="W304" s="63"/>
      <c r="X304" s="63"/>
      <c r="Y304" s="63"/>
      <c r="Z304" s="29"/>
      <c r="AA304" s="29"/>
      <c r="AB304" s="29"/>
      <c r="AC304" s="29"/>
      <c r="AD304" s="29"/>
      <c r="AE304" s="29"/>
      <c r="AF304" s="29"/>
      <c r="AG304" s="29"/>
      <c r="AH304" s="29"/>
      <c r="AI304" s="29"/>
      <c r="AJ304" s="29"/>
    </row>
    <row r="305" spans="1:36" ht="22.5" customHeight="1">
      <c r="A305" s="29"/>
      <c r="B305" s="29"/>
      <c r="C305" s="29"/>
      <c r="D305" s="29"/>
      <c r="E305" s="29"/>
      <c r="F305" s="63"/>
      <c r="G305" s="63"/>
      <c r="H305" s="63"/>
      <c r="I305" s="63"/>
      <c r="J305" s="63"/>
      <c r="K305" s="63"/>
      <c r="L305" s="63"/>
      <c r="M305" s="63"/>
      <c r="N305" s="63"/>
      <c r="O305" s="63"/>
      <c r="P305" s="63"/>
      <c r="Q305" s="63"/>
      <c r="R305" s="63"/>
      <c r="S305" s="63"/>
      <c r="T305" s="63"/>
      <c r="U305" s="63"/>
      <c r="V305" s="63"/>
      <c r="W305" s="63"/>
      <c r="X305" s="63"/>
      <c r="Y305" s="63"/>
      <c r="Z305" s="29"/>
      <c r="AA305" s="29"/>
      <c r="AB305" s="29"/>
      <c r="AC305" s="29"/>
      <c r="AD305" s="29"/>
      <c r="AE305" s="29"/>
      <c r="AF305" s="29"/>
      <c r="AG305" s="29"/>
      <c r="AH305" s="29"/>
      <c r="AI305" s="29"/>
      <c r="AJ305" s="29"/>
    </row>
    <row r="306" spans="1:36" ht="22.5" customHeight="1">
      <c r="A306" s="29"/>
      <c r="B306" s="29"/>
      <c r="C306" s="29"/>
      <c r="D306" s="29"/>
      <c r="E306" s="29"/>
      <c r="F306" s="63"/>
      <c r="G306" s="63"/>
      <c r="H306" s="63"/>
      <c r="I306" s="63"/>
      <c r="J306" s="63"/>
      <c r="K306" s="63"/>
      <c r="L306" s="63"/>
      <c r="M306" s="63"/>
      <c r="N306" s="63"/>
      <c r="O306" s="63"/>
      <c r="P306" s="63"/>
      <c r="Q306" s="63"/>
      <c r="R306" s="63"/>
      <c r="S306" s="63"/>
      <c r="T306" s="63"/>
      <c r="U306" s="63"/>
      <c r="V306" s="63"/>
      <c r="W306" s="63"/>
      <c r="X306" s="63"/>
      <c r="Y306" s="63"/>
      <c r="Z306" s="29"/>
      <c r="AA306" s="29"/>
      <c r="AB306" s="29"/>
      <c r="AC306" s="29"/>
      <c r="AD306" s="29"/>
      <c r="AE306" s="29"/>
      <c r="AF306" s="29"/>
      <c r="AG306" s="29"/>
      <c r="AH306" s="29"/>
      <c r="AI306" s="29"/>
      <c r="AJ306" s="29"/>
    </row>
    <row r="307" spans="1:36" ht="22.5" customHeight="1">
      <c r="A307" s="29"/>
      <c r="B307" s="29"/>
      <c r="C307" s="29"/>
      <c r="D307" s="29"/>
      <c r="E307" s="29"/>
      <c r="F307" s="63"/>
      <c r="G307" s="63"/>
      <c r="H307" s="63"/>
      <c r="I307" s="63"/>
      <c r="J307" s="63"/>
      <c r="K307" s="63"/>
      <c r="L307" s="63"/>
      <c r="M307" s="63"/>
      <c r="N307" s="63"/>
      <c r="O307" s="63"/>
      <c r="P307" s="63"/>
      <c r="Q307" s="63"/>
      <c r="R307" s="63"/>
      <c r="S307" s="63"/>
      <c r="T307" s="63"/>
      <c r="U307" s="63"/>
      <c r="V307" s="63"/>
      <c r="W307" s="63"/>
      <c r="X307" s="63"/>
      <c r="Y307" s="63"/>
      <c r="Z307" s="29"/>
      <c r="AA307" s="29"/>
      <c r="AB307" s="29"/>
      <c r="AC307" s="29"/>
      <c r="AD307" s="29"/>
      <c r="AE307" s="29"/>
      <c r="AF307" s="29"/>
      <c r="AG307" s="29"/>
      <c r="AH307" s="29"/>
      <c r="AI307" s="29"/>
      <c r="AJ307" s="29"/>
    </row>
    <row r="308" spans="1:36" ht="22.5" customHeight="1">
      <c r="A308" s="29"/>
      <c r="B308" s="29"/>
      <c r="C308" s="29"/>
      <c r="D308" s="29"/>
      <c r="E308" s="29"/>
      <c r="F308" s="63"/>
      <c r="G308" s="63"/>
      <c r="H308" s="63"/>
      <c r="I308" s="63"/>
      <c r="J308" s="63"/>
      <c r="K308" s="63"/>
      <c r="L308" s="63"/>
      <c r="M308" s="63"/>
      <c r="N308" s="63"/>
      <c r="O308" s="63"/>
      <c r="P308" s="63"/>
      <c r="Q308" s="63"/>
      <c r="R308" s="63"/>
      <c r="S308" s="63"/>
      <c r="T308" s="63"/>
      <c r="U308" s="63"/>
      <c r="V308" s="63"/>
      <c r="W308" s="63"/>
      <c r="X308" s="63"/>
      <c r="Y308" s="63"/>
      <c r="Z308" s="29"/>
      <c r="AA308" s="29"/>
      <c r="AB308" s="29"/>
      <c r="AC308" s="29"/>
      <c r="AD308" s="29"/>
      <c r="AE308" s="29"/>
      <c r="AF308" s="29"/>
      <c r="AG308" s="29"/>
      <c r="AH308" s="29"/>
      <c r="AI308" s="29"/>
      <c r="AJ308" s="29"/>
    </row>
    <row r="309" spans="1:36" ht="22.5" customHeight="1">
      <c r="A309" s="29"/>
      <c r="B309" s="29"/>
      <c r="C309" s="29"/>
      <c r="D309" s="29"/>
      <c r="E309" s="29"/>
      <c r="F309" s="63"/>
      <c r="G309" s="63"/>
      <c r="H309" s="63"/>
      <c r="I309" s="63"/>
      <c r="J309" s="63"/>
      <c r="K309" s="63"/>
      <c r="L309" s="63"/>
      <c r="M309" s="63"/>
      <c r="N309" s="63"/>
      <c r="O309" s="63"/>
      <c r="P309" s="63"/>
      <c r="Q309" s="63"/>
      <c r="R309" s="63"/>
      <c r="S309" s="63"/>
      <c r="T309" s="63"/>
      <c r="U309" s="63"/>
      <c r="V309" s="63"/>
      <c r="W309" s="63"/>
      <c r="X309" s="63"/>
      <c r="Y309" s="63"/>
      <c r="Z309" s="29"/>
      <c r="AA309" s="29"/>
      <c r="AB309" s="29"/>
      <c r="AC309" s="29"/>
      <c r="AD309" s="29"/>
      <c r="AE309" s="29"/>
      <c r="AF309" s="29"/>
      <c r="AG309" s="29"/>
      <c r="AH309" s="29"/>
      <c r="AI309" s="29"/>
      <c r="AJ309" s="29"/>
    </row>
    <row r="310" spans="1:36" ht="22.5" customHeight="1">
      <c r="A310" s="29"/>
      <c r="B310" s="29"/>
      <c r="C310" s="29"/>
      <c r="D310" s="29"/>
      <c r="E310" s="29"/>
      <c r="F310" s="63"/>
      <c r="G310" s="63"/>
      <c r="H310" s="63"/>
      <c r="I310" s="63"/>
      <c r="J310" s="63"/>
      <c r="K310" s="63"/>
      <c r="L310" s="63"/>
      <c r="M310" s="63"/>
      <c r="N310" s="63"/>
      <c r="O310" s="63"/>
      <c r="P310" s="63"/>
      <c r="Q310" s="63"/>
      <c r="R310" s="63"/>
      <c r="S310" s="63"/>
      <c r="T310" s="63"/>
      <c r="U310" s="63"/>
      <c r="V310" s="63"/>
      <c r="W310" s="63"/>
      <c r="X310" s="63"/>
      <c r="Y310" s="63"/>
      <c r="Z310" s="29"/>
      <c r="AA310" s="29"/>
      <c r="AB310" s="29"/>
      <c r="AC310" s="29"/>
      <c r="AD310" s="29"/>
      <c r="AE310" s="29"/>
      <c r="AF310" s="29"/>
      <c r="AG310" s="29"/>
      <c r="AH310" s="29"/>
      <c r="AI310" s="29"/>
      <c r="AJ310" s="29"/>
    </row>
    <row r="311" spans="1:36" ht="22.5" customHeight="1">
      <c r="A311" s="29"/>
      <c r="B311" s="29"/>
      <c r="C311" s="29"/>
      <c r="D311" s="29"/>
      <c r="E311" s="29"/>
      <c r="F311" s="63"/>
      <c r="G311" s="63"/>
      <c r="H311" s="63"/>
      <c r="I311" s="63"/>
      <c r="J311" s="63"/>
      <c r="K311" s="63"/>
      <c r="L311" s="63"/>
      <c r="M311" s="63"/>
      <c r="N311" s="63"/>
      <c r="O311" s="63"/>
      <c r="P311" s="63"/>
      <c r="Q311" s="63"/>
      <c r="R311" s="63"/>
      <c r="S311" s="63"/>
      <c r="T311" s="63"/>
      <c r="U311" s="63"/>
      <c r="V311" s="63"/>
      <c r="W311" s="63"/>
      <c r="X311" s="63"/>
      <c r="Y311" s="63"/>
      <c r="Z311" s="29"/>
      <c r="AA311" s="29"/>
      <c r="AB311" s="29"/>
      <c r="AC311" s="29"/>
      <c r="AD311" s="29"/>
      <c r="AE311" s="29"/>
      <c r="AF311" s="29"/>
      <c r="AG311" s="29"/>
      <c r="AH311" s="29"/>
      <c r="AI311" s="29"/>
      <c r="AJ311" s="29"/>
    </row>
    <row r="312" spans="1:36" ht="22.5" customHeight="1">
      <c r="A312" s="29"/>
      <c r="B312" s="29"/>
      <c r="C312" s="29"/>
      <c r="D312" s="29"/>
      <c r="E312" s="29"/>
      <c r="F312" s="63"/>
      <c r="G312" s="63"/>
      <c r="H312" s="63"/>
      <c r="I312" s="63"/>
      <c r="J312" s="63"/>
      <c r="K312" s="63"/>
      <c r="L312" s="63"/>
      <c r="M312" s="63"/>
      <c r="N312" s="63"/>
      <c r="O312" s="63"/>
      <c r="P312" s="63"/>
      <c r="Q312" s="63"/>
      <c r="R312" s="63"/>
      <c r="S312" s="63"/>
      <c r="T312" s="63"/>
      <c r="U312" s="63"/>
      <c r="V312" s="63"/>
      <c r="W312" s="63"/>
      <c r="X312" s="63"/>
      <c r="Y312" s="63"/>
      <c r="Z312" s="29"/>
      <c r="AA312" s="29"/>
      <c r="AB312" s="29"/>
      <c r="AC312" s="29"/>
      <c r="AD312" s="29"/>
      <c r="AE312" s="29"/>
      <c r="AF312" s="29"/>
      <c r="AG312" s="29"/>
      <c r="AH312" s="29"/>
      <c r="AI312" s="29"/>
      <c r="AJ312" s="29"/>
    </row>
    <row r="313" spans="1:36" ht="22.5" customHeight="1">
      <c r="A313" s="29"/>
      <c r="B313" s="29"/>
      <c r="C313" s="29"/>
      <c r="D313" s="29"/>
      <c r="E313" s="29"/>
      <c r="F313" s="63"/>
      <c r="G313" s="63"/>
      <c r="H313" s="63"/>
      <c r="I313" s="63"/>
      <c r="J313" s="63"/>
      <c r="K313" s="63"/>
      <c r="L313" s="63"/>
      <c r="M313" s="63"/>
      <c r="N313" s="63"/>
      <c r="O313" s="63"/>
      <c r="P313" s="63"/>
      <c r="Q313" s="63"/>
      <c r="R313" s="63"/>
      <c r="S313" s="63"/>
      <c r="T313" s="63"/>
      <c r="U313" s="63"/>
      <c r="V313" s="63"/>
      <c r="W313" s="63"/>
      <c r="X313" s="63"/>
      <c r="Y313" s="63"/>
      <c r="Z313" s="29"/>
      <c r="AA313" s="29"/>
      <c r="AB313" s="29"/>
      <c r="AC313" s="29"/>
      <c r="AD313" s="29"/>
      <c r="AE313" s="29"/>
      <c r="AF313" s="29"/>
      <c r="AG313" s="29"/>
      <c r="AH313" s="29"/>
      <c r="AI313" s="29"/>
      <c r="AJ313" s="29"/>
    </row>
    <row r="314" spans="1:36" ht="22.5" customHeight="1">
      <c r="A314" s="29"/>
      <c r="B314" s="29"/>
      <c r="C314" s="29"/>
      <c r="D314" s="29"/>
      <c r="E314" s="29"/>
      <c r="F314" s="63"/>
      <c r="G314" s="63"/>
      <c r="H314" s="63"/>
      <c r="I314" s="63"/>
      <c r="J314" s="63"/>
      <c r="K314" s="63"/>
      <c r="L314" s="63"/>
      <c r="M314" s="63"/>
      <c r="N314" s="63"/>
      <c r="O314" s="63"/>
      <c r="P314" s="63"/>
      <c r="Q314" s="63"/>
      <c r="R314" s="63"/>
      <c r="S314" s="63"/>
      <c r="T314" s="63"/>
      <c r="U314" s="63"/>
      <c r="V314" s="63"/>
      <c r="W314" s="63"/>
      <c r="X314" s="63"/>
      <c r="Y314" s="63"/>
      <c r="Z314" s="29"/>
      <c r="AA314" s="29"/>
      <c r="AB314" s="29"/>
      <c r="AC314" s="29"/>
      <c r="AD314" s="29"/>
      <c r="AE314" s="29"/>
      <c r="AF314" s="29"/>
      <c r="AG314" s="29"/>
      <c r="AH314" s="29"/>
      <c r="AI314" s="29"/>
      <c r="AJ314" s="29"/>
    </row>
    <row r="315" spans="1:36" ht="22.5" customHeight="1">
      <c r="A315" s="29"/>
      <c r="B315" s="29"/>
      <c r="C315" s="29"/>
      <c r="D315" s="29"/>
      <c r="E315" s="29"/>
      <c r="F315" s="63"/>
      <c r="G315" s="63"/>
      <c r="H315" s="63"/>
      <c r="I315" s="63"/>
      <c r="J315" s="63"/>
      <c r="K315" s="63"/>
      <c r="L315" s="63"/>
      <c r="M315" s="63"/>
      <c r="N315" s="63"/>
      <c r="O315" s="63"/>
      <c r="P315" s="63"/>
      <c r="Q315" s="63"/>
      <c r="R315" s="63"/>
      <c r="S315" s="63"/>
      <c r="T315" s="63"/>
      <c r="U315" s="63"/>
      <c r="V315" s="63"/>
      <c r="W315" s="63"/>
      <c r="X315" s="63"/>
      <c r="Y315" s="63"/>
      <c r="Z315" s="29"/>
      <c r="AA315" s="29"/>
      <c r="AB315" s="29"/>
      <c r="AC315" s="29"/>
      <c r="AD315" s="29"/>
      <c r="AE315" s="29"/>
      <c r="AF315" s="29"/>
      <c r="AG315" s="29"/>
      <c r="AH315" s="29"/>
      <c r="AI315" s="29"/>
      <c r="AJ315" s="29"/>
    </row>
    <row r="316" spans="1:36" ht="22.5" customHeight="1">
      <c r="A316" s="29"/>
      <c r="B316" s="29"/>
      <c r="C316" s="29"/>
      <c r="D316" s="29"/>
      <c r="E316" s="29"/>
      <c r="F316" s="63"/>
      <c r="G316" s="63"/>
      <c r="H316" s="63"/>
      <c r="I316" s="63"/>
      <c r="J316" s="63"/>
      <c r="K316" s="63"/>
      <c r="L316" s="63"/>
      <c r="M316" s="63"/>
      <c r="N316" s="63"/>
      <c r="O316" s="63"/>
      <c r="P316" s="63"/>
      <c r="Q316" s="63"/>
      <c r="R316" s="63"/>
      <c r="S316" s="63"/>
      <c r="T316" s="63"/>
      <c r="U316" s="63"/>
      <c r="V316" s="63"/>
      <c r="W316" s="63"/>
      <c r="X316" s="63"/>
      <c r="Y316" s="63"/>
      <c r="Z316" s="29"/>
      <c r="AA316" s="29"/>
      <c r="AB316" s="29"/>
      <c r="AC316" s="29"/>
      <c r="AD316" s="29"/>
      <c r="AE316" s="29"/>
      <c r="AF316" s="29"/>
      <c r="AG316" s="29"/>
      <c r="AH316" s="29"/>
      <c r="AI316" s="29"/>
      <c r="AJ316" s="29"/>
    </row>
    <row r="317" spans="1:36" ht="22.5" customHeight="1">
      <c r="A317" s="29"/>
      <c r="B317" s="29"/>
      <c r="C317" s="29"/>
      <c r="D317" s="29"/>
      <c r="E317" s="29"/>
      <c r="F317" s="63"/>
      <c r="G317" s="63"/>
      <c r="H317" s="63"/>
      <c r="I317" s="63"/>
      <c r="J317" s="63"/>
      <c r="K317" s="63"/>
      <c r="L317" s="63"/>
      <c r="M317" s="63"/>
      <c r="N317" s="63"/>
      <c r="O317" s="63"/>
      <c r="P317" s="63"/>
      <c r="Q317" s="63"/>
      <c r="R317" s="63"/>
      <c r="S317" s="63"/>
      <c r="T317" s="63"/>
      <c r="U317" s="63"/>
      <c r="V317" s="63"/>
      <c r="W317" s="63"/>
      <c r="X317" s="63"/>
      <c r="Y317" s="63"/>
      <c r="Z317" s="29"/>
      <c r="AA317" s="29"/>
      <c r="AB317" s="29"/>
      <c r="AC317" s="29"/>
      <c r="AD317" s="29"/>
      <c r="AE317" s="29"/>
      <c r="AF317" s="29"/>
      <c r="AG317" s="29"/>
      <c r="AH317" s="29"/>
      <c r="AI317" s="29"/>
      <c r="AJ317" s="29"/>
    </row>
    <row r="318" spans="1:36" ht="22.5" customHeight="1">
      <c r="A318" s="29"/>
      <c r="B318" s="29"/>
      <c r="C318" s="29"/>
      <c r="D318" s="29"/>
      <c r="E318" s="29"/>
      <c r="F318" s="63"/>
      <c r="G318" s="63"/>
      <c r="H318" s="63"/>
      <c r="I318" s="63"/>
      <c r="J318" s="63"/>
      <c r="K318" s="63"/>
      <c r="L318" s="63"/>
      <c r="M318" s="63"/>
      <c r="N318" s="63"/>
      <c r="O318" s="63"/>
      <c r="P318" s="63"/>
      <c r="Q318" s="63"/>
      <c r="R318" s="63"/>
      <c r="S318" s="63"/>
      <c r="T318" s="63"/>
      <c r="U318" s="63"/>
      <c r="V318" s="63"/>
      <c r="W318" s="63"/>
      <c r="X318" s="63"/>
      <c r="Y318" s="63"/>
      <c r="Z318" s="29"/>
      <c r="AA318" s="29"/>
      <c r="AB318" s="29"/>
      <c r="AC318" s="29"/>
      <c r="AD318" s="29"/>
      <c r="AE318" s="29"/>
      <c r="AF318" s="29"/>
      <c r="AG318" s="29"/>
      <c r="AH318" s="29"/>
      <c r="AI318" s="29"/>
      <c r="AJ318" s="29"/>
    </row>
    <row r="319" spans="1:36" ht="22.5" customHeight="1">
      <c r="A319" s="29"/>
      <c r="B319" s="29"/>
      <c r="C319" s="29"/>
      <c r="D319" s="29"/>
      <c r="E319" s="29"/>
      <c r="F319" s="63"/>
      <c r="G319" s="63"/>
      <c r="H319" s="63"/>
      <c r="I319" s="63"/>
      <c r="J319" s="63"/>
      <c r="K319" s="63"/>
      <c r="L319" s="63"/>
      <c r="M319" s="63"/>
      <c r="N319" s="63"/>
      <c r="O319" s="63"/>
      <c r="P319" s="63"/>
      <c r="Q319" s="63"/>
      <c r="R319" s="63"/>
      <c r="S319" s="63"/>
      <c r="T319" s="63"/>
      <c r="U319" s="63"/>
      <c r="V319" s="63"/>
      <c r="W319" s="63"/>
      <c r="X319" s="63"/>
      <c r="Y319" s="63"/>
      <c r="Z319" s="29"/>
      <c r="AA319" s="29"/>
      <c r="AB319" s="29"/>
      <c r="AC319" s="29"/>
      <c r="AD319" s="29"/>
      <c r="AE319" s="29"/>
      <c r="AF319" s="29"/>
      <c r="AG319" s="29"/>
      <c r="AH319" s="29"/>
      <c r="AI319" s="29"/>
      <c r="AJ319" s="29"/>
    </row>
    <row r="320" spans="1:36" ht="22.5" customHeight="1">
      <c r="A320" s="29"/>
      <c r="B320" s="29"/>
      <c r="C320" s="29"/>
      <c r="D320" s="29"/>
      <c r="E320" s="29"/>
      <c r="F320" s="63"/>
      <c r="G320" s="63"/>
      <c r="H320" s="63"/>
      <c r="I320" s="63"/>
      <c r="J320" s="63"/>
      <c r="K320" s="63"/>
      <c r="L320" s="63"/>
      <c r="M320" s="63"/>
      <c r="N320" s="63"/>
      <c r="O320" s="63"/>
      <c r="P320" s="63"/>
      <c r="Q320" s="63"/>
      <c r="R320" s="63"/>
      <c r="S320" s="63"/>
      <c r="T320" s="63"/>
      <c r="U320" s="63"/>
      <c r="V320" s="63"/>
      <c r="W320" s="63"/>
      <c r="X320" s="63"/>
      <c r="Y320" s="63"/>
      <c r="Z320" s="29"/>
      <c r="AA320" s="29"/>
      <c r="AB320" s="29"/>
      <c r="AC320" s="29"/>
      <c r="AD320" s="29"/>
      <c r="AE320" s="29"/>
      <c r="AF320" s="29"/>
      <c r="AG320" s="29"/>
      <c r="AH320" s="29"/>
      <c r="AI320" s="29"/>
      <c r="AJ320" s="29"/>
    </row>
    <row r="321" spans="1:36" ht="22.5" customHeight="1">
      <c r="A321" s="29"/>
      <c r="B321" s="29"/>
      <c r="C321" s="29"/>
      <c r="D321" s="29"/>
      <c r="E321" s="29"/>
      <c r="F321" s="63"/>
      <c r="G321" s="63"/>
      <c r="H321" s="63"/>
      <c r="I321" s="63"/>
      <c r="J321" s="63"/>
      <c r="K321" s="63"/>
      <c r="L321" s="63"/>
      <c r="M321" s="63"/>
      <c r="N321" s="63"/>
      <c r="O321" s="63"/>
      <c r="P321" s="63"/>
      <c r="Q321" s="63"/>
      <c r="R321" s="63"/>
      <c r="S321" s="63"/>
      <c r="T321" s="63"/>
      <c r="U321" s="63"/>
      <c r="V321" s="63"/>
      <c r="W321" s="63"/>
      <c r="X321" s="63"/>
      <c r="Y321" s="63"/>
      <c r="Z321" s="29"/>
      <c r="AA321" s="29"/>
      <c r="AB321" s="29"/>
      <c r="AC321" s="29"/>
      <c r="AD321" s="29"/>
      <c r="AE321" s="29"/>
      <c r="AF321" s="29"/>
      <c r="AG321" s="29"/>
      <c r="AH321" s="29"/>
      <c r="AI321" s="29"/>
      <c r="AJ321" s="29"/>
    </row>
    <row r="322" spans="1:36" ht="22.5" customHeight="1">
      <c r="A322" s="29"/>
      <c r="B322" s="29"/>
      <c r="C322" s="29"/>
      <c r="D322" s="29"/>
      <c r="E322" s="29"/>
      <c r="F322" s="63"/>
      <c r="G322" s="63"/>
      <c r="H322" s="63"/>
      <c r="I322" s="63"/>
      <c r="J322" s="63"/>
      <c r="K322" s="63"/>
      <c r="L322" s="63"/>
      <c r="M322" s="63"/>
      <c r="N322" s="63"/>
      <c r="O322" s="63"/>
      <c r="P322" s="63"/>
      <c r="Q322" s="63"/>
      <c r="R322" s="63"/>
      <c r="S322" s="63"/>
      <c r="T322" s="63"/>
      <c r="U322" s="63"/>
      <c r="V322" s="63"/>
      <c r="W322" s="63"/>
      <c r="X322" s="63"/>
      <c r="Y322" s="63"/>
      <c r="Z322" s="29"/>
      <c r="AA322" s="29"/>
      <c r="AB322" s="29"/>
      <c r="AC322" s="29"/>
      <c r="AD322" s="29"/>
      <c r="AE322" s="29"/>
      <c r="AF322" s="29"/>
      <c r="AG322" s="29"/>
      <c r="AH322" s="29"/>
      <c r="AI322" s="29"/>
      <c r="AJ322" s="29"/>
    </row>
    <row r="323" spans="1:36" ht="22.5" customHeight="1">
      <c r="A323" s="29"/>
      <c r="B323" s="29"/>
      <c r="C323" s="29"/>
      <c r="D323" s="29"/>
      <c r="E323" s="29"/>
      <c r="F323" s="63"/>
      <c r="G323" s="63"/>
      <c r="H323" s="63"/>
      <c r="I323" s="63"/>
      <c r="J323" s="63"/>
      <c r="K323" s="63"/>
      <c r="L323" s="63"/>
      <c r="M323" s="63"/>
      <c r="N323" s="63"/>
      <c r="O323" s="63"/>
      <c r="P323" s="63"/>
      <c r="Q323" s="63"/>
      <c r="R323" s="63"/>
      <c r="S323" s="63"/>
      <c r="T323" s="63"/>
      <c r="U323" s="63"/>
      <c r="V323" s="63"/>
      <c r="W323" s="63"/>
      <c r="X323" s="63"/>
      <c r="Y323" s="63"/>
      <c r="Z323" s="29"/>
      <c r="AA323" s="29"/>
      <c r="AB323" s="29"/>
      <c r="AC323" s="29"/>
      <c r="AD323" s="29"/>
      <c r="AE323" s="29"/>
      <c r="AF323" s="29"/>
      <c r="AG323" s="29"/>
      <c r="AH323" s="29"/>
      <c r="AI323" s="29"/>
      <c r="AJ323" s="29"/>
    </row>
    <row r="324" spans="1:36" ht="22.5" customHeight="1">
      <c r="A324" s="29"/>
      <c r="B324" s="29"/>
      <c r="C324" s="29"/>
      <c r="D324" s="29"/>
      <c r="E324" s="29"/>
      <c r="F324" s="63"/>
      <c r="G324" s="63"/>
      <c r="H324" s="63"/>
      <c r="I324" s="63"/>
      <c r="J324" s="63"/>
      <c r="K324" s="63"/>
      <c r="L324" s="63"/>
      <c r="M324" s="63"/>
      <c r="N324" s="63"/>
      <c r="O324" s="63"/>
      <c r="P324" s="63"/>
      <c r="Q324" s="63"/>
      <c r="R324" s="63"/>
      <c r="S324" s="63"/>
      <c r="T324" s="63"/>
      <c r="U324" s="63"/>
      <c r="V324" s="63"/>
      <c r="W324" s="63"/>
      <c r="X324" s="63"/>
      <c r="Y324" s="63"/>
      <c r="Z324" s="29"/>
      <c r="AA324" s="29"/>
      <c r="AB324" s="29"/>
      <c r="AC324" s="29"/>
      <c r="AD324" s="29"/>
      <c r="AE324" s="29"/>
      <c r="AF324" s="29"/>
      <c r="AG324" s="29"/>
      <c r="AH324" s="29"/>
      <c r="AI324" s="29"/>
      <c r="AJ324" s="29"/>
    </row>
    <row r="325" spans="1:36" ht="22.5" customHeight="1">
      <c r="A325" s="29"/>
      <c r="B325" s="29"/>
      <c r="C325" s="29"/>
      <c r="D325" s="29"/>
      <c r="E325" s="29"/>
      <c r="F325" s="63"/>
      <c r="G325" s="63"/>
      <c r="H325" s="63"/>
      <c r="I325" s="63"/>
      <c r="J325" s="63"/>
      <c r="K325" s="63"/>
      <c r="L325" s="63"/>
      <c r="M325" s="63"/>
      <c r="N325" s="63"/>
      <c r="O325" s="63"/>
      <c r="P325" s="63"/>
      <c r="Q325" s="63"/>
      <c r="R325" s="63"/>
      <c r="S325" s="63"/>
      <c r="T325" s="63"/>
      <c r="U325" s="63"/>
      <c r="V325" s="63"/>
      <c r="W325" s="63"/>
      <c r="X325" s="63"/>
      <c r="Y325" s="63"/>
      <c r="Z325" s="29"/>
      <c r="AA325" s="29"/>
      <c r="AB325" s="29"/>
      <c r="AC325" s="29"/>
      <c r="AD325" s="29"/>
      <c r="AE325" s="29"/>
      <c r="AF325" s="29"/>
      <c r="AG325" s="29"/>
      <c r="AH325" s="29"/>
      <c r="AI325" s="29"/>
      <c r="AJ325" s="29"/>
    </row>
    <row r="326" spans="1:36" ht="22.5" customHeight="1">
      <c r="A326" s="29"/>
      <c r="B326" s="29"/>
      <c r="C326" s="29"/>
      <c r="D326" s="29"/>
      <c r="E326" s="29"/>
      <c r="F326" s="63"/>
      <c r="G326" s="63"/>
      <c r="H326" s="63"/>
      <c r="I326" s="63"/>
      <c r="J326" s="63"/>
      <c r="K326" s="63"/>
      <c r="L326" s="63"/>
      <c r="M326" s="63"/>
      <c r="N326" s="63"/>
      <c r="O326" s="63"/>
      <c r="P326" s="63"/>
      <c r="Q326" s="63"/>
      <c r="R326" s="63"/>
      <c r="S326" s="63"/>
      <c r="T326" s="63"/>
      <c r="U326" s="63"/>
      <c r="V326" s="63"/>
      <c r="W326" s="63"/>
      <c r="X326" s="63"/>
      <c r="Y326" s="63"/>
      <c r="Z326" s="29"/>
      <c r="AA326" s="29"/>
      <c r="AB326" s="29"/>
      <c r="AC326" s="29"/>
      <c r="AD326" s="29"/>
      <c r="AE326" s="29"/>
      <c r="AF326" s="29"/>
      <c r="AG326" s="29"/>
      <c r="AH326" s="29"/>
      <c r="AI326" s="29"/>
      <c r="AJ326" s="29"/>
    </row>
    <row r="327" spans="1:36" ht="22.5" customHeight="1">
      <c r="A327" s="29"/>
      <c r="B327" s="29"/>
      <c r="C327" s="29"/>
      <c r="D327" s="29"/>
      <c r="E327" s="29"/>
      <c r="F327" s="63"/>
      <c r="G327" s="63"/>
      <c r="H327" s="63"/>
      <c r="I327" s="63"/>
      <c r="J327" s="63"/>
      <c r="K327" s="63"/>
      <c r="L327" s="63"/>
      <c r="M327" s="63"/>
      <c r="N327" s="63"/>
      <c r="O327" s="63"/>
      <c r="P327" s="63"/>
      <c r="Q327" s="63"/>
      <c r="R327" s="63"/>
      <c r="S327" s="63"/>
      <c r="T327" s="63"/>
      <c r="U327" s="63"/>
      <c r="V327" s="63"/>
      <c r="W327" s="63"/>
      <c r="X327" s="63"/>
      <c r="Y327" s="63"/>
      <c r="Z327" s="29"/>
      <c r="AA327" s="29"/>
      <c r="AB327" s="29"/>
      <c r="AC327" s="29"/>
      <c r="AD327" s="29"/>
      <c r="AE327" s="29"/>
      <c r="AF327" s="29"/>
      <c r="AG327" s="29"/>
      <c r="AH327" s="29"/>
      <c r="AI327" s="29"/>
      <c r="AJ327" s="29"/>
    </row>
    <row r="328" spans="1:36" ht="22.5" customHeight="1">
      <c r="A328" s="29"/>
      <c r="B328" s="29"/>
      <c r="C328" s="29"/>
      <c r="D328" s="29"/>
      <c r="E328" s="29"/>
      <c r="F328" s="63"/>
      <c r="G328" s="63"/>
      <c r="H328" s="63"/>
      <c r="I328" s="63"/>
      <c r="J328" s="63"/>
      <c r="K328" s="63"/>
      <c r="L328" s="63"/>
      <c r="M328" s="63"/>
      <c r="N328" s="63"/>
      <c r="O328" s="63"/>
      <c r="P328" s="63"/>
      <c r="Q328" s="63"/>
      <c r="R328" s="63"/>
      <c r="S328" s="63"/>
      <c r="T328" s="63"/>
      <c r="U328" s="63"/>
      <c r="V328" s="63"/>
      <c r="W328" s="63"/>
      <c r="X328" s="63"/>
      <c r="Y328" s="63"/>
      <c r="Z328" s="29"/>
      <c r="AA328" s="29"/>
      <c r="AB328" s="29"/>
      <c r="AC328" s="29"/>
      <c r="AD328" s="29"/>
      <c r="AE328" s="29"/>
      <c r="AF328" s="29"/>
      <c r="AG328" s="29"/>
      <c r="AH328" s="29"/>
      <c r="AI328" s="29"/>
      <c r="AJ328" s="29"/>
    </row>
    <row r="329" spans="1:36" ht="22.5" customHeight="1">
      <c r="A329" s="29"/>
      <c r="B329" s="29"/>
      <c r="C329" s="29"/>
      <c r="D329" s="29"/>
      <c r="E329" s="29"/>
      <c r="F329" s="63"/>
      <c r="G329" s="63"/>
      <c r="H329" s="63"/>
      <c r="I329" s="63"/>
      <c r="J329" s="63"/>
      <c r="K329" s="63"/>
      <c r="L329" s="63"/>
      <c r="M329" s="63"/>
      <c r="N329" s="63"/>
      <c r="O329" s="63"/>
      <c r="P329" s="63"/>
      <c r="Q329" s="63"/>
      <c r="R329" s="63"/>
      <c r="S329" s="63"/>
      <c r="T329" s="63"/>
      <c r="U329" s="63"/>
      <c r="V329" s="63"/>
      <c r="W329" s="63"/>
      <c r="X329" s="63"/>
      <c r="Y329" s="63"/>
      <c r="Z329" s="29"/>
      <c r="AA329" s="29"/>
      <c r="AB329" s="29"/>
      <c r="AC329" s="29"/>
      <c r="AD329" s="29"/>
      <c r="AE329" s="29"/>
      <c r="AF329" s="29"/>
      <c r="AG329" s="29"/>
      <c r="AH329" s="29"/>
      <c r="AI329" s="29"/>
      <c r="AJ329" s="29"/>
    </row>
    <row r="330" spans="1:36" ht="22.5" customHeight="1">
      <c r="A330" s="29"/>
      <c r="B330" s="29"/>
      <c r="C330" s="29"/>
      <c r="D330" s="29"/>
      <c r="E330" s="29"/>
      <c r="F330" s="63"/>
      <c r="G330" s="63"/>
      <c r="H330" s="63"/>
      <c r="I330" s="63"/>
      <c r="J330" s="63"/>
      <c r="K330" s="63"/>
      <c r="L330" s="63"/>
      <c r="M330" s="63"/>
      <c r="N330" s="63"/>
      <c r="O330" s="63"/>
      <c r="P330" s="63"/>
      <c r="Q330" s="63"/>
      <c r="R330" s="63"/>
      <c r="S330" s="63"/>
      <c r="T330" s="63"/>
      <c r="U330" s="63"/>
      <c r="V330" s="63"/>
      <c r="W330" s="63"/>
      <c r="X330" s="63"/>
      <c r="Y330" s="63"/>
      <c r="Z330" s="29"/>
      <c r="AA330" s="29"/>
      <c r="AB330" s="29"/>
      <c r="AC330" s="29"/>
      <c r="AD330" s="29"/>
      <c r="AE330" s="29"/>
      <c r="AF330" s="29"/>
      <c r="AG330" s="29"/>
      <c r="AH330" s="29"/>
      <c r="AI330" s="29"/>
      <c r="AJ330" s="29"/>
    </row>
    <row r="331" spans="1:36" ht="22.5" customHeight="1">
      <c r="A331" s="29"/>
      <c r="B331" s="29"/>
      <c r="C331" s="29"/>
      <c r="D331" s="29"/>
      <c r="E331" s="29"/>
      <c r="F331" s="63"/>
      <c r="G331" s="63"/>
      <c r="H331" s="63"/>
      <c r="I331" s="63"/>
      <c r="J331" s="63"/>
      <c r="K331" s="63"/>
      <c r="L331" s="63"/>
      <c r="M331" s="63"/>
      <c r="N331" s="63"/>
      <c r="O331" s="63"/>
      <c r="P331" s="63"/>
      <c r="Q331" s="63"/>
      <c r="R331" s="63"/>
      <c r="S331" s="63"/>
      <c r="T331" s="63"/>
      <c r="U331" s="63"/>
      <c r="V331" s="63"/>
      <c r="W331" s="63"/>
      <c r="X331" s="63"/>
      <c r="Y331" s="63"/>
      <c r="Z331" s="29"/>
      <c r="AA331" s="29"/>
      <c r="AB331" s="29"/>
      <c r="AC331" s="29"/>
      <c r="AD331" s="29"/>
      <c r="AE331" s="29"/>
      <c r="AF331" s="29"/>
      <c r="AG331" s="29"/>
      <c r="AH331" s="29"/>
      <c r="AI331" s="29"/>
      <c r="AJ331" s="29"/>
    </row>
    <row r="332" spans="1:36" ht="22.5" customHeight="1">
      <c r="A332" s="29"/>
      <c r="B332" s="29"/>
      <c r="C332" s="29"/>
      <c r="D332" s="29"/>
      <c r="E332" s="29"/>
      <c r="F332" s="63"/>
      <c r="G332" s="63"/>
      <c r="H332" s="63"/>
      <c r="I332" s="63"/>
      <c r="J332" s="63"/>
      <c r="K332" s="63"/>
      <c r="L332" s="63"/>
      <c r="M332" s="63"/>
      <c r="N332" s="63"/>
      <c r="O332" s="63"/>
      <c r="P332" s="63"/>
      <c r="Q332" s="63"/>
      <c r="R332" s="63"/>
      <c r="S332" s="63"/>
      <c r="T332" s="63"/>
      <c r="U332" s="63"/>
      <c r="V332" s="63"/>
      <c r="W332" s="63"/>
      <c r="X332" s="63"/>
      <c r="Y332" s="63"/>
      <c r="Z332" s="29"/>
      <c r="AA332" s="29"/>
      <c r="AB332" s="29"/>
      <c r="AC332" s="29"/>
      <c r="AD332" s="29"/>
      <c r="AE332" s="29"/>
      <c r="AF332" s="29"/>
      <c r="AG332" s="29"/>
      <c r="AH332" s="29"/>
      <c r="AI332" s="29"/>
      <c r="AJ332" s="29"/>
    </row>
    <row r="333" spans="1:36" ht="22.5" customHeight="1">
      <c r="A333" s="29"/>
      <c r="B333" s="29"/>
      <c r="C333" s="29"/>
      <c r="D333" s="29"/>
      <c r="E333" s="29"/>
      <c r="F333" s="63"/>
      <c r="G333" s="63"/>
      <c r="H333" s="63"/>
      <c r="I333" s="63"/>
      <c r="J333" s="63"/>
      <c r="K333" s="63"/>
      <c r="L333" s="63"/>
      <c r="M333" s="63"/>
      <c r="N333" s="63"/>
      <c r="O333" s="63"/>
      <c r="P333" s="63"/>
      <c r="Q333" s="63"/>
      <c r="R333" s="63"/>
      <c r="S333" s="63"/>
      <c r="T333" s="63"/>
      <c r="U333" s="63"/>
      <c r="V333" s="63"/>
      <c r="W333" s="63"/>
      <c r="X333" s="63"/>
      <c r="Y333" s="63"/>
      <c r="Z333" s="29"/>
      <c r="AA333" s="29"/>
      <c r="AB333" s="29"/>
      <c r="AC333" s="29"/>
      <c r="AD333" s="29"/>
      <c r="AE333" s="29"/>
      <c r="AF333" s="29"/>
      <c r="AG333" s="29"/>
      <c r="AH333" s="29"/>
      <c r="AI333" s="29"/>
      <c r="AJ333" s="29"/>
    </row>
    <row r="334" spans="1:36" ht="22.5" customHeight="1">
      <c r="A334" s="29"/>
      <c r="B334" s="29"/>
      <c r="C334" s="29"/>
      <c r="D334" s="29"/>
      <c r="E334" s="29"/>
      <c r="F334" s="63"/>
      <c r="G334" s="63"/>
      <c r="H334" s="63"/>
      <c r="I334" s="63"/>
      <c r="J334" s="63"/>
      <c r="K334" s="63"/>
      <c r="L334" s="63"/>
      <c r="M334" s="63"/>
      <c r="N334" s="63"/>
      <c r="O334" s="63"/>
      <c r="P334" s="63"/>
      <c r="Q334" s="63"/>
      <c r="R334" s="63"/>
      <c r="S334" s="63"/>
      <c r="T334" s="63"/>
      <c r="U334" s="63"/>
      <c r="V334" s="63"/>
      <c r="W334" s="63"/>
      <c r="X334" s="63"/>
      <c r="Y334" s="63"/>
      <c r="Z334" s="29"/>
      <c r="AA334" s="29"/>
      <c r="AB334" s="29"/>
      <c r="AC334" s="29"/>
      <c r="AD334" s="29"/>
      <c r="AE334" s="29"/>
      <c r="AF334" s="29"/>
      <c r="AG334" s="29"/>
      <c r="AH334" s="29"/>
      <c r="AI334" s="29"/>
      <c r="AJ334" s="29"/>
    </row>
    <row r="335" spans="1:36" ht="22.5" customHeight="1">
      <c r="A335" s="29"/>
      <c r="B335" s="29"/>
      <c r="C335" s="29"/>
      <c r="D335" s="29"/>
      <c r="E335" s="29"/>
      <c r="F335" s="63"/>
      <c r="G335" s="63"/>
      <c r="H335" s="63"/>
      <c r="I335" s="63"/>
      <c r="J335" s="63"/>
      <c r="K335" s="63"/>
      <c r="L335" s="63"/>
      <c r="M335" s="63"/>
      <c r="N335" s="63"/>
      <c r="O335" s="63"/>
      <c r="P335" s="63"/>
      <c r="Q335" s="63"/>
      <c r="R335" s="63"/>
      <c r="S335" s="63"/>
      <c r="T335" s="63"/>
      <c r="U335" s="63"/>
      <c r="V335" s="63"/>
      <c r="W335" s="63"/>
      <c r="X335" s="63"/>
      <c r="Y335" s="63"/>
      <c r="Z335" s="29"/>
      <c r="AA335" s="29"/>
      <c r="AB335" s="29"/>
      <c r="AC335" s="29"/>
      <c r="AD335" s="29"/>
      <c r="AE335" s="29"/>
      <c r="AF335" s="29"/>
      <c r="AG335" s="29"/>
      <c r="AH335" s="29"/>
      <c r="AI335" s="29"/>
      <c r="AJ335" s="29"/>
    </row>
    <row r="336" spans="1:36" ht="22.5" customHeight="1">
      <c r="A336" s="29"/>
      <c r="B336" s="29"/>
      <c r="C336" s="29"/>
      <c r="D336" s="29"/>
      <c r="E336" s="29"/>
      <c r="F336" s="63"/>
      <c r="G336" s="63"/>
      <c r="H336" s="63"/>
      <c r="I336" s="63"/>
      <c r="J336" s="63"/>
      <c r="K336" s="63"/>
      <c r="L336" s="63"/>
      <c r="M336" s="63"/>
      <c r="N336" s="63"/>
      <c r="O336" s="63"/>
      <c r="P336" s="63"/>
      <c r="Q336" s="63"/>
      <c r="R336" s="63"/>
      <c r="S336" s="63"/>
      <c r="T336" s="63"/>
      <c r="U336" s="63"/>
      <c r="V336" s="63"/>
      <c r="W336" s="63"/>
      <c r="X336" s="63"/>
      <c r="Y336" s="63"/>
      <c r="Z336" s="29"/>
      <c r="AA336" s="29"/>
      <c r="AB336" s="29"/>
      <c r="AC336" s="29"/>
      <c r="AD336" s="29"/>
      <c r="AE336" s="29"/>
      <c r="AF336" s="29"/>
      <c r="AG336" s="29"/>
      <c r="AH336" s="29"/>
      <c r="AI336" s="29"/>
      <c r="AJ336" s="29"/>
    </row>
    <row r="337" spans="1:36" ht="22.5" customHeight="1">
      <c r="A337" s="29"/>
      <c r="B337" s="29"/>
      <c r="C337" s="29"/>
      <c r="D337" s="29"/>
      <c r="E337" s="29"/>
      <c r="F337" s="63"/>
      <c r="G337" s="63"/>
      <c r="H337" s="63"/>
      <c r="I337" s="63"/>
      <c r="J337" s="63"/>
      <c r="K337" s="63"/>
      <c r="L337" s="63"/>
      <c r="M337" s="63"/>
      <c r="N337" s="63"/>
      <c r="O337" s="63"/>
      <c r="P337" s="63"/>
      <c r="Q337" s="63"/>
      <c r="R337" s="63"/>
      <c r="S337" s="63"/>
      <c r="T337" s="63"/>
      <c r="U337" s="63"/>
      <c r="V337" s="63"/>
      <c r="W337" s="63"/>
      <c r="X337" s="63"/>
      <c r="Y337" s="63"/>
      <c r="Z337" s="29"/>
      <c r="AA337" s="29"/>
      <c r="AB337" s="29"/>
      <c r="AC337" s="29"/>
      <c r="AD337" s="29"/>
      <c r="AE337" s="29"/>
      <c r="AF337" s="29"/>
      <c r="AG337" s="29"/>
      <c r="AH337" s="29"/>
      <c r="AI337" s="29"/>
      <c r="AJ337" s="29"/>
    </row>
    <row r="338" spans="1:36" ht="22.5" customHeight="1">
      <c r="A338" s="29"/>
      <c r="B338" s="29"/>
      <c r="C338" s="29"/>
      <c r="D338" s="29"/>
      <c r="E338" s="29"/>
      <c r="F338" s="63"/>
      <c r="G338" s="63"/>
      <c r="H338" s="63"/>
      <c r="I338" s="63"/>
      <c r="J338" s="63"/>
      <c r="K338" s="63"/>
      <c r="L338" s="63"/>
      <c r="M338" s="63"/>
      <c r="N338" s="63"/>
      <c r="O338" s="63"/>
      <c r="P338" s="63"/>
      <c r="Q338" s="63"/>
      <c r="R338" s="63"/>
      <c r="S338" s="63"/>
      <c r="T338" s="63"/>
      <c r="U338" s="63"/>
      <c r="V338" s="63"/>
      <c r="W338" s="63"/>
      <c r="X338" s="63"/>
      <c r="Y338" s="63"/>
      <c r="Z338" s="29"/>
      <c r="AA338" s="29"/>
      <c r="AB338" s="29"/>
      <c r="AC338" s="29"/>
      <c r="AD338" s="29"/>
      <c r="AE338" s="29"/>
      <c r="AF338" s="29"/>
      <c r="AG338" s="29"/>
      <c r="AH338" s="29"/>
      <c r="AI338" s="29"/>
      <c r="AJ338" s="29"/>
    </row>
    <row r="339" spans="1:36" ht="22.5" customHeight="1">
      <c r="A339" s="29"/>
      <c r="B339" s="29"/>
      <c r="C339" s="29"/>
      <c r="D339" s="29"/>
      <c r="E339" s="29"/>
      <c r="F339" s="63"/>
      <c r="G339" s="63"/>
      <c r="H339" s="63"/>
      <c r="I339" s="63"/>
      <c r="J339" s="63"/>
      <c r="K339" s="63"/>
      <c r="L339" s="63"/>
      <c r="M339" s="63"/>
      <c r="N339" s="63"/>
      <c r="O339" s="63"/>
      <c r="P339" s="63"/>
      <c r="Q339" s="63"/>
      <c r="R339" s="63"/>
      <c r="S339" s="63"/>
      <c r="T339" s="63"/>
      <c r="U339" s="63"/>
      <c r="V339" s="63"/>
      <c r="W339" s="63"/>
      <c r="X339" s="63"/>
      <c r="Y339" s="63"/>
      <c r="Z339" s="29"/>
      <c r="AA339" s="29"/>
      <c r="AB339" s="29"/>
      <c r="AC339" s="29"/>
      <c r="AD339" s="29"/>
      <c r="AE339" s="29"/>
      <c r="AF339" s="29"/>
      <c r="AG339" s="29"/>
      <c r="AH339" s="29"/>
      <c r="AI339" s="29"/>
      <c r="AJ339" s="29"/>
    </row>
    <row r="340" spans="1:36" ht="22.5" customHeight="1">
      <c r="A340" s="29"/>
      <c r="B340" s="29"/>
      <c r="C340" s="29"/>
      <c r="D340" s="29"/>
      <c r="E340" s="29"/>
      <c r="F340" s="63"/>
      <c r="G340" s="63"/>
      <c r="H340" s="63"/>
      <c r="I340" s="63"/>
      <c r="J340" s="63"/>
      <c r="K340" s="63"/>
      <c r="L340" s="63"/>
      <c r="M340" s="63"/>
      <c r="N340" s="63"/>
      <c r="O340" s="63"/>
      <c r="P340" s="63"/>
      <c r="Q340" s="63"/>
      <c r="R340" s="63"/>
      <c r="S340" s="63"/>
      <c r="T340" s="63"/>
      <c r="U340" s="63"/>
      <c r="V340" s="63"/>
      <c r="W340" s="63"/>
      <c r="X340" s="63"/>
      <c r="Y340" s="63"/>
      <c r="Z340" s="29"/>
      <c r="AA340" s="29"/>
      <c r="AB340" s="29"/>
      <c r="AC340" s="29"/>
      <c r="AD340" s="29"/>
      <c r="AE340" s="29"/>
      <c r="AF340" s="29"/>
      <c r="AG340" s="29"/>
      <c r="AH340" s="29"/>
      <c r="AI340" s="29"/>
      <c r="AJ340" s="29"/>
    </row>
    <row r="341" spans="1:36" ht="22.5" customHeight="1">
      <c r="A341" s="29"/>
      <c r="B341" s="29"/>
      <c r="C341" s="29"/>
      <c r="D341" s="29"/>
      <c r="E341" s="29"/>
      <c r="F341" s="63"/>
      <c r="G341" s="63"/>
      <c r="H341" s="63"/>
      <c r="I341" s="63"/>
      <c r="J341" s="63"/>
      <c r="K341" s="63"/>
      <c r="L341" s="63"/>
      <c r="M341" s="63"/>
      <c r="N341" s="63"/>
      <c r="O341" s="63"/>
      <c r="P341" s="63"/>
      <c r="Q341" s="63"/>
      <c r="R341" s="63"/>
      <c r="S341" s="63"/>
      <c r="T341" s="63"/>
      <c r="U341" s="63"/>
      <c r="V341" s="63"/>
      <c r="W341" s="63"/>
      <c r="X341" s="63"/>
      <c r="Y341" s="63"/>
      <c r="Z341" s="29"/>
      <c r="AA341" s="29"/>
      <c r="AB341" s="29"/>
      <c r="AC341" s="29"/>
      <c r="AD341" s="29"/>
      <c r="AE341" s="29"/>
      <c r="AF341" s="29"/>
      <c r="AG341" s="29"/>
      <c r="AH341" s="29"/>
      <c r="AI341" s="29"/>
      <c r="AJ341" s="29"/>
    </row>
    <row r="342" spans="1:36" ht="22.5" customHeight="1">
      <c r="A342" s="29"/>
      <c r="B342" s="29"/>
      <c r="C342" s="29"/>
      <c r="D342" s="29"/>
      <c r="E342" s="29"/>
      <c r="F342" s="63"/>
      <c r="G342" s="63"/>
      <c r="H342" s="63"/>
      <c r="I342" s="63"/>
      <c r="J342" s="63"/>
      <c r="K342" s="63"/>
      <c r="L342" s="63"/>
      <c r="M342" s="63"/>
      <c r="N342" s="63"/>
      <c r="O342" s="63"/>
      <c r="P342" s="63"/>
      <c r="Q342" s="63"/>
      <c r="R342" s="63"/>
      <c r="S342" s="63"/>
      <c r="T342" s="63"/>
      <c r="U342" s="63"/>
      <c r="V342" s="63"/>
      <c r="W342" s="63"/>
      <c r="X342" s="63"/>
      <c r="Y342" s="63"/>
      <c r="Z342" s="29"/>
      <c r="AA342" s="29"/>
      <c r="AB342" s="29"/>
      <c r="AC342" s="29"/>
      <c r="AD342" s="29"/>
      <c r="AE342" s="29"/>
      <c r="AF342" s="29"/>
      <c r="AG342" s="29"/>
      <c r="AH342" s="29"/>
      <c r="AI342" s="29"/>
      <c r="AJ342" s="29"/>
    </row>
    <row r="343" spans="1:36" ht="22.5" customHeight="1">
      <c r="A343" s="29"/>
      <c r="B343" s="29"/>
      <c r="C343" s="29"/>
      <c r="D343" s="29"/>
      <c r="E343" s="29"/>
      <c r="F343" s="63"/>
      <c r="G343" s="63"/>
      <c r="H343" s="63"/>
      <c r="I343" s="63"/>
      <c r="J343" s="63"/>
      <c r="K343" s="63"/>
      <c r="L343" s="63"/>
      <c r="M343" s="63"/>
      <c r="N343" s="63"/>
      <c r="O343" s="63"/>
      <c r="P343" s="63"/>
      <c r="Q343" s="63"/>
      <c r="R343" s="63"/>
      <c r="S343" s="63"/>
      <c r="T343" s="63"/>
      <c r="U343" s="63"/>
      <c r="V343" s="63"/>
      <c r="W343" s="63"/>
      <c r="X343" s="63"/>
      <c r="Y343" s="63"/>
      <c r="Z343" s="29"/>
      <c r="AA343" s="29"/>
      <c r="AB343" s="29"/>
      <c r="AC343" s="29"/>
      <c r="AD343" s="29"/>
      <c r="AE343" s="29"/>
      <c r="AF343" s="29"/>
      <c r="AG343" s="29"/>
      <c r="AH343" s="29"/>
      <c r="AI343" s="29"/>
      <c r="AJ343" s="29"/>
    </row>
    <row r="344" spans="1:36" ht="22.5" customHeight="1">
      <c r="A344" s="29"/>
      <c r="B344" s="29"/>
      <c r="C344" s="29"/>
      <c r="D344" s="29"/>
      <c r="E344" s="29"/>
      <c r="F344" s="63"/>
      <c r="G344" s="63"/>
      <c r="H344" s="63"/>
      <c r="I344" s="63"/>
      <c r="J344" s="63"/>
      <c r="K344" s="63"/>
      <c r="L344" s="63"/>
      <c r="M344" s="63"/>
      <c r="N344" s="63"/>
      <c r="O344" s="63"/>
      <c r="P344" s="63"/>
      <c r="Q344" s="63"/>
      <c r="R344" s="63"/>
      <c r="S344" s="63"/>
      <c r="T344" s="63"/>
      <c r="U344" s="63"/>
      <c r="V344" s="63"/>
      <c r="W344" s="63"/>
      <c r="X344" s="63"/>
      <c r="Y344" s="63"/>
      <c r="Z344" s="29"/>
      <c r="AA344" s="29"/>
      <c r="AB344" s="29"/>
      <c r="AC344" s="29"/>
      <c r="AD344" s="29"/>
      <c r="AE344" s="29"/>
      <c r="AF344" s="29"/>
      <c r="AG344" s="29"/>
      <c r="AH344" s="29"/>
      <c r="AI344" s="29"/>
      <c r="AJ344" s="29"/>
    </row>
    <row r="345" spans="1:36" ht="22.5" customHeight="1">
      <c r="A345" s="29"/>
      <c r="B345" s="29"/>
      <c r="C345" s="29"/>
      <c r="D345" s="29"/>
      <c r="E345" s="29"/>
      <c r="F345" s="63"/>
      <c r="G345" s="63"/>
      <c r="H345" s="63"/>
      <c r="I345" s="63"/>
      <c r="J345" s="63"/>
      <c r="K345" s="63"/>
      <c r="L345" s="63"/>
      <c r="M345" s="63"/>
      <c r="N345" s="63"/>
      <c r="O345" s="63"/>
      <c r="P345" s="63"/>
      <c r="Q345" s="63"/>
      <c r="R345" s="63"/>
      <c r="S345" s="63"/>
      <c r="T345" s="63"/>
      <c r="U345" s="63"/>
      <c r="V345" s="63"/>
      <c r="W345" s="63"/>
      <c r="X345" s="63"/>
      <c r="Y345" s="63"/>
      <c r="Z345" s="29"/>
      <c r="AA345" s="29"/>
      <c r="AB345" s="29"/>
      <c r="AC345" s="29"/>
      <c r="AD345" s="29"/>
      <c r="AE345" s="29"/>
      <c r="AF345" s="29"/>
      <c r="AG345" s="29"/>
      <c r="AH345" s="29"/>
      <c r="AI345" s="29"/>
      <c r="AJ345" s="29"/>
    </row>
    <row r="346" spans="1:36" ht="22.5" customHeight="1">
      <c r="A346" s="29"/>
      <c r="B346" s="29"/>
      <c r="C346" s="29"/>
      <c r="D346" s="29"/>
      <c r="E346" s="29"/>
      <c r="F346" s="63"/>
      <c r="G346" s="63"/>
      <c r="H346" s="63"/>
      <c r="I346" s="63"/>
      <c r="J346" s="63"/>
      <c r="K346" s="63"/>
      <c r="L346" s="63"/>
      <c r="M346" s="63"/>
      <c r="N346" s="63"/>
      <c r="O346" s="63"/>
      <c r="P346" s="63"/>
      <c r="Q346" s="63"/>
      <c r="R346" s="63"/>
      <c r="S346" s="63"/>
      <c r="T346" s="63"/>
      <c r="U346" s="63"/>
      <c r="V346" s="63"/>
      <c r="W346" s="63"/>
      <c r="X346" s="63"/>
      <c r="Y346" s="63"/>
      <c r="Z346" s="29"/>
      <c r="AA346" s="29"/>
      <c r="AB346" s="29"/>
      <c r="AC346" s="29"/>
      <c r="AD346" s="29"/>
      <c r="AE346" s="29"/>
      <c r="AF346" s="29"/>
      <c r="AG346" s="29"/>
      <c r="AH346" s="29"/>
      <c r="AI346" s="29"/>
      <c r="AJ346" s="29"/>
    </row>
    <row r="347" spans="1:36" ht="22.5" customHeight="1">
      <c r="A347" s="29"/>
      <c r="B347" s="29"/>
      <c r="C347" s="29"/>
      <c r="D347" s="29"/>
      <c r="E347" s="29"/>
      <c r="F347" s="63"/>
      <c r="G347" s="63"/>
      <c r="H347" s="63"/>
      <c r="I347" s="63"/>
      <c r="J347" s="63"/>
      <c r="K347" s="63"/>
      <c r="L347" s="63"/>
      <c r="M347" s="63"/>
      <c r="N347" s="63"/>
      <c r="O347" s="63"/>
      <c r="P347" s="63"/>
      <c r="Q347" s="63"/>
      <c r="R347" s="63"/>
      <c r="S347" s="63"/>
      <c r="T347" s="63"/>
      <c r="U347" s="63"/>
      <c r="V347" s="63"/>
      <c r="W347" s="63"/>
      <c r="X347" s="63"/>
      <c r="Y347" s="63"/>
      <c r="Z347" s="29"/>
      <c r="AA347" s="29"/>
      <c r="AB347" s="29"/>
      <c r="AC347" s="29"/>
      <c r="AD347" s="29"/>
      <c r="AE347" s="29"/>
      <c r="AF347" s="29"/>
      <c r="AG347" s="29"/>
      <c r="AH347" s="29"/>
      <c r="AI347" s="29"/>
      <c r="AJ347" s="29"/>
    </row>
    <row r="348" spans="1:36" ht="22.5" customHeight="1">
      <c r="A348" s="29"/>
      <c r="B348" s="29"/>
      <c r="C348" s="29"/>
      <c r="D348" s="29"/>
      <c r="E348" s="29"/>
      <c r="F348" s="63"/>
      <c r="G348" s="63"/>
      <c r="H348" s="63"/>
      <c r="I348" s="63"/>
      <c r="J348" s="63"/>
      <c r="K348" s="63"/>
      <c r="L348" s="63"/>
      <c r="M348" s="63"/>
      <c r="N348" s="63"/>
      <c r="O348" s="63"/>
      <c r="P348" s="63"/>
      <c r="Q348" s="63"/>
      <c r="R348" s="63"/>
      <c r="S348" s="63"/>
      <c r="T348" s="63"/>
      <c r="U348" s="63"/>
      <c r="V348" s="63"/>
      <c r="W348" s="63"/>
      <c r="X348" s="63"/>
      <c r="Y348" s="63"/>
      <c r="Z348" s="29"/>
      <c r="AA348" s="29"/>
      <c r="AB348" s="29"/>
      <c r="AC348" s="29"/>
      <c r="AD348" s="29"/>
      <c r="AE348" s="29"/>
      <c r="AF348" s="29"/>
      <c r="AG348" s="29"/>
      <c r="AH348" s="29"/>
      <c r="AI348" s="29"/>
      <c r="AJ348" s="29"/>
    </row>
    <row r="349" spans="1:36" ht="22.5" customHeight="1">
      <c r="A349" s="29"/>
      <c r="B349" s="29"/>
      <c r="C349" s="29"/>
      <c r="D349" s="29"/>
      <c r="E349" s="29"/>
      <c r="F349" s="63"/>
      <c r="G349" s="63"/>
      <c r="H349" s="63"/>
      <c r="I349" s="63"/>
      <c r="J349" s="63"/>
      <c r="K349" s="63"/>
      <c r="L349" s="63"/>
      <c r="M349" s="63"/>
      <c r="N349" s="63"/>
      <c r="O349" s="63"/>
      <c r="P349" s="63"/>
      <c r="Q349" s="63"/>
      <c r="R349" s="63"/>
      <c r="S349" s="63"/>
      <c r="T349" s="63"/>
      <c r="U349" s="63"/>
      <c r="V349" s="63"/>
      <c r="W349" s="63"/>
      <c r="X349" s="63"/>
      <c r="Y349" s="63"/>
      <c r="Z349" s="29"/>
      <c r="AA349" s="29"/>
      <c r="AB349" s="29"/>
      <c r="AC349" s="29"/>
      <c r="AD349" s="29"/>
      <c r="AE349" s="29"/>
      <c r="AF349" s="29"/>
      <c r="AG349" s="29"/>
      <c r="AH349" s="29"/>
      <c r="AI349" s="29"/>
      <c r="AJ349" s="29"/>
    </row>
    <row r="350" spans="1:36" ht="22.5" customHeight="1">
      <c r="A350" s="29"/>
      <c r="B350" s="29"/>
      <c r="C350" s="29"/>
      <c r="D350" s="29"/>
      <c r="E350" s="29"/>
      <c r="F350" s="63"/>
      <c r="G350" s="63"/>
      <c r="H350" s="63"/>
      <c r="I350" s="63"/>
      <c r="J350" s="63"/>
      <c r="K350" s="63"/>
      <c r="L350" s="63"/>
      <c r="M350" s="63"/>
      <c r="N350" s="63"/>
      <c r="O350" s="63"/>
      <c r="P350" s="63"/>
      <c r="Q350" s="63"/>
      <c r="R350" s="63"/>
      <c r="S350" s="63"/>
      <c r="T350" s="63"/>
      <c r="U350" s="63"/>
      <c r="V350" s="63"/>
      <c r="W350" s="63"/>
      <c r="X350" s="63"/>
      <c r="Y350" s="63"/>
      <c r="Z350" s="29"/>
      <c r="AA350" s="29"/>
      <c r="AB350" s="29"/>
      <c r="AC350" s="29"/>
      <c r="AD350" s="29"/>
      <c r="AE350" s="29"/>
      <c r="AF350" s="29"/>
      <c r="AG350" s="29"/>
      <c r="AH350" s="29"/>
      <c r="AI350" s="29"/>
      <c r="AJ350" s="29"/>
    </row>
    <row r="351" spans="1:36" ht="22.5" customHeight="1">
      <c r="A351" s="29"/>
      <c r="B351" s="29"/>
      <c r="C351" s="29"/>
      <c r="D351" s="29"/>
      <c r="E351" s="29"/>
      <c r="F351" s="63"/>
      <c r="G351" s="63"/>
      <c r="H351" s="63"/>
      <c r="I351" s="63"/>
      <c r="J351" s="63"/>
      <c r="K351" s="63"/>
      <c r="L351" s="63"/>
      <c r="M351" s="63"/>
      <c r="N351" s="63"/>
      <c r="O351" s="63"/>
      <c r="P351" s="63"/>
      <c r="Q351" s="63"/>
      <c r="R351" s="63"/>
      <c r="S351" s="63"/>
      <c r="T351" s="63"/>
      <c r="U351" s="63"/>
      <c r="V351" s="63"/>
      <c r="W351" s="63"/>
      <c r="X351" s="63"/>
      <c r="Y351" s="63"/>
      <c r="Z351" s="29"/>
      <c r="AA351" s="29"/>
      <c r="AB351" s="29"/>
      <c r="AC351" s="29"/>
      <c r="AD351" s="29"/>
      <c r="AE351" s="29"/>
      <c r="AF351" s="29"/>
      <c r="AG351" s="29"/>
      <c r="AH351" s="29"/>
      <c r="AI351" s="29"/>
      <c r="AJ351" s="29"/>
    </row>
    <row r="352" spans="1:36" ht="22.5" customHeight="1">
      <c r="A352" s="29"/>
      <c r="B352" s="29"/>
      <c r="C352" s="29"/>
      <c r="D352" s="29"/>
      <c r="E352" s="29"/>
      <c r="F352" s="63"/>
      <c r="G352" s="63"/>
      <c r="H352" s="63"/>
      <c r="I352" s="63"/>
      <c r="J352" s="63"/>
      <c r="K352" s="63"/>
      <c r="L352" s="63"/>
      <c r="M352" s="63"/>
      <c r="N352" s="63"/>
      <c r="O352" s="63"/>
      <c r="P352" s="63"/>
      <c r="Q352" s="63"/>
      <c r="R352" s="63"/>
      <c r="S352" s="63"/>
      <c r="T352" s="63"/>
      <c r="U352" s="63"/>
      <c r="V352" s="63"/>
      <c r="W352" s="63"/>
      <c r="X352" s="63"/>
      <c r="Y352" s="63"/>
      <c r="Z352" s="29"/>
      <c r="AA352" s="29"/>
      <c r="AB352" s="29"/>
      <c r="AC352" s="29"/>
      <c r="AD352" s="29"/>
      <c r="AE352" s="29"/>
      <c r="AF352" s="29"/>
      <c r="AG352" s="29"/>
      <c r="AH352" s="29"/>
      <c r="AI352" s="29"/>
      <c r="AJ352" s="29"/>
    </row>
    <row r="353" spans="1:36" ht="22.5" customHeight="1">
      <c r="A353" s="29"/>
      <c r="B353" s="29"/>
      <c r="C353" s="29"/>
      <c r="D353" s="29"/>
      <c r="E353" s="29"/>
      <c r="F353" s="63"/>
      <c r="G353" s="63"/>
      <c r="H353" s="63"/>
      <c r="I353" s="63"/>
      <c r="J353" s="63"/>
      <c r="K353" s="63"/>
      <c r="L353" s="63"/>
      <c r="M353" s="63"/>
      <c r="N353" s="63"/>
      <c r="O353" s="63"/>
      <c r="P353" s="63"/>
      <c r="Q353" s="63"/>
      <c r="R353" s="63"/>
      <c r="S353" s="63"/>
      <c r="T353" s="63"/>
      <c r="U353" s="63"/>
      <c r="V353" s="63"/>
      <c r="W353" s="63"/>
      <c r="X353" s="63"/>
      <c r="Y353" s="63"/>
      <c r="Z353" s="29"/>
      <c r="AA353" s="29"/>
      <c r="AB353" s="29"/>
      <c r="AC353" s="29"/>
      <c r="AD353" s="29"/>
      <c r="AE353" s="29"/>
      <c r="AF353" s="29"/>
      <c r="AG353" s="29"/>
      <c r="AH353" s="29"/>
      <c r="AI353" s="29"/>
      <c r="AJ353" s="29"/>
    </row>
    <row r="354" spans="1:36" ht="22.5" customHeight="1">
      <c r="A354" s="29"/>
      <c r="B354" s="29"/>
      <c r="C354" s="29"/>
      <c r="D354" s="29"/>
      <c r="E354" s="29"/>
      <c r="F354" s="63"/>
      <c r="G354" s="63"/>
      <c r="H354" s="63"/>
      <c r="I354" s="63"/>
      <c r="J354" s="63"/>
      <c r="K354" s="63"/>
      <c r="L354" s="63"/>
      <c r="M354" s="63"/>
      <c r="N354" s="63"/>
      <c r="O354" s="63"/>
      <c r="P354" s="63"/>
      <c r="Q354" s="63"/>
      <c r="R354" s="63"/>
      <c r="S354" s="63"/>
      <c r="T354" s="63"/>
      <c r="U354" s="63"/>
      <c r="V354" s="63"/>
      <c r="W354" s="63"/>
      <c r="X354" s="63"/>
      <c r="Y354" s="63"/>
      <c r="Z354" s="29"/>
      <c r="AA354" s="29"/>
      <c r="AB354" s="29"/>
      <c r="AC354" s="29"/>
      <c r="AD354" s="29"/>
      <c r="AE354" s="29"/>
      <c r="AF354" s="29"/>
      <c r="AG354" s="29"/>
      <c r="AH354" s="29"/>
      <c r="AI354" s="29"/>
      <c r="AJ354" s="29"/>
    </row>
    <row r="355" spans="1:36" ht="22.5" customHeight="1">
      <c r="A355" s="29"/>
      <c r="B355" s="29"/>
      <c r="C355" s="29"/>
      <c r="D355" s="29"/>
      <c r="E355" s="29"/>
      <c r="F355" s="63"/>
      <c r="G355" s="63"/>
      <c r="H355" s="63"/>
      <c r="I355" s="63"/>
      <c r="J355" s="63"/>
      <c r="K355" s="63"/>
      <c r="L355" s="63"/>
      <c r="M355" s="63"/>
      <c r="N355" s="63"/>
      <c r="O355" s="63"/>
      <c r="P355" s="63"/>
      <c r="Q355" s="63"/>
      <c r="R355" s="63"/>
      <c r="S355" s="63"/>
      <c r="T355" s="63"/>
      <c r="U355" s="63"/>
      <c r="V355" s="63"/>
      <c r="W355" s="63"/>
      <c r="X355" s="63"/>
      <c r="Y355" s="63"/>
      <c r="Z355" s="29"/>
      <c r="AA355" s="29"/>
      <c r="AB355" s="29"/>
      <c r="AC355" s="29"/>
      <c r="AD355" s="29"/>
      <c r="AE355" s="29"/>
      <c r="AF355" s="29"/>
      <c r="AG355" s="29"/>
      <c r="AH355" s="29"/>
      <c r="AI355" s="29"/>
      <c r="AJ355" s="29"/>
    </row>
    <row r="356" spans="1:36" ht="22.5" customHeight="1">
      <c r="A356" s="29"/>
      <c r="B356" s="29"/>
      <c r="C356" s="29"/>
      <c r="D356" s="29"/>
      <c r="E356" s="29"/>
      <c r="F356" s="63"/>
      <c r="G356" s="63"/>
      <c r="H356" s="63"/>
      <c r="I356" s="63"/>
      <c r="J356" s="63"/>
      <c r="K356" s="63"/>
      <c r="L356" s="63"/>
      <c r="M356" s="63"/>
      <c r="N356" s="63"/>
      <c r="O356" s="63"/>
      <c r="P356" s="63"/>
      <c r="Q356" s="63"/>
      <c r="R356" s="63"/>
      <c r="S356" s="63"/>
      <c r="T356" s="63"/>
      <c r="U356" s="63"/>
      <c r="V356" s="63"/>
      <c r="W356" s="63"/>
      <c r="X356" s="63"/>
      <c r="Y356" s="63"/>
      <c r="Z356" s="29"/>
      <c r="AA356" s="29"/>
      <c r="AB356" s="29"/>
      <c r="AC356" s="29"/>
      <c r="AD356" s="29"/>
      <c r="AE356" s="29"/>
      <c r="AF356" s="29"/>
      <c r="AG356" s="29"/>
      <c r="AH356" s="29"/>
      <c r="AI356" s="29"/>
      <c r="AJ356" s="29"/>
    </row>
    <row r="357" spans="1:36" ht="22.5" customHeight="1">
      <c r="A357" s="29"/>
      <c r="B357" s="29"/>
      <c r="C357" s="29"/>
      <c r="D357" s="29"/>
      <c r="E357" s="29"/>
      <c r="F357" s="63"/>
      <c r="G357" s="63"/>
      <c r="H357" s="63"/>
      <c r="I357" s="63"/>
      <c r="J357" s="63"/>
      <c r="K357" s="63"/>
      <c r="L357" s="63"/>
      <c r="M357" s="63"/>
      <c r="N357" s="63"/>
      <c r="O357" s="63"/>
      <c r="P357" s="63"/>
      <c r="Q357" s="63"/>
      <c r="R357" s="63"/>
      <c r="S357" s="63"/>
      <c r="T357" s="63"/>
      <c r="U357" s="63"/>
      <c r="V357" s="63"/>
      <c r="W357" s="63"/>
      <c r="X357" s="63"/>
      <c r="Y357" s="63"/>
      <c r="Z357" s="29"/>
      <c r="AA357" s="29"/>
      <c r="AB357" s="29"/>
      <c r="AC357" s="29"/>
      <c r="AD357" s="29"/>
      <c r="AE357" s="29"/>
      <c r="AF357" s="29"/>
      <c r="AG357" s="29"/>
      <c r="AH357" s="29"/>
      <c r="AI357" s="29"/>
      <c r="AJ357" s="29"/>
    </row>
    <row r="358" spans="1:36" ht="22.5" customHeight="1">
      <c r="A358" s="29"/>
      <c r="B358" s="29"/>
      <c r="C358" s="29"/>
      <c r="D358" s="29"/>
      <c r="E358" s="29"/>
      <c r="F358" s="63"/>
      <c r="G358" s="63"/>
      <c r="H358" s="63"/>
      <c r="I358" s="63"/>
      <c r="J358" s="63"/>
      <c r="K358" s="63"/>
      <c r="L358" s="63"/>
      <c r="M358" s="63"/>
      <c r="N358" s="63"/>
      <c r="O358" s="63"/>
      <c r="P358" s="63"/>
      <c r="Q358" s="63"/>
      <c r="R358" s="63"/>
      <c r="S358" s="63"/>
      <c r="T358" s="63"/>
      <c r="U358" s="63"/>
      <c r="V358" s="63"/>
      <c r="W358" s="63"/>
      <c r="X358" s="63"/>
      <c r="Y358" s="63"/>
      <c r="Z358" s="29"/>
      <c r="AA358" s="29"/>
      <c r="AB358" s="29"/>
      <c r="AC358" s="29"/>
      <c r="AD358" s="29"/>
      <c r="AE358" s="29"/>
      <c r="AF358" s="29"/>
      <c r="AG358" s="29"/>
      <c r="AH358" s="29"/>
      <c r="AI358" s="29"/>
      <c r="AJ358" s="29"/>
    </row>
    <row r="359" spans="1:36" ht="22.5" customHeight="1">
      <c r="A359" s="29"/>
      <c r="B359" s="29"/>
      <c r="C359" s="29"/>
      <c r="D359" s="29"/>
      <c r="E359" s="29"/>
      <c r="F359" s="63"/>
      <c r="G359" s="63"/>
      <c r="H359" s="63"/>
      <c r="I359" s="63"/>
      <c r="J359" s="63"/>
      <c r="K359" s="63"/>
      <c r="L359" s="63"/>
      <c r="M359" s="63"/>
      <c r="N359" s="63"/>
      <c r="O359" s="63"/>
      <c r="P359" s="63"/>
      <c r="Q359" s="63"/>
      <c r="R359" s="63"/>
      <c r="S359" s="63"/>
      <c r="T359" s="63"/>
      <c r="U359" s="63"/>
      <c r="V359" s="63"/>
      <c r="W359" s="63"/>
      <c r="X359" s="63"/>
      <c r="Y359" s="63"/>
      <c r="Z359" s="29"/>
      <c r="AA359" s="29"/>
      <c r="AB359" s="29"/>
      <c r="AC359" s="29"/>
      <c r="AD359" s="29"/>
      <c r="AE359" s="29"/>
      <c r="AF359" s="29"/>
      <c r="AG359" s="29"/>
      <c r="AH359" s="29"/>
      <c r="AI359" s="29"/>
      <c r="AJ359" s="29"/>
    </row>
    <row r="360" spans="1:36" ht="22.5" customHeight="1">
      <c r="A360" s="29"/>
      <c r="B360" s="29"/>
      <c r="C360" s="29"/>
      <c r="D360" s="29"/>
      <c r="E360" s="29"/>
      <c r="F360" s="63"/>
      <c r="G360" s="63"/>
      <c r="H360" s="63"/>
      <c r="I360" s="63"/>
      <c r="J360" s="63"/>
      <c r="K360" s="63"/>
      <c r="L360" s="63"/>
      <c r="M360" s="63"/>
      <c r="N360" s="63"/>
      <c r="O360" s="63"/>
      <c r="P360" s="63"/>
      <c r="Q360" s="63"/>
      <c r="R360" s="63"/>
      <c r="S360" s="63"/>
      <c r="T360" s="63"/>
      <c r="U360" s="63"/>
      <c r="V360" s="63"/>
      <c r="W360" s="63"/>
      <c r="X360" s="63"/>
      <c r="Y360" s="63"/>
      <c r="Z360" s="29"/>
      <c r="AA360" s="29"/>
      <c r="AB360" s="29"/>
      <c r="AC360" s="29"/>
      <c r="AD360" s="29"/>
      <c r="AE360" s="29"/>
      <c r="AF360" s="29"/>
      <c r="AG360" s="29"/>
      <c r="AH360" s="29"/>
      <c r="AI360" s="29"/>
      <c r="AJ360" s="29"/>
    </row>
    <row r="361" spans="1:36" ht="22.5" customHeight="1">
      <c r="A361" s="29"/>
      <c r="B361" s="29"/>
      <c r="C361" s="29"/>
      <c r="D361" s="29"/>
      <c r="E361" s="29"/>
      <c r="F361" s="63"/>
      <c r="G361" s="63"/>
      <c r="H361" s="63"/>
      <c r="I361" s="63"/>
      <c r="J361" s="63"/>
      <c r="K361" s="63"/>
      <c r="L361" s="63"/>
      <c r="M361" s="63"/>
      <c r="N361" s="63"/>
      <c r="O361" s="63"/>
      <c r="P361" s="63"/>
      <c r="Q361" s="63"/>
      <c r="R361" s="63"/>
      <c r="S361" s="63"/>
      <c r="T361" s="63"/>
      <c r="U361" s="63"/>
      <c r="V361" s="63"/>
      <c r="W361" s="63"/>
      <c r="X361" s="63"/>
      <c r="Y361" s="63"/>
      <c r="Z361" s="29"/>
      <c r="AA361" s="29"/>
      <c r="AB361" s="29"/>
      <c r="AC361" s="29"/>
      <c r="AD361" s="29"/>
      <c r="AE361" s="29"/>
      <c r="AF361" s="29"/>
      <c r="AG361" s="29"/>
      <c r="AH361" s="29"/>
      <c r="AI361" s="29"/>
      <c r="AJ361" s="29"/>
    </row>
    <row r="362" spans="1:36" ht="22.5" customHeight="1">
      <c r="A362" s="29"/>
      <c r="B362" s="29"/>
      <c r="C362" s="29"/>
      <c r="D362" s="29"/>
      <c r="E362" s="29"/>
      <c r="F362" s="63"/>
      <c r="G362" s="63"/>
      <c r="H362" s="63"/>
      <c r="I362" s="63"/>
      <c r="J362" s="63"/>
      <c r="K362" s="63"/>
      <c r="L362" s="63"/>
      <c r="M362" s="63"/>
      <c r="N362" s="63"/>
      <c r="O362" s="63"/>
      <c r="P362" s="63"/>
      <c r="Q362" s="63"/>
      <c r="R362" s="63"/>
      <c r="S362" s="63"/>
      <c r="T362" s="63"/>
      <c r="U362" s="63"/>
      <c r="V362" s="63"/>
      <c r="W362" s="63"/>
      <c r="X362" s="63"/>
      <c r="Y362" s="63"/>
      <c r="Z362" s="29"/>
      <c r="AA362" s="29"/>
      <c r="AB362" s="29"/>
      <c r="AC362" s="29"/>
      <c r="AD362" s="29"/>
      <c r="AE362" s="29"/>
      <c r="AF362" s="29"/>
      <c r="AG362" s="29"/>
      <c r="AH362" s="29"/>
      <c r="AI362" s="29"/>
      <c r="AJ362" s="29"/>
    </row>
    <row r="363" spans="1:36" ht="22.5" customHeight="1">
      <c r="A363" s="29"/>
      <c r="B363" s="29"/>
      <c r="C363" s="29"/>
      <c r="D363" s="29"/>
      <c r="E363" s="29"/>
      <c r="F363" s="63"/>
      <c r="G363" s="63"/>
      <c r="H363" s="63"/>
      <c r="I363" s="63"/>
      <c r="J363" s="63"/>
      <c r="K363" s="63"/>
      <c r="L363" s="63"/>
      <c r="M363" s="63"/>
      <c r="N363" s="63"/>
      <c r="O363" s="63"/>
      <c r="P363" s="63"/>
      <c r="Q363" s="63"/>
      <c r="R363" s="63"/>
      <c r="S363" s="63"/>
      <c r="T363" s="63"/>
      <c r="U363" s="63"/>
      <c r="V363" s="63"/>
      <c r="W363" s="63"/>
      <c r="X363" s="63"/>
      <c r="Y363" s="63"/>
      <c r="Z363" s="29"/>
      <c r="AA363" s="29"/>
      <c r="AB363" s="29"/>
      <c r="AC363" s="29"/>
      <c r="AD363" s="29"/>
      <c r="AE363" s="29"/>
      <c r="AF363" s="29"/>
      <c r="AG363" s="29"/>
      <c r="AH363" s="29"/>
      <c r="AI363" s="29"/>
      <c r="AJ363" s="29"/>
    </row>
    <row r="364" spans="1:36" ht="22.5" customHeight="1">
      <c r="A364" s="29"/>
      <c r="B364" s="29"/>
      <c r="C364" s="29"/>
      <c r="D364" s="29"/>
      <c r="E364" s="29"/>
      <c r="F364" s="63"/>
      <c r="G364" s="63"/>
      <c r="H364" s="63"/>
      <c r="I364" s="63"/>
      <c r="J364" s="63"/>
      <c r="K364" s="63"/>
      <c r="L364" s="63"/>
      <c r="M364" s="63"/>
      <c r="N364" s="63"/>
      <c r="O364" s="63"/>
      <c r="P364" s="63"/>
      <c r="Q364" s="63"/>
      <c r="R364" s="63"/>
      <c r="S364" s="63"/>
      <c r="T364" s="63"/>
      <c r="U364" s="63"/>
      <c r="V364" s="63"/>
      <c r="W364" s="63"/>
      <c r="X364" s="63"/>
      <c r="Y364" s="63"/>
      <c r="Z364" s="29"/>
      <c r="AA364" s="29"/>
      <c r="AB364" s="29"/>
      <c r="AC364" s="29"/>
      <c r="AD364" s="29"/>
      <c r="AE364" s="29"/>
      <c r="AF364" s="29"/>
      <c r="AG364" s="29"/>
      <c r="AH364" s="29"/>
      <c r="AI364" s="29"/>
      <c r="AJ364" s="29"/>
    </row>
    <row r="365" spans="1:36" ht="22.5" customHeight="1">
      <c r="A365" s="29"/>
      <c r="B365" s="29"/>
      <c r="C365" s="29"/>
      <c r="D365" s="29"/>
      <c r="E365" s="29"/>
      <c r="F365" s="63"/>
      <c r="G365" s="63"/>
      <c r="H365" s="63"/>
      <c r="I365" s="63"/>
      <c r="J365" s="63"/>
      <c r="K365" s="63"/>
      <c r="L365" s="63"/>
      <c r="M365" s="63"/>
      <c r="N365" s="63"/>
      <c r="O365" s="63"/>
      <c r="P365" s="63"/>
      <c r="Q365" s="63"/>
      <c r="R365" s="63"/>
      <c r="S365" s="63"/>
      <c r="T365" s="63"/>
      <c r="U365" s="63"/>
      <c r="V365" s="63"/>
      <c r="W365" s="63"/>
      <c r="X365" s="63"/>
      <c r="Y365" s="63"/>
      <c r="Z365" s="29"/>
      <c r="AA365" s="29"/>
      <c r="AB365" s="29"/>
      <c r="AC365" s="29"/>
      <c r="AD365" s="29"/>
      <c r="AE365" s="29"/>
      <c r="AF365" s="29"/>
      <c r="AG365" s="29"/>
      <c r="AH365" s="29"/>
      <c r="AI365" s="29"/>
      <c r="AJ365" s="29"/>
    </row>
    <row r="366" spans="1:36" ht="22.5" customHeight="1">
      <c r="A366" s="29"/>
      <c r="B366" s="29"/>
      <c r="C366" s="29"/>
      <c r="D366" s="29"/>
      <c r="E366" s="29"/>
      <c r="F366" s="63"/>
      <c r="G366" s="63"/>
      <c r="H366" s="63"/>
      <c r="I366" s="63"/>
      <c r="J366" s="63"/>
      <c r="K366" s="63"/>
      <c r="L366" s="63"/>
      <c r="M366" s="63"/>
      <c r="N366" s="63"/>
      <c r="O366" s="63"/>
      <c r="P366" s="63"/>
      <c r="Q366" s="63"/>
      <c r="R366" s="63"/>
      <c r="S366" s="63"/>
      <c r="T366" s="63"/>
      <c r="U366" s="63"/>
      <c r="V366" s="63"/>
      <c r="W366" s="63"/>
      <c r="X366" s="63"/>
      <c r="Y366" s="63"/>
      <c r="Z366" s="29"/>
      <c r="AA366" s="29"/>
      <c r="AB366" s="29"/>
      <c r="AC366" s="29"/>
      <c r="AD366" s="29"/>
      <c r="AE366" s="29"/>
      <c r="AF366" s="29"/>
      <c r="AG366" s="29"/>
      <c r="AH366" s="29"/>
      <c r="AI366" s="29"/>
      <c r="AJ366" s="29"/>
    </row>
    <row r="367" spans="1:36" ht="22.5" customHeight="1">
      <c r="A367" s="29"/>
      <c r="B367" s="29"/>
      <c r="C367" s="29"/>
      <c r="D367" s="29"/>
      <c r="E367" s="29"/>
      <c r="F367" s="63"/>
      <c r="G367" s="63"/>
      <c r="H367" s="63"/>
      <c r="I367" s="63"/>
      <c r="J367" s="63"/>
      <c r="K367" s="63"/>
      <c r="L367" s="63"/>
      <c r="M367" s="63"/>
      <c r="N367" s="63"/>
      <c r="O367" s="63"/>
      <c r="P367" s="63"/>
      <c r="Q367" s="63"/>
      <c r="R367" s="63"/>
      <c r="S367" s="63"/>
      <c r="T367" s="63"/>
      <c r="U367" s="63"/>
      <c r="V367" s="63"/>
      <c r="W367" s="63"/>
      <c r="X367" s="63"/>
      <c r="Y367" s="63"/>
      <c r="Z367" s="29"/>
      <c r="AA367" s="29"/>
      <c r="AB367" s="29"/>
      <c r="AC367" s="29"/>
      <c r="AD367" s="29"/>
      <c r="AE367" s="29"/>
      <c r="AF367" s="29"/>
      <c r="AG367" s="29"/>
      <c r="AH367" s="29"/>
      <c r="AI367" s="29"/>
      <c r="AJ367" s="29"/>
    </row>
    <row r="368" spans="1:36" ht="22.5" customHeight="1">
      <c r="A368" s="29"/>
      <c r="B368" s="29"/>
      <c r="C368" s="29"/>
      <c r="D368" s="29"/>
      <c r="E368" s="29"/>
      <c r="F368" s="63"/>
      <c r="G368" s="63"/>
      <c r="H368" s="63"/>
      <c r="I368" s="63"/>
      <c r="J368" s="63"/>
      <c r="K368" s="63"/>
      <c r="L368" s="63"/>
      <c r="M368" s="63"/>
      <c r="N368" s="63"/>
      <c r="O368" s="63"/>
      <c r="P368" s="63"/>
      <c r="Q368" s="63"/>
      <c r="R368" s="63"/>
      <c r="S368" s="63"/>
      <c r="T368" s="63"/>
      <c r="U368" s="63"/>
      <c r="V368" s="63"/>
      <c r="W368" s="63"/>
      <c r="X368" s="63"/>
      <c r="Y368" s="63"/>
      <c r="Z368" s="29"/>
      <c r="AA368" s="29"/>
      <c r="AB368" s="29"/>
      <c r="AC368" s="29"/>
      <c r="AD368" s="29"/>
      <c r="AE368" s="29"/>
      <c r="AF368" s="29"/>
      <c r="AG368" s="29"/>
      <c r="AH368" s="29"/>
      <c r="AI368" s="29"/>
      <c r="AJ368" s="29"/>
    </row>
    <row r="369" spans="1:36" ht="22.5" customHeight="1">
      <c r="A369" s="29"/>
      <c r="B369" s="29"/>
      <c r="C369" s="29"/>
      <c r="D369" s="29"/>
      <c r="E369" s="29"/>
      <c r="F369" s="63"/>
      <c r="G369" s="63"/>
      <c r="H369" s="63"/>
      <c r="I369" s="63"/>
      <c r="J369" s="63"/>
      <c r="K369" s="63"/>
      <c r="L369" s="63"/>
      <c r="M369" s="63"/>
      <c r="N369" s="63"/>
      <c r="O369" s="63"/>
      <c r="P369" s="63"/>
      <c r="Q369" s="63"/>
      <c r="R369" s="63"/>
      <c r="S369" s="63"/>
      <c r="T369" s="63"/>
      <c r="U369" s="63"/>
      <c r="V369" s="63"/>
      <c r="W369" s="63"/>
      <c r="X369" s="63"/>
      <c r="Y369" s="63"/>
      <c r="Z369" s="29"/>
      <c r="AA369" s="29"/>
      <c r="AB369" s="29"/>
      <c r="AC369" s="29"/>
      <c r="AD369" s="29"/>
      <c r="AE369" s="29"/>
      <c r="AF369" s="29"/>
      <c r="AG369" s="29"/>
      <c r="AH369" s="29"/>
      <c r="AI369" s="29"/>
      <c r="AJ369" s="29"/>
    </row>
    <row r="370" spans="1:36" ht="22.5" customHeight="1">
      <c r="A370" s="29"/>
      <c r="B370" s="29"/>
      <c r="C370" s="29"/>
      <c r="D370" s="29"/>
      <c r="E370" s="29"/>
      <c r="F370" s="63"/>
      <c r="G370" s="63"/>
      <c r="H370" s="63"/>
      <c r="I370" s="63"/>
      <c r="J370" s="63"/>
      <c r="K370" s="63"/>
      <c r="L370" s="63"/>
      <c r="M370" s="63"/>
      <c r="N370" s="63"/>
      <c r="O370" s="63"/>
      <c r="P370" s="63"/>
      <c r="Q370" s="63"/>
      <c r="R370" s="63"/>
      <c r="S370" s="63"/>
      <c r="T370" s="63"/>
      <c r="U370" s="63"/>
      <c r="V370" s="63"/>
      <c r="W370" s="63"/>
      <c r="X370" s="63"/>
      <c r="Y370" s="63"/>
      <c r="Z370" s="29"/>
      <c r="AA370" s="29"/>
      <c r="AB370" s="29"/>
      <c r="AC370" s="29"/>
      <c r="AD370" s="29"/>
      <c r="AE370" s="29"/>
      <c r="AF370" s="29"/>
      <c r="AG370" s="29"/>
      <c r="AH370" s="29"/>
      <c r="AI370" s="29"/>
      <c r="AJ370" s="29"/>
    </row>
    <row r="371" spans="1:36" ht="22.5" customHeight="1">
      <c r="A371" s="29"/>
      <c r="B371" s="29"/>
      <c r="C371" s="29"/>
      <c r="D371" s="29"/>
      <c r="E371" s="29"/>
      <c r="F371" s="63"/>
      <c r="G371" s="63"/>
      <c r="H371" s="63"/>
      <c r="I371" s="63"/>
      <c r="J371" s="63"/>
      <c r="K371" s="63"/>
      <c r="L371" s="63"/>
      <c r="M371" s="63"/>
      <c r="N371" s="63"/>
      <c r="O371" s="63"/>
      <c r="P371" s="63"/>
      <c r="Q371" s="63"/>
      <c r="R371" s="63"/>
      <c r="S371" s="63"/>
      <c r="T371" s="63"/>
      <c r="U371" s="63"/>
      <c r="V371" s="63"/>
      <c r="W371" s="63"/>
      <c r="X371" s="63"/>
      <c r="Y371" s="63"/>
      <c r="Z371" s="29"/>
      <c r="AA371" s="29"/>
      <c r="AB371" s="29"/>
      <c r="AC371" s="29"/>
      <c r="AD371" s="29"/>
      <c r="AE371" s="29"/>
      <c r="AF371" s="29"/>
      <c r="AG371" s="29"/>
      <c r="AH371" s="29"/>
      <c r="AI371" s="29"/>
      <c r="AJ371" s="29"/>
    </row>
    <row r="372" spans="1:36" ht="22.5" customHeight="1">
      <c r="A372" s="29"/>
      <c r="B372" s="29"/>
      <c r="C372" s="29"/>
      <c r="D372" s="29"/>
      <c r="E372" s="29"/>
      <c r="F372" s="63"/>
      <c r="G372" s="63"/>
      <c r="H372" s="63"/>
      <c r="I372" s="63"/>
      <c r="J372" s="63"/>
      <c r="K372" s="63"/>
      <c r="L372" s="63"/>
      <c r="M372" s="63"/>
      <c r="N372" s="63"/>
      <c r="O372" s="63"/>
      <c r="P372" s="63"/>
      <c r="Q372" s="63"/>
      <c r="R372" s="63"/>
      <c r="S372" s="63"/>
      <c r="T372" s="63"/>
      <c r="U372" s="63"/>
      <c r="V372" s="63"/>
      <c r="W372" s="63"/>
      <c r="X372" s="63"/>
      <c r="Y372" s="63"/>
      <c r="Z372" s="29"/>
      <c r="AA372" s="29"/>
      <c r="AB372" s="29"/>
      <c r="AC372" s="29"/>
      <c r="AD372" s="29"/>
      <c r="AE372" s="29"/>
      <c r="AF372" s="29"/>
      <c r="AG372" s="29"/>
      <c r="AH372" s="29"/>
      <c r="AI372" s="29"/>
      <c r="AJ372" s="29"/>
    </row>
    <row r="373" spans="1:36" ht="22.5" customHeight="1">
      <c r="A373" s="29"/>
      <c r="B373" s="29"/>
      <c r="C373" s="29"/>
      <c r="D373" s="29"/>
      <c r="E373" s="29"/>
      <c r="F373" s="63"/>
      <c r="G373" s="63"/>
      <c r="H373" s="63"/>
      <c r="I373" s="63"/>
      <c r="J373" s="63"/>
      <c r="K373" s="63"/>
      <c r="L373" s="63"/>
      <c r="M373" s="63"/>
      <c r="N373" s="63"/>
      <c r="O373" s="63"/>
      <c r="P373" s="63"/>
      <c r="Q373" s="63"/>
      <c r="R373" s="63"/>
      <c r="S373" s="63"/>
      <c r="T373" s="63"/>
      <c r="U373" s="63"/>
      <c r="V373" s="63"/>
      <c r="W373" s="63"/>
      <c r="X373" s="63"/>
      <c r="Y373" s="63"/>
      <c r="Z373" s="29"/>
      <c r="AA373" s="29"/>
      <c r="AB373" s="29"/>
      <c r="AC373" s="29"/>
      <c r="AD373" s="29"/>
      <c r="AE373" s="29"/>
      <c r="AF373" s="29"/>
      <c r="AG373" s="29"/>
      <c r="AH373" s="29"/>
      <c r="AI373" s="29"/>
      <c r="AJ373" s="29"/>
    </row>
    <row r="374" spans="1:36" ht="22.5" customHeight="1">
      <c r="A374" s="29"/>
      <c r="B374" s="29"/>
      <c r="C374" s="29"/>
      <c r="D374" s="29"/>
      <c r="E374" s="29"/>
      <c r="F374" s="63"/>
      <c r="G374" s="63"/>
      <c r="H374" s="63"/>
      <c r="I374" s="63"/>
      <c r="J374" s="63"/>
      <c r="K374" s="63"/>
      <c r="L374" s="63"/>
      <c r="M374" s="63"/>
      <c r="N374" s="63"/>
      <c r="O374" s="63"/>
      <c r="P374" s="63"/>
      <c r="Q374" s="63"/>
      <c r="R374" s="63"/>
      <c r="S374" s="63"/>
      <c r="T374" s="63"/>
      <c r="U374" s="63"/>
      <c r="V374" s="63"/>
      <c r="W374" s="63"/>
      <c r="X374" s="63"/>
      <c r="Y374" s="63"/>
      <c r="Z374" s="29"/>
      <c r="AA374" s="29"/>
      <c r="AB374" s="29"/>
      <c r="AC374" s="29"/>
      <c r="AD374" s="29"/>
      <c r="AE374" s="29"/>
      <c r="AF374" s="29"/>
      <c r="AG374" s="29"/>
      <c r="AH374" s="29"/>
      <c r="AI374" s="29"/>
      <c r="AJ374" s="29"/>
    </row>
    <row r="375" spans="1:36" ht="22.5" customHeight="1">
      <c r="A375" s="29"/>
      <c r="B375" s="29"/>
      <c r="C375" s="29"/>
      <c r="D375" s="29"/>
      <c r="E375" s="29"/>
      <c r="F375" s="63"/>
      <c r="G375" s="63"/>
      <c r="H375" s="63"/>
      <c r="I375" s="63"/>
      <c r="J375" s="63"/>
      <c r="K375" s="63"/>
      <c r="L375" s="63"/>
      <c r="M375" s="63"/>
      <c r="N375" s="63"/>
      <c r="O375" s="63"/>
      <c r="P375" s="63"/>
      <c r="Q375" s="63"/>
      <c r="R375" s="63"/>
      <c r="S375" s="63"/>
      <c r="T375" s="63"/>
      <c r="U375" s="63"/>
      <c r="V375" s="63"/>
      <c r="W375" s="63"/>
      <c r="X375" s="63"/>
      <c r="Y375" s="63"/>
      <c r="Z375" s="29"/>
      <c r="AA375" s="29"/>
      <c r="AB375" s="29"/>
      <c r="AC375" s="29"/>
      <c r="AD375" s="29"/>
      <c r="AE375" s="29"/>
      <c r="AF375" s="29"/>
      <c r="AG375" s="29"/>
      <c r="AH375" s="29"/>
      <c r="AI375" s="29"/>
      <c r="AJ375" s="29"/>
    </row>
    <row r="376" spans="1:36" ht="22.5" customHeight="1">
      <c r="A376" s="29"/>
      <c r="B376" s="29"/>
      <c r="C376" s="29"/>
      <c r="D376" s="29"/>
      <c r="E376" s="29"/>
      <c r="F376" s="63"/>
      <c r="G376" s="63"/>
      <c r="H376" s="63"/>
      <c r="I376" s="63"/>
      <c r="J376" s="63"/>
      <c r="K376" s="63"/>
      <c r="L376" s="63"/>
      <c r="M376" s="63"/>
      <c r="N376" s="63"/>
      <c r="O376" s="63"/>
      <c r="P376" s="63"/>
      <c r="Q376" s="63"/>
      <c r="R376" s="63"/>
      <c r="S376" s="63"/>
      <c r="T376" s="63"/>
      <c r="U376" s="63"/>
      <c r="V376" s="63"/>
      <c r="W376" s="63"/>
      <c r="X376" s="63"/>
      <c r="Y376" s="63"/>
      <c r="Z376" s="29"/>
      <c r="AA376" s="29"/>
      <c r="AB376" s="29"/>
      <c r="AC376" s="29"/>
      <c r="AD376" s="29"/>
      <c r="AE376" s="29"/>
      <c r="AF376" s="29"/>
      <c r="AG376" s="29"/>
      <c r="AH376" s="29"/>
      <c r="AI376" s="29"/>
      <c r="AJ376" s="29"/>
    </row>
    <row r="377" spans="1:36" ht="22.5" customHeight="1">
      <c r="A377" s="29"/>
      <c r="B377" s="29"/>
      <c r="C377" s="29"/>
      <c r="D377" s="29"/>
      <c r="E377" s="29"/>
      <c r="F377" s="63"/>
      <c r="G377" s="63"/>
      <c r="H377" s="63"/>
      <c r="I377" s="63"/>
      <c r="J377" s="63"/>
      <c r="K377" s="63"/>
      <c r="L377" s="63"/>
      <c r="M377" s="63"/>
      <c r="N377" s="63"/>
      <c r="O377" s="63"/>
      <c r="P377" s="63"/>
      <c r="Q377" s="63"/>
      <c r="R377" s="63"/>
      <c r="S377" s="63"/>
      <c r="T377" s="63"/>
      <c r="U377" s="63"/>
      <c r="V377" s="63"/>
      <c r="W377" s="63"/>
      <c r="X377" s="63"/>
      <c r="Y377" s="63"/>
      <c r="Z377" s="29"/>
      <c r="AA377" s="29"/>
      <c r="AB377" s="29"/>
      <c r="AC377" s="29"/>
      <c r="AD377" s="29"/>
      <c r="AE377" s="29"/>
      <c r="AF377" s="29"/>
      <c r="AG377" s="29"/>
      <c r="AH377" s="29"/>
      <c r="AI377" s="29"/>
      <c r="AJ377" s="29"/>
    </row>
    <row r="378" spans="1:36" ht="22.5" customHeight="1">
      <c r="A378" s="29"/>
      <c r="B378" s="29"/>
      <c r="C378" s="29"/>
      <c r="D378" s="29"/>
      <c r="E378" s="29"/>
      <c r="F378" s="63"/>
      <c r="G378" s="63"/>
      <c r="H378" s="63"/>
      <c r="I378" s="63"/>
      <c r="J378" s="63"/>
      <c r="K378" s="63"/>
      <c r="L378" s="63"/>
      <c r="M378" s="63"/>
      <c r="N378" s="63"/>
      <c r="O378" s="63"/>
      <c r="P378" s="63"/>
      <c r="Q378" s="63"/>
      <c r="R378" s="63"/>
      <c r="S378" s="63"/>
      <c r="T378" s="63"/>
      <c r="U378" s="63"/>
      <c r="V378" s="63"/>
      <c r="W378" s="63"/>
      <c r="X378" s="63"/>
      <c r="Y378" s="63"/>
      <c r="Z378" s="29"/>
      <c r="AA378" s="29"/>
      <c r="AB378" s="29"/>
      <c r="AC378" s="29"/>
      <c r="AD378" s="29"/>
      <c r="AE378" s="29"/>
      <c r="AF378" s="29"/>
      <c r="AG378" s="29"/>
      <c r="AH378" s="29"/>
      <c r="AI378" s="29"/>
      <c r="AJ378" s="29"/>
    </row>
    <row r="379" spans="1:36" ht="22.5" customHeight="1">
      <c r="A379" s="29"/>
      <c r="B379" s="29"/>
      <c r="C379" s="29"/>
      <c r="D379" s="29"/>
      <c r="E379" s="29"/>
      <c r="F379" s="63"/>
      <c r="G379" s="63"/>
      <c r="H379" s="63"/>
      <c r="I379" s="63"/>
      <c r="J379" s="63"/>
      <c r="K379" s="63"/>
      <c r="L379" s="63"/>
      <c r="M379" s="63"/>
      <c r="N379" s="63"/>
      <c r="O379" s="63"/>
      <c r="P379" s="63"/>
      <c r="Q379" s="63"/>
      <c r="R379" s="63"/>
      <c r="S379" s="63"/>
      <c r="T379" s="63"/>
      <c r="U379" s="63"/>
      <c r="V379" s="63"/>
      <c r="W379" s="63"/>
      <c r="X379" s="63"/>
      <c r="Y379" s="63"/>
      <c r="Z379" s="29"/>
      <c r="AA379" s="29"/>
      <c r="AB379" s="29"/>
      <c r="AC379" s="29"/>
      <c r="AD379" s="29"/>
      <c r="AE379" s="29"/>
      <c r="AF379" s="29"/>
      <c r="AG379" s="29"/>
      <c r="AH379" s="29"/>
      <c r="AI379" s="29"/>
      <c r="AJ379" s="29"/>
    </row>
    <row r="380" spans="1:36" ht="22.5" customHeight="1">
      <c r="A380" s="29"/>
      <c r="B380" s="29"/>
      <c r="C380" s="29"/>
      <c r="D380" s="29"/>
      <c r="E380" s="29"/>
      <c r="F380" s="63"/>
      <c r="G380" s="63"/>
      <c r="H380" s="63"/>
      <c r="I380" s="63"/>
      <c r="J380" s="63"/>
      <c r="K380" s="63"/>
      <c r="L380" s="63"/>
      <c r="M380" s="63"/>
      <c r="N380" s="63"/>
      <c r="O380" s="63"/>
      <c r="P380" s="63"/>
      <c r="Q380" s="63"/>
      <c r="R380" s="63"/>
      <c r="S380" s="63"/>
      <c r="T380" s="63"/>
      <c r="U380" s="63"/>
      <c r="V380" s="63"/>
      <c r="W380" s="63"/>
      <c r="X380" s="63"/>
      <c r="Y380" s="63"/>
      <c r="Z380" s="29"/>
      <c r="AA380" s="29"/>
      <c r="AB380" s="29"/>
      <c r="AC380" s="29"/>
      <c r="AD380" s="29"/>
      <c r="AE380" s="29"/>
      <c r="AF380" s="29"/>
      <c r="AG380" s="29"/>
      <c r="AH380" s="29"/>
      <c r="AI380" s="29"/>
      <c r="AJ380" s="29"/>
    </row>
    <row r="381" spans="1:36" ht="22.5" customHeight="1">
      <c r="A381" s="29"/>
      <c r="B381" s="29"/>
      <c r="C381" s="29"/>
      <c r="D381" s="29"/>
      <c r="E381" s="29"/>
      <c r="F381" s="63"/>
      <c r="G381" s="63"/>
      <c r="H381" s="63"/>
      <c r="I381" s="63"/>
      <c r="J381" s="63"/>
      <c r="K381" s="63"/>
      <c r="L381" s="63"/>
      <c r="M381" s="63"/>
      <c r="N381" s="63"/>
      <c r="O381" s="63"/>
      <c r="P381" s="63"/>
      <c r="Q381" s="63"/>
      <c r="R381" s="63"/>
      <c r="S381" s="63"/>
      <c r="T381" s="63"/>
      <c r="U381" s="63"/>
      <c r="V381" s="63"/>
      <c r="W381" s="63"/>
      <c r="X381" s="63"/>
      <c r="Y381" s="63"/>
      <c r="Z381" s="29"/>
      <c r="AA381" s="29"/>
      <c r="AB381" s="29"/>
      <c r="AC381" s="29"/>
      <c r="AD381" s="29"/>
      <c r="AE381" s="29"/>
      <c r="AF381" s="29"/>
      <c r="AG381" s="29"/>
      <c r="AH381" s="29"/>
      <c r="AI381" s="29"/>
      <c r="AJ381" s="29"/>
    </row>
    <row r="382" spans="1:36" ht="22.5" customHeight="1">
      <c r="A382" s="29"/>
      <c r="B382" s="29"/>
      <c r="C382" s="29"/>
      <c r="D382" s="29"/>
      <c r="E382" s="29"/>
      <c r="F382" s="63"/>
      <c r="G382" s="63"/>
      <c r="H382" s="63"/>
      <c r="I382" s="63"/>
      <c r="J382" s="63"/>
      <c r="K382" s="63"/>
      <c r="L382" s="63"/>
      <c r="M382" s="63"/>
      <c r="N382" s="63"/>
      <c r="O382" s="63"/>
      <c r="P382" s="63"/>
      <c r="Q382" s="63"/>
      <c r="R382" s="63"/>
      <c r="S382" s="63"/>
      <c r="T382" s="63"/>
      <c r="U382" s="63"/>
      <c r="V382" s="63"/>
      <c r="W382" s="63"/>
      <c r="X382" s="63"/>
      <c r="Y382" s="63"/>
      <c r="Z382" s="29"/>
      <c r="AA382" s="29"/>
      <c r="AB382" s="29"/>
      <c r="AC382" s="29"/>
      <c r="AD382" s="29"/>
      <c r="AE382" s="29"/>
      <c r="AF382" s="29"/>
      <c r="AG382" s="29"/>
      <c r="AH382" s="29"/>
      <c r="AI382" s="29"/>
      <c r="AJ382" s="29"/>
    </row>
    <row r="383" spans="1:36" ht="22.5" customHeight="1">
      <c r="A383" s="29"/>
      <c r="B383" s="29"/>
      <c r="C383" s="29"/>
      <c r="D383" s="29"/>
      <c r="E383" s="29"/>
      <c r="F383" s="63"/>
      <c r="G383" s="63"/>
      <c r="H383" s="63"/>
      <c r="I383" s="63"/>
      <c r="J383" s="63"/>
      <c r="K383" s="63"/>
      <c r="L383" s="63"/>
      <c r="M383" s="63"/>
      <c r="N383" s="63"/>
      <c r="O383" s="63"/>
      <c r="P383" s="63"/>
      <c r="Q383" s="63"/>
      <c r="R383" s="63"/>
      <c r="S383" s="63"/>
      <c r="T383" s="63"/>
      <c r="U383" s="63"/>
      <c r="V383" s="63"/>
      <c r="W383" s="63"/>
      <c r="X383" s="63"/>
      <c r="Y383" s="63"/>
      <c r="Z383" s="29"/>
      <c r="AA383" s="29"/>
      <c r="AB383" s="29"/>
      <c r="AC383" s="29"/>
      <c r="AD383" s="29"/>
      <c r="AE383" s="29"/>
      <c r="AF383" s="29"/>
      <c r="AG383" s="29"/>
      <c r="AH383" s="29"/>
      <c r="AI383" s="29"/>
      <c r="AJ383" s="29"/>
    </row>
    <row r="384" spans="1:36" ht="22.5" customHeight="1">
      <c r="A384" s="29"/>
      <c r="B384" s="29"/>
      <c r="C384" s="29"/>
      <c r="D384" s="29"/>
      <c r="E384" s="29"/>
      <c r="F384" s="63"/>
      <c r="G384" s="63"/>
      <c r="H384" s="63"/>
      <c r="I384" s="63"/>
      <c r="J384" s="63"/>
      <c r="K384" s="63"/>
      <c r="L384" s="63"/>
      <c r="M384" s="63"/>
      <c r="N384" s="63"/>
      <c r="O384" s="63"/>
      <c r="P384" s="63"/>
      <c r="Q384" s="63"/>
      <c r="R384" s="63"/>
      <c r="S384" s="63"/>
      <c r="T384" s="63"/>
      <c r="U384" s="63"/>
      <c r="V384" s="63"/>
      <c r="W384" s="63"/>
      <c r="X384" s="63"/>
      <c r="Y384" s="63"/>
      <c r="Z384" s="29"/>
      <c r="AA384" s="29"/>
      <c r="AB384" s="29"/>
      <c r="AC384" s="29"/>
      <c r="AD384" s="29"/>
      <c r="AE384" s="29"/>
      <c r="AF384" s="29"/>
      <c r="AG384" s="29"/>
      <c r="AH384" s="29"/>
      <c r="AI384" s="29"/>
      <c r="AJ384" s="29"/>
    </row>
    <row r="385" spans="1:36" ht="22.5" customHeight="1">
      <c r="A385" s="29"/>
      <c r="B385" s="29"/>
      <c r="C385" s="29"/>
      <c r="D385" s="29"/>
      <c r="E385" s="29"/>
      <c r="F385" s="63"/>
      <c r="G385" s="63"/>
      <c r="H385" s="63"/>
      <c r="I385" s="63"/>
      <c r="J385" s="63"/>
      <c r="K385" s="63"/>
      <c r="L385" s="63"/>
      <c r="M385" s="63"/>
      <c r="N385" s="63"/>
      <c r="O385" s="63"/>
      <c r="P385" s="63"/>
      <c r="Q385" s="63"/>
      <c r="R385" s="63"/>
      <c r="S385" s="63"/>
      <c r="T385" s="63"/>
      <c r="U385" s="63"/>
      <c r="V385" s="63"/>
      <c r="W385" s="63"/>
      <c r="X385" s="63"/>
      <c r="Y385" s="63"/>
      <c r="Z385" s="29"/>
      <c r="AA385" s="29"/>
      <c r="AB385" s="29"/>
      <c r="AC385" s="29"/>
      <c r="AD385" s="29"/>
      <c r="AE385" s="29"/>
      <c r="AF385" s="29"/>
      <c r="AG385" s="29"/>
      <c r="AH385" s="29"/>
      <c r="AI385" s="29"/>
      <c r="AJ385" s="29"/>
    </row>
    <row r="386" spans="1:36" ht="22.5" customHeight="1">
      <c r="A386" s="29"/>
      <c r="B386" s="29"/>
      <c r="C386" s="29"/>
      <c r="D386" s="29"/>
      <c r="E386" s="29"/>
      <c r="F386" s="63"/>
      <c r="G386" s="63"/>
      <c r="H386" s="63"/>
      <c r="I386" s="63"/>
      <c r="J386" s="63"/>
      <c r="K386" s="63"/>
      <c r="L386" s="63"/>
      <c r="M386" s="63"/>
      <c r="N386" s="63"/>
      <c r="O386" s="63"/>
      <c r="P386" s="63"/>
      <c r="Q386" s="63"/>
      <c r="R386" s="63"/>
      <c r="S386" s="63"/>
      <c r="T386" s="63"/>
      <c r="U386" s="63"/>
      <c r="V386" s="63"/>
      <c r="W386" s="63"/>
      <c r="X386" s="63"/>
      <c r="Y386" s="63"/>
      <c r="Z386" s="29"/>
      <c r="AA386" s="29"/>
      <c r="AB386" s="29"/>
      <c r="AC386" s="29"/>
      <c r="AD386" s="29"/>
      <c r="AE386" s="29"/>
      <c r="AF386" s="29"/>
      <c r="AG386" s="29"/>
      <c r="AH386" s="29"/>
      <c r="AI386" s="29"/>
      <c r="AJ386" s="29"/>
    </row>
    <row r="387" spans="1:36" ht="22.5" customHeight="1">
      <c r="A387" s="29"/>
      <c r="B387" s="29"/>
      <c r="C387" s="29"/>
      <c r="D387" s="29"/>
      <c r="E387" s="29"/>
      <c r="F387" s="63"/>
      <c r="G387" s="63"/>
      <c r="H387" s="63"/>
      <c r="I387" s="63"/>
      <c r="J387" s="63"/>
      <c r="K387" s="63"/>
      <c r="L387" s="63"/>
      <c r="M387" s="63"/>
      <c r="N387" s="63"/>
      <c r="O387" s="63"/>
      <c r="P387" s="63"/>
      <c r="Q387" s="63"/>
      <c r="R387" s="63"/>
      <c r="S387" s="63"/>
      <c r="T387" s="63"/>
      <c r="U387" s="63"/>
      <c r="V387" s="63"/>
      <c r="W387" s="63"/>
      <c r="X387" s="63"/>
      <c r="Y387" s="63"/>
      <c r="Z387" s="29"/>
      <c r="AA387" s="29"/>
      <c r="AB387" s="29"/>
      <c r="AC387" s="29"/>
      <c r="AD387" s="29"/>
      <c r="AE387" s="29"/>
      <c r="AF387" s="29"/>
      <c r="AG387" s="29"/>
      <c r="AH387" s="29"/>
      <c r="AI387" s="29"/>
      <c r="AJ387" s="29"/>
    </row>
    <row r="388" spans="1:36" ht="22.5" customHeight="1">
      <c r="A388" s="29"/>
      <c r="B388" s="29"/>
      <c r="C388" s="29"/>
      <c r="D388" s="29"/>
      <c r="E388" s="29"/>
      <c r="F388" s="63"/>
      <c r="G388" s="63"/>
      <c r="H388" s="63"/>
      <c r="I388" s="63"/>
      <c r="J388" s="63"/>
      <c r="K388" s="63"/>
      <c r="L388" s="63"/>
      <c r="M388" s="63"/>
      <c r="N388" s="63"/>
      <c r="O388" s="63"/>
      <c r="P388" s="63"/>
      <c r="Q388" s="63"/>
      <c r="R388" s="63"/>
      <c r="S388" s="63"/>
      <c r="T388" s="63"/>
      <c r="U388" s="63"/>
      <c r="V388" s="63"/>
      <c r="W388" s="63"/>
      <c r="X388" s="63"/>
      <c r="Y388" s="63"/>
      <c r="Z388" s="29"/>
      <c r="AA388" s="29"/>
      <c r="AB388" s="29"/>
      <c r="AC388" s="29"/>
      <c r="AD388" s="29"/>
      <c r="AE388" s="29"/>
      <c r="AF388" s="29"/>
      <c r="AG388" s="29"/>
      <c r="AH388" s="29"/>
      <c r="AI388" s="29"/>
      <c r="AJ388" s="29"/>
    </row>
    <row r="389" spans="1:36" ht="22.5" customHeight="1">
      <c r="A389" s="29"/>
      <c r="B389" s="29"/>
      <c r="C389" s="29"/>
      <c r="D389" s="29"/>
      <c r="E389" s="29"/>
      <c r="F389" s="63"/>
      <c r="G389" s="63"/>
      <c r="H389" s="63"/>
      <c r="I389" s="63"/>
      <c r="J389" s="63"/>
      <c r="K389" s="63"/>
      <c r="L389" s="63"/>
      <c r="M389" s="63"/>
      <c r="N389" s="63"/>
      <c r="O389" s="63"/>
      <c r="P389" s="63"/>
      <c r="Q389" s="63"/>
      <c r="R389" s="63"/>
      <c r="S389" s="63"/>
      <c r="T389" s="63"/>
      <c r="U389" s="63"/>
      <c r="V389" s="63"/>
      <c r="W389" s="63"/>
      <c r="X389" s="63"/>
      <c r="Y389" s="63"/>
      <c r="Z389" s="29"/>
      <c r="AA389" s="29"/>
      <c r="AB389" s="29"/>
      <c r="AC389" s="29"/>
      <c r="AD389" s="29"/>
      <c r="AE389" s="29"/>
      <c r="AF389" s="29"/>
      <c r="AG389" s="29"/>
      <c r="AH389" s="29"/>
      <c r="AI389" s="29"/>
      <c r="AJ389" s="29"/>
    </row>
    <row r="390" spans="1:36" ht="22.5" customHeight="1">
      <c r="A390" s="29"/>
      <c r="B390" s="29"/>
      <c r="C390" s="29"/>
      <c r="D390" s="29"/>
      <c r="E390" s="29"/>
      <c r="F390" s="63"/>
      <c r="G390" s="63"/>
      <c r="H390" s="63"/>
      <c r="I390" s="63"/>
      <c r="J390" s="63"/>
      <c r="K390" s="63"/>
      <c r="L390" s="63"/>
      <c r="M390" s="63"/>
      <c r="N390" s="63"/>
      <c r="O390" s="63"/>
      <c r="P390" s="63"/>
      <c r="Q390" s="63"/>
      <c r="R390" s="63"/>
      <c r="S390" s="63"/>
      <c r="T390" s="63"/>
      <c r="U390" s="63"/>
      <c r="V390" s="63"/>
      <c r="W390" s="63"/>
      <c r="X390" s="63"/>
      <c r="Y390" s="63"/>
      <c r="Z390" s="29"/>
      <c r="AA390" s="29"/>
      <c r="AB390" s="29"/>
      <c r="AC390" s="29"/>
      <c r="AD390" s="29"/>
      <c r="AE390" s="29"/>
      <c r="AF390" s="29"/>
      <c r="AG390" s="29"/>
      <c r="AH390" s="29"/>
      <c r="AI390" s="29"/>
      <c r="AJ390" s="29"/>
    </row>
    <row r="391" spans="1:36" ht="22.5" customHeight="1">
      <c r="A391" s="29"/>
      <c r="B391" s="29"/>
      <c r="C391" s="29"/>
      <c r="D391" s="29"/>
      <c r="E391" s="29"/>
      <c r="F391" s="63"/>
      <c r="G391" s="63"/>
      <c r="H391" s="63"/>
      <c r="I391" s="63"/>
      <c r="J391" s="63"/>
      <c r="K391" s="63"/>
      <c r="L391" s="63"/>
      <c r="M391" s="63"/>
      <c r="N391" s="63"/>
      <c r="O391" s="63"/>
      <c r="P391" s="63"/>
      <c r="Q391" s="63"/>
      <c r="R391" s="63"/>
      <c r="S391" s="63"/>
      <c r="T391" s="63"/>
      <c r="U391" s="63"/>
      <c r="V391" s="63"/>
      <c r="W391" s="63"/>
      <c r="X391" s="63"/>
      <c r="Y391" s="63"/>
      <c r="Z391" s="29"/>
      <c r="AA391" s="29"/>
      <c r="AB391" s="29"/>
      <c r="AC391" s="29"/>
      <c r="AD391" s="29"/>
      <c r="AE391" s="29"/>
      <c r="AF391" s="29"/>
      <c r="AG391" s="29"/>
      <c r="AH391" s="29"/>
      <c r="AI391" s="29"/>
      <c r="AJ391" s="29"/>
    </row>
    <row r="392" spans="1:36" ht="22.5" customHeight="1">
      <c r="A392" s="29"/>
      <c r="B392" s="29"/>
      <c r="C392" s="29"/>
      <c r="D392" s="29"/>
      <c r="E392" s="29"/>
      <c r="F392" s="63"/>
      <c r="G392" s="63"/>
      <c r="H392" s="63"/>
      <c r="I392" s="63"/>
      <c r="J392" s="63"/>
      <c r="K392" s="63"/>
      <c r="L392" s="63"/>
      <c r="M392" s="63"/>
      <c r="N392" s="63"/>
      <c r="O392" s="63"/>
      <c r="P392" s="63"/>
      <c r="Q392" s="63"/>
      <c r="R392" s="63"/>
      <c r="S392" s="63"/>
      <c r="T392" s="63"/>
      <c r="U392" s="63"/>
      <c r="V392" s="63"/>
      <c r="W392" s="63"/>
      <c r="X392" s="63"/>
      <c r="Y392" s="63"/>
      <c r="Z392" s="29"/>
      <c r="AA392" s="29"/>
      <c r="AB392" s="29"/>
      <c r="AC392" s="29"/>
      <c r="AD392" s="29"/>
      <c r="AE392" s="29"/>
      <c r="AF392" s="29"/>
      <c r="AG392" s="29"/>
      <c r="AH392" s="29"/>
      <c r="AI392" s="29"/>
      <c r="AJ392" s="29"/>
    </row>
    <row r="393" spans="1:36" ht="22.5" customHeight="1">
      <c r="A393" s="29"/>
      <c r="B393" s="29"/>
      <c r="C393" s="29"/>
      <c r="D393" s="29"/>
      <c r="E393" s="29"/>
      <c r="F393" s="63"/>
      <c r="G393" s="63"/>
      <c r="H393" s="63"/>
      <c r="I393" s="63"/>
      <c r="J393" s="63"/>
      <c r="K393" s="63"/>
      <c r="L393" s="63"/>
      <c r="M393" s="63"/>
      <c r="N393" s="63"/>
      <c r="O393" s="63"/>
      <c r="P393" s="63"/>
      <c r="Q393" s="63"/>
      <c r="R393" s="63"/>
      <c r="S393" s="63"/>
      <c r="T393" s="63"/>
      <c r="U393" s="63"/>
      <c r="V393" s="63"/>
      <c r="W393" s="63"/>
      <c r="X393" s="63"/>
      <c r="Y393" s="63"/>
      <c r="Z393" s="29"/>
      <c r="AA393" s="29"/>
      <c r="AB393" s="29"/>
      <c r="AC393" s="29"/>
      <c r="AD393" s="29"/>
      <c r="AE393" s="29"/>
      <c r="AF393" s="29"/>
      <c r="AG393" s="29"/>
      <c r="AH393" s="29"/>
      <c r="AI393" s="29"/>
      <c r="AJ393" s="29"/>
    </row>
    <row r="394" spans="1:36" ht="22.5" customHeight="1">
      <c r="A394" s="29"/>
      <c r="B394" s="29"/>
      <c r="C394" s="29"/>
      <c r="D394" s="29"/>
      <c r="E394" s="29"/>
      <c r="F394" s="63"/>
      <c r="G394" s="63"/>
      <c r="H394" s="63"/>
      <c r="I394" s="63"/>
      <c r="J394" s="63"/>
      <c r="K394" s="63"/>
      <c r="L394" s="63"/>
      <c r="M394" s="63"/>
      <c r="N394" s="63"/>
      <c r="O394" s="63"/>
      <c r="P394" s="63"/>
      <c r="Q394" s="63"/>
      <c r="R394" s="63"/>
      <c r="S394" s="63"/>
      <c r="T394" s="63"/>
      <c r="U394" s="63"/>
      <c r="V394" s="63"/>
      <c r="W394" s="63"/>
      <c r="X394" s="63"/>
      <c r="Y394" s="63"/>
      <c r="Z394" s="29"/>
      <c r="AA394" s="29"/>
      <c r="AB394" s="29"/>
      <c r="AC394" s="29"/>
      <c r="AD394" s="29"/>
      <c r="AE394" s="29"/>
      <c r="AF394" s="29"/>
      <c r="AG394" s="29"/>
      <c r="AH394" s="29"/>
      <c r="AI394" s="29"/>
      <c r="AJ394" s="29"/>
    </row>
    <row r="395" spans="1:36" ht="22.5" customHeight="1">
      <c r="A395" s="29"/>
      <c r="B395" s="29"/>
      <c r="C395" s="29"/>
      <c r="D395" s="29"/>
      <c r="E395" s="29"/>
      <c r="F395" s="63"/>
      <c r="G395" s="63"/>
      <c r="H395" s="63"/>
      <c r="I395" s="63"/>
      <c r="J395" s="63"/>
      <c r="K395" s="63"/>
      <c r="L395" s="63"/>
      <c r="M395" s="63"/>
      <c r="N395" s="63"/>
      <c r="O395" s="63"/>
      <c r="P395" s="63"/>
      <c r="Q395" s="63"/>
      <c r="R395" s="63"/>
      <c r="S395" s="63"/>
      <c r="T395" s="63"/>
      <c r="U395" s="63"/>
      <c r="V395" s="63"/>
      <c r="W395" s="63"/>
      <c r="X395" s="63"/>
      <c r="Y395" s="63"/>
      <c r="Z395" s="29"/>
      <c r="AA395" s="29"/>
      <c r="AB395" s="29"/>
      <c r="AC395" s="29"/>
      <c r="AD395" s="29"/>
      <c r="AE395" s="29"/>
      <c r="AF395" s="29"/>
      <c r="AG395" s="29"/>
      <c r="AH395" s="29"/>
      <c r="AI395" s="29"/>
      <c r="AJ395" s="29"/>
    </row>
    <row r="396" spans="1:36" ht="22.5" customHeight="1">
      <c r="A396" s="29"/>
      <c r="B396" s="29"/>
      <c r="C396" s="29"/>
      <c r="D396" s="29"/>
      <c r="E396" s="29"/>
      <c r="F396" s="63"/>
      <c r="G396" s="63"/>
      <c r="H396" s="63"/>
      <c r="I396" s="63"/>
      <c r="J396" s="63"/>
      <c r="K396" s="63"/>
      <c r="L396" s="63"/>
      <c r="M396" s="63"/>
      <c r="N396" s="63"/>
      <c r="O396" s="63"/>
      <c r="P396" s="63"/>
      <c r="Q396" s="63"/>
      <c r="R396" s="63"/>
      <c r="S396" s="63"/>
      <c r="T396" s="63"/>
      <c r="U396" s="63"/>
      <c r="V396" s="63"/>
      <c r="W396" s="63"/>
      <c r="X396" s="63"/>
      <c r="Y396" s="63"/>
      <c r="Z396" s="29"/>
      <c r="AA396" s="29"/>
      <c r="AB396" s="29"/>
      <c r="AC396" s="29"/>
      <c r="AD396" s="29"/>
      <c r="AE396" s="29"/>
      <c r="AF396" s="29"/>
      <c r="AG396" s="29"/>
      <c r="AH396" s="29"/>
      <c r="AI396" s="29"/>
      <c r="AJ396" s="29"/>
    </row>
    <row r="397" spans="1:36" ht="22.5" customHeight="1">
      <c r="A397" s="29"/>
      <c r="B397" s="29"/>
      <c r="C397" s="29"/>
      <c r="D397" s="29"/>
      <c r="E397" s="29"/>
      <c r="F397" s="63"/>
      <c r="G397" s="63"/>
      <c r="H397" s="63"/>
      <c r="I397" s="63"/>
      <c r="J397" s="63"/>
      <c r="K397" s="63"/>
      <c r="L397" s="63"/>
      <c r="M397" s="63"/>
      <c r="N397" s="63"/>
      <c r="O397" s="63"/>
      <c r="P397" s="63"/>
      <c r="Q397" s="63"/>
      <c r="R397" s="63"/>
      <c r="S397" s="63"/>
      <c r="T397" s="63"/>
      <c r="U397" s="63"/>
      <c r="V397" s="63"/>
      <c r="W397" s="63"/>
      <c r="X397" s="63"/>
      <c r="Y397" s="63"/>
      <c r="Z397" s="29"/>
      <c r="AA397" s="29"/>
      <c r="AB397" s="29"/>
      <c r="AC397" s="29"/>
      <c r="AD397" s="29"/>
      <c r="AE397" s="29"/>
      <c r="AF397" s="29"/>
      <c r="AG397" s="29"/>
      <c r="AH397" s="29"/>
      <c r="AI397" s="29"/>
      <c r="AJ397" s="29"/>
    </row>
    <row r="398" spans="1:36" ht="22.5" customHeight="1">
      <c r="A398" s="29"/>
      <c r="B398" s="29"/>
      <c r="C398" s="29"/>
      <c r="D398" s="29"/>
      <c r="E398" s="29"/>
      <c r="F398" s="63"/>
      <c r="G398" s="63"/>
      <c r="H398" s="63"/>
      <c r="I398" s="63"/>
      <c r="J398" s="63"/>
      <c r="K398" s="63"/>
      <c r="L398" s="63"/>
      <c r="M398" s="63"/>
      <c r="N398" s="63"/>
      <c r="O398" s="63"/>
      <c r="P398" s="63"/>
      <c r="Q398" s="63"/>
      <c r="R398" s="63"/>
      <c r="S398" s="63"/>
      <c r="T398" s="63"/>
      <c r="U398" s="63"/>
      <c r="V398" s="63"/>
      <c r="W398" s="63"/>
      <c r="X398" s="63"/>
      <c r="Y398" s="63"/>
      <c r="Z398" s="29"/>
      <c r="AA398" s="29"/>
      <c r="AB398" s="29"/>
      <c r="AC398" s="29"/>
      <c r="AD398" s="29"/>
      <c r="AE398" s="29"/>
      <c r="AF398" s="29"/>
      <c r="AG398" s="29"/>
      <c r="AH398" s="29"/>
      <c r="AI398" s="29"/>
      <c r="AJ398" s="29"/>
    </row>
    <row r="399" spans="1:36" ht="22.5" customHeight="1">
      <c r="A399" s="29"/>
      <c r="B399" s="29"/>
      <c r="C399" s="29"/>
      <c r="D399" s="29"/>
      <c r="E399" s="29"/>
      <c r="F399" s="63"/>
      <c r="G399" s="63"/>
      <c r="H399" s="63"/>
      <c r="I399" s="63"/>
      <c r="J399" s="63"/>
      <c r="K399" s="63"/>
      <c r="L399" s="63"/>
      <c r="M399" s="63"/>
      <c r="N399" s="63"/>
      <c r="O399" s="63"/>
      <c r="P399" s="63"/>
      <c r="Q399" s="63"/>
      <c r="R399" s="63"/>
      <c r="S399" s="63"/>
      <c r="T399" s="63"/>
      <c r="U399" s="63"/>
      <c r="V399" s="63"/>
      <c r="W399" s="63"/>
      <c r="X399" s="63"/>
      <c r="Y399" s="63"/>
      <c r="Z399" s="29"/>
      <c r="AA399" s="29"/>
      <c r="AB399" s="29"/>
      <c r="AC399" s="29"/>
      <c r="AD399" s="29"/>
      <c r="AE399" s="29"/>
      <c r="AF399" s="29"/>
      <c r="AG399" s="29"/>
      <c r="AH399" s="29"/>
      <c r="AI399" s="29"/>
      <c r="AJ399" s="29"/>
    </row>
    <row r="400" spans="1:36" ht="22.5" customHeight="1">
      <c r="A400" s="29"/>
      <c r="B400" s="29"/>
      <c r="C400" s="29"/>
      <c r="D400" s="29"/>
      <c r="E400" s="29"/>
      <c r="F400" s="63"/>
      <c r="G400" s="63"/>
      <c r="H400" s="63"/>
      <c r="I400" s="63"/>
      <c r="J400" s="63"/>
      <c r="K400" s="63"/>
      <c r="L400" s="63"/>
      <c r="M400" s="63"/>
      <c r="N400" s="63"/>
      <c r="O400" s="63"/>
      <c r="P400" s="63"/>
      <c r="Q400" s="63"/>
      <c r="R400" s="63"/>
      <c r="S400" s="63"/>
      <c r="T400" s="63"/>
      <c r="U400" s="63"/>
      <c r="V400" s="63"/>
      <c r="W400" s="63"/>
      <c r="X400" s="63"/>
      <c r="Y400" s="63"/>
      <c r="Z400" s="29"/>
      <c r="AA400" s="29"/>
      <c r="AB400" s="29"/>
      <c r="AC400" s="29"/>
      <c r="AD400" s="29"/>
      <c r="AE400" s="29"/>
      <c r="AF400" s="29"/>
      <c r="AG400" s="29"/>
      <c r="AH400" s="29"/>
      <c r="AI400" s="29"/>
      <c r="AJ400" s="29"/>
    </row>
    <row r="401" spans="1:36" ht="22.5" customHeight="1">
      <c r="A401" s="29"/>
      <c r="B401" s="29"/>
      <c r="C401" s="29"/>
      <c r="D401" s="29"/>
      <c r="E401" s="29"/>
      <c r="F401" s="63"/>
      <c r="G401" s="63"/>
      <c r="H401" s="63"/>
      <c r="I401" s="63"/>
      <c r="J401" s="63"/>
      <c r="K401" s="63"/>
      <c r="L401" s="63"/>
      <c r="M401" s="63"/>
      <c r="N401" s="63"/>
      <c r="O401" s="63"/>
      <c r="P401" s="63"/>
      <c r="Q401" s="63"/>
      <c r="R401" s="63"/>
      <c r="S401" s="63"/>
      <c r="T401" s="63"/>
      <c r="U401" s="63"/>
      <c r="V401" s="63"/>
      <c r="W401" s="63"/>
      <c r="X401" s="63"/>
      <c r="Y401" s="63"/>
      <c r="Z401" s="29"/>
      <c r="AA401" s="29"/>
      <c r="AB401" s="29"/>
      <c r="AC401" s="29"/>
      <c r="AD401" s="29"/>
      <c r="AE401" s="29"/>
      <c r="AF401" s="29"/>
      <c r="AG401" s="29"/>
      <c r="AH401" s="29"/>
      <c r="AI401" s="29"/>
      <c r="AJ401" s="29"/>
    </row>
    <row r="402" spans="1:36" ht="22.5" customHeight="1">
      <c r="A402" s="29"/>
      <c r="B402" s="29"/>
      <c r="C402" s="29"/>
      <c r="D402" s="29"/>
      <c r="E402" s="29"/>
      <c r="F402" s="63"/>
      <c r="G402" s="63"/>
      <c r="H402" s="63"/>
      <c r="I402" s="63"/>
      <c r="J402" s="63"/>
      <c r="K402" s="63"/>
      <c r="L402" s="63"/>
      <c r="M402" s="63"/>
      <c r="N402" s="63"/>
      <c r="O402" s="63"/>
      <c r="P402" s="63"/>
      <c r="Q402" s="63"/>
      <c r="R402" s="63"/>
      <c r="S402" s="63"/>
      <c r="T402" s="63"/>
      <c r="U402" s="63"/>
      <c r="V402" s="63"/>
      <c r="W402" s="63"/>
      <c r="X402" s="63"/>
      <c r="Y402" s="63"/>
      <c r="Z402" s="29"/>
      <c r="AA402" s="29"/>
      <c r="AB402" s="29"/>
      <c r="AC402" s="29"/>
      <c r="AD402" s="29"/>
      <c r="AE402" s="29"/>
      <c r="AF402" s="29"/>
      <c r="AG402" s="29"/>
      <c r="AH402" s="29"/>
      <c r="AI402" s="29"/>
      <c r="AJ402" s="29"/>
    </row>
    <row r="403" spans="1:36" ht="22.5" customHeight="1">
      <c r="A403" s="29"/>
      <c r="B403" s="29"/>
      <c r="C403" s="29"/>
      <c r="D403" s="29"/>
      <c r="E403" s="29"/>
      <c r="F403" s="63"/>
      <c r="G403" s="63"/>
      <c r="H403" s="63"/>
      <c r="I403" s="63"/>
      <c r="J403" s="63"/>
      <c r="K403" s="63"/>
      <c r="L403" s="63"/>
      <c r="M403" s="63"/>
      <c r="N403" s="63"/>
      <c r="O403" s="63"/>
      <c r="P403" s="63"/>
      <c r="Q403" s="63"/>
      <c r="R403" s="63"/>
      <c r="S403" s="63"/>
      <c r="T403" s="63"/>
      <c r="U403" s="63"/>
      <c r="V403" s="63"/>
      <c r="W403" s="63"/>
      <c r="X403" s="63"/>
      <c r="Y403" s="63"/>
      <c r="Z403" s="29"/>
      <c r="AA403" s="29"/>
      <c r="AB403" s="29"/>
      <c r="AC403" s="29"/>
      <c r="AD403" s="29"/>
      <c r="AE403" s="29"/>
      <c r="AF403" s="29"/>
      <c r="AG403" s="29"/>
      <c r="AH403" s="29"/>
      <c r="AI403" s="29"/>
      <c r="AJ403" s="29"/>
    </row>
    <row r="404" spans="1:36" ht="22.5" customHeight="1">
      <c r="A404" s="29"/>
      <c r="B404" s="29"/>
      <c r="C404" s="29"/>
      <c r="D404" s="29"/>
      <c r="E404" s="29"/>
      <c r="F404" s="63"/>
      <c r="G404" s="63"/>
      <c r="H404" s="63"/>
      <c r="I404" s="63"/>
      <c r="J404" s="63"/>
      <c r="K404" s="63"/>
      <c r="L404" s="63"/>
      <c r="M404" s="63"/>
      <c r="N404" s="63"/>
      <c r="O404" s="63"/>
      <c r="P404" s="63"/>
      <c r="Q404" s="63"/>
      <c r="R404" s="63"/>
      <c r="S404" s="63"/>
      <c r="T404" s="63"/>
      <c r="U404" s="63"/>
      <c r="V404" s="63"/>
      <c r="W404" s="63"/>
      <c r="X404" s="63"/>
      <c r="Y404" s="63"/>
      <c r="Z404" s="29"/>
      <c r="AA404" s="29"/>
      <c r="AB404" s="29"/>
      <c r="AC404" s="29"/>
      <c r="AD404" s="29"/>
      <c r="AE404" s="29"/>
      <c r="AF404" s="29"/>
      <c r="AG404" s="29"/>
      <c r="AH404" s="29"/>
      <c r="AI404" s="29"/>
      <c r="AJ404" s="29"/>
    </row>
    <row r="405" spans="1:36" ht="22.5" customHeight="1">
      <c r="A405" s="29"/>
      <c r="B405" s="29"/>
      <c r="C405" s="29"/>
      <c r="D405" s="29"/>
      <c r="E405" s="29"/>
      <c r="F405" s="63"/>
      <c r="G405" s="63"/>
      <c r="H405" s="63"/>
      <c r="I405" s="63"/>
      <c r="J405" s="63"/>
      <c r="K405" s="63"/>
      <c r="L405" s="63"/>
      <c r="M405" s="63"/>
      <c r="N405" s="63"/>
      <c r="O405" s="63"/>
      <c r="P405" s="63"/>
      <c r="Q405" s="63"/>
      <c r="R405" s="63"/>
      <c r="S405" s="63"/>
      <c r="T405" s="63"/>
      <c r="U405" s="63"/>
      <c r="V405" s="63"/>
      <c r="W405" s="63"/>
      <c r="X405" s="63"/>
      <c r="Y405" s="63"/>
      <c r="Z405" s="29"/>
      <c r="AA405" s="29"/>
      <c r="AB405" s="29"/>
      <c r="AC405" s="29"/>
      <c r="AD405" s="29"/>
      <c r="AE405" s="29"/>
      <c r="AF405" s="29"/>
      <c r="AG405" s="29"/>
      <c r="AH405" s="29"/>
      <c r="AI405" s="29"/>
      <c r="AJ405" s="29"/>
    </row>
    <row r="406" spans="1:36" ht="22.5" customHeight="1">
      <c r="A406" s="29"/>
      <c r="B406" s="29"/>
      <c r="C406" s="29"/>
      <c r="D406" s="29"/>
      <c r="E406" s="29"/>
      <c r="F406" s="63"/>
      <c r="G406" s="63"/>
      <c r="H406" s="63"/>
      <c r="I406" s="63"/>
      <c r="J406" s="63"/>
      <c r="K406" s="63"/>
      <c r="L406" s="63"/>
      <c r="M406" s="63"/>
      <c r="N406" s="63"/>
      <c r="O406" s="63"/>
      <c r="P406" s="63"/>
      <c r="Q406" s="63"/>
      <c r="R406" s="63"/>
      <c r="S406" s="63"/>
      <c r="T406" s="63"/>
      <c r="U406" s="63"/>
      <c r="V406" s="63"/>
      <c r="W406" s="63"/>
      <c r="X406" s="63"/>
      <c r="Y406" s="63"/>
      <c r="Z406" s="29"/>
      <c r="AA406" s="29"/>
      <c r="AB406" s="29"/>
      <c r="AC406" s="29"/>
      <c r="AD406" s="29"/>
      <c r="AE406" s="29"/>
      <c r="AF406" s="29"/>
      <c r="AG406" s="29"/>
      <c r="AH406" s="29"/>
      <c r="AI406" s="29"/>
      <c r="AJ406" s="29"/>
    </row>
    <row r="407" spans="1:36" ht="22.5" customHeight="1">
      <c r="A407" s="29"/>
      <c r="B407" s="29"/>
      <c r="C407" s="29"/>
      <c r="D407" s="29"/>
      <c r="E407" s="29"/>
      <c r="F407" s="63"/>
      <c r="G407" s="63"/>
      <c r="H407" s="63"/>
      <c r="I407" s="63"/>
      <c r="J407" s="63"/>
      <c r="K407" s="63"/>
      <c r="L407" s="63"/>
      <c r="M407" s="63"/>
      <c r="N407" s="63"/>
      <c r="O407" s="63"/>
      <c r="P407" s="63"/>
      <c r="Q407" s="63"/>
      <c r="R407" s="63"/>
      <c r="S407" s="63"/>
      <c r="T407" s="63"/>
      <c r="U407" s="63"/>
      <c r="V407" s="63"/>
      <c r="W407" s="63"/>
      <c r="X407" s="63"/>
      <c r="Y407" s="63"/>
      <c r="Z407" s="29"/>
      <c r="AA407" s="29"/>
      <c r="AB407" s="29"/>
      <c r="AC407" s="29"/>
      <c r="AD407" s="29"/>
      <c r="AE407" s="29"/>
      <c r="AF407" s="29"/>
      <c r="AG407" s="29"/>
      <c r="AH407" s="29"/>
      <c r="AI407" s="29"/>
      <c r="AJ407" s="29"/>
    </row>
    <row r="408" spans="1:36" ht="22.5" customHeight="1">
      <c r="A408" s="29"/>
      <c r="B408" s="29"/>
      <c r="C408" s="29"/>
      <c r="D408" s="29"/>
      <c r="E408" s="29"/>
      <c r="F408" s="63"/>
      <c r="G408" s="63"/>
      <c r="H408" s="63"/>
      <c r="I408" s="63"/>
      <c r="J408" s="63"/>
      <c r="K408" s="63"/>
      <c r="L408" s="63"/>
      <c r="M408" s="63"/>
      <c r="N408" s="63"/>
      <c r="O408" s="63"/>
      <c r="P408" s="63"/>
      <c r="Q408" s="63"/>
      <c r="R408" s="63"/>
      <c r="S408" s="63"/>
      <c r="T408" s="63"/>
      <c r="U408" s="63"/>
      <c r="V408" s="63"/>
      <c r="W408" s="63"/>
      <c r="X408" s="63"/>
      <c r="Y408" s="63"/>
      <c r="Z408" s="29"/>
      <c r="AA408" s="29"/>
      <c r="AB408" s="29"/>
      <c r="AC408" s="29"/>
      <c r="AD408" s="29"/>
      <c r="AE408" s="29"/>
      <c r="AF408" s="29"/>
      <c r="AG408" s="29"/>
      <c r="AH408" s="29"/>
      <c r="AI408" s="29"/>
      <c r="AJ408" s="29"/>
    </row>
    <row r="409" spans="1:36" ht="22.5" customHeight="1">
      <c r="A409" s="29"/>
      <c r="B409" s="29"/>
      <c r="C409" s="29"/>
      <c r="D409" s="29"/>
      <c r="E409" s="29"/>
      <c r="F409" s="63"/>
      <c r="G409" s="63"/>
      <c r="H409" s="63"/>
      <c r="I409" s="63"/>
      <c r="J409" s="63"/>
      <c r="K409" s="63"/>
      <c r="L409" s="63"/>
      <c r="M409" s="63"/>
      <c r="N409" s="63"/>
      <c r="O409" s="63"/>
      <c r="P409" s="63"/>
      <c r="Q409" s="63"/>
      <c r="R409" s="63"/>
      <c r="S409" s="63"/>
      <c r="T409" s="63"/>
      <c r="U409" s="63"/>
      <c r="V409" s="63"/>
      <c r="W409" s="63"/>
      <c r="X409" s="63"/>
      <c r="Y409" s="63"/>
      <c r="Z409" s="29"/>
      <c r="AA409" s="29"/>
      <c r="AB409" s="29"/>
      <c r="AC409" s="29"/>
      <c r="AD409" s="29"/>
      <c r="AE409" s="29"/>
      <c r="AF409" s="29"/>
      <c r="AG409" s="29"/>
      <c r="AH409" s="29"/>
      <c r="AI409" s="29"/>
      <c r="AJ409" s="29"/>
    </row>
    <row r="410" spans="1:36" ht="22.5" customHeight="1">
      <c r="A410" s="29"/>
      <c r="B410" s="29"/>
      <c r="C410" s="29"/>
      <c r="D410" s="29"/>
      <c r="E410" s="29"/>
      <c r="F410" s="63"/>
      <c r="G410" s="63"/>
      <c r="H410" s="63"/>
      <c r="I410" s="63"/>
      <c r="J410" s="63"/>
      <c r="K410" s="63"/>
      <c r="L410" s="63"/>
      <c r="M410" s="63"/>
      <c r="N410" s="63"/>
      <c r="O410" s="63"/>
      <c r="P410" s="63"/>
      <c r="Q410" s="63"/>
      <c r="R410" s="63"/>
      <c r="S410" s="63"/>
      <c r="T410" s="63"/>
      <c r="U410" s="63"/>
      <c r="V410" s="63"/>
      <c r="W410" s="63"/>
      <c r="X410" s="63"/>
      <c r="Y410" s="63"/>
      <c r="Z410" s="29"/>
      <c r="AA410" s="29"/>
      <c r="AB410" s="29"/>
      <c r="AC410" s="29"/>
      <c r="AD410" s="29"/>
      <c r="AE410" s="29"/>
      <c r="AF410" s="29"/>
      <c r="AG410" s="29"/>
      <c r="AH410" s="29"/>
      <c r="AI410" s="29"/>
      <c r="AJ410" s="29"/>
    </row>
    <row r="411" spans="1:36" ht="22.5" customHeight="1">
      <c r="A411" s="29"/>
      <c r="B411" s="29"/>
      <c r="C411" s="29"/>
      <c r="D411" s="29"/>
      <c r="E411" s="29"/>
      <c r="F411" s="63"/>
      <c r="G411" s="63"/>
      <c r="H411" s="63"/>
      <c r="I411" s="63"/>
      <c r="J411" s="63"/>
      <c r="K411" s="63"/>
      <c r="L411" s="63"/>
      <c r="M411" s="63"/>
      <c r="N411" s="63"/>
      <c r="O411" s="63"/>
      <c r="P411" s="63"/>
      <c r="Q411" s="63"/>
      <c r="R411" s="63"/>
      <c r="S411" s="63"/>
      <c r="T411" s="63"/>
      <c r="U411" s="63"/>
      <c r="V411" s="63"/>
      <c r="W411" s="63"/>
      <c r="X411" s="63"/>
      <c r="Y411" s="63"/>
      <c r="Z411" s="29"/>
      <c r="AA411" s="29"/>
      <c r="AB411" s="29"/>
      <c r="AC411" s="29"/>
      <c r="AD411" s="29"/>
      <c r="AE411" s="29"/>
      <c r="AF411" s="29"/>
      <c r="AG411" s="29"/>
      <c r="AH411" s="29"/>
      <c r="AI411" s="29"/>
      <c r="AJ411" s="29"/>
    </row>
    <row r="412" spans="1:36" ht="22.5" customHeight="1">
      <c r="A412" s="29"/>
      <c r="B412" s="29"/>
      <c r="C412" s="29"/>
      <c r="D412" s="29"/>
      <c r="E412" s="29"/>
      <c r="F412" s="63"/>
      <c r="G412" s="63"/>
      <c r="H412" s="63"/>
      <c r="I412" s="63"/>
      <c r="J412" s="63"/>
      <c r="K412" s="63"/>
      <c r="L412" s="63"/>
      <c r="M412" s="63"/>
      <c r="N412" s="63"/>
      <c r="O412" s="63"/>
      <c r="P412" s="63"/>
      <c r="Q412" s="63"/>
      <c r="R412" s="63"/>
      <c r="S412" s="63"/>
      <c r="T412" s="63"/>
      <c r="U412" s="63"/>
      <c r="V412" s="63"/>
      <c r="W412" s="63"/>
      <c r="X412" s="63"/>
      <c r="Y412" s="63"/>
      <c r="Z412" s="29"/>
      <c r="AA412" s="29"/>
      <c r="AB412" s="29"/>
      <c r="AC412" s="29"/>
      <c r="AD412" s="29"/>
      <c r="AE412" s="29"/>
      <c r="AF412" s="29"/>
      <c r="AG412" s="29"/>
      <c r="AH412" s="29"/>
      <c r="AI412" s="29"/>
      <c r="AJ412" s="29"/>
    </row>
    <row r="413" spans="1:36" ht="22.5" customHeight="1">
      <c r="A413" s="29"/>
      <c r="B413" s="29"/>
      <c r="C413" s="29"/>
      <c r="D413" s="29"/>
      <c r="E413" s="29"/>
      <c r="F413" s="63"/>
      <c r="G413" s="63"/>
      <c r="H413" s="63"/>
      <c r="I413" s="63"/>
      <c r="J413" s="63"/>
      <c r="K413" s="63"/>
      <c r="L413" s="63"/>
      <c r="M413" s="63"/>
      <c r="N413" s="63"/>
      <c r="O413" s="63"/>
      <c r="P413" s="63"/>
      <c r="Q413" s="63"/>
      <c r="R413" s="63"/>
      <c r="S413" s="63"/>
      <c r="T413" s="63"/>
      <c r="U413" s="63"/>
      <c r="V413" s="63"/>
      <c r="W413" s="63"/>
      <c r="X413" s="63"/>
      <c r="Y413" s="63"/>
      <c r="Z413" s="29"/>
      <c r="AA413" s="29"/>
      <c r="AB413" s="29"/>
      <c r="AC413" s="29"/>
      <c r="AD413" s="29"/>
      <c r="AE413" s="29"/>
      <c r="AF413" s="29"/>
      <c r="AG413" s="29"/>
      <c r="AH413" s="29"/>
      <c r="AI413" s="29"/>
      <c r="AJ413" s="29"/>
    </row>
    <row r="414" spans="1:36" ht="22.5" customHeight="1">
      <c r="A414" s="29"/>
      <c r="B414" s="29"/>
      <c r="C414" s="29"/>
      <c r="D414" s="29"/>
      <c r="E414" s="29"/>
      <c r="F414" s="63"/>
      <c r="G414" s="63"/>
      <c r="H414" s="63"/>
      <c r="I414" s="63"/>
      <c r="J414" s="63"/>
      <c r="K414" s="63"/>
      <c r="L414" s="63"/>
      <c r="M414" s="63"/>
      <c r="N414" s="63"/>
      <c r="O414" s="63"/>
      <c r="P414" s="63"/>
      <c r="Q414" s="63"/>
      <c r="R414" s="63"/>
      <c r="S414" s="63"/>
      <c r="T414" s="63"/>
      <c r="U414" s="63"/>
      <c r="V414" s="63"/>
      <c r="W414" s="63"/>
      <c r="X414" s="63"/>
      <c r="Y414" s="63"/>
      <c r="Z414" s="29"/>
      <c r="AA414" s="29"/>
      <c r="AB414" s="29"/>
      <c r="AC414" s="29"/>
      <c r="AD414" s="29"/>
      <c r="AE414" s="29"/>
      <c r="AF414" s="29"/>
      <c r="AG414" s="29"/>
      <c r="AH414" s="29"/>
      <c r="AI414" s="29"/>
      <c r="AJ414" s="29"/>
    </row>
    <row r="415" spans="1:36" ht="22.5" customHeight="1">
      <c r="A415" s="29"/>
      <c r="B415" s="29"/>
      <c r="C415" s="29"/>
      <c r="D415" s="29"/>
      <c r="E415" s="29"/>
      <c r="F415" s="63"/>
      <c r="G415" s="63"/>
      <c r="H415" s="63"/>
      <c r="I415" s="63"/>
      <c r="J415" s="63"/>
      <c r="K415" s="63"/>
      <c r="L415" s="63"/>
      <c r="M415" s="63"/>
      <c r="N415" s="63"/>
      <c r="O415" s="63"/>
      <c r="P415" s="63"/>
      <c r="Q415" s="63"/>
      <c r="R415" s="63"/>
      <c r="S415" s="63"/>
      <c r="T415" s="63"/>
      <c r="U415" s="63"/>
      <c r="V415" s="63"/>
      <c r="W415" s="63"/>
      <c r="X415" s="63"/>
      <c r="Y415" s="63"/>
      <c r="Z415" s="29"/>
      <c r="AA415" s="29"/>
      <c r="AB415" s="29"/>
      <c r="AC415" s="29"/>
      <c r="AD415" s="29"/>
      <c r="AE415" s="29"/>
      <c r="AF415" s="29"/>
      <c r="AG415" s="29"/>
      <c r="AH415" s="29"/>
      <c r="AI415" s="29"/>
      <c r="AJ415" s="29"/>
    </row>
    <row r="416" spans="1:36" ht="22.5" customHeight="1">
      <c r="A416" s="29"/>
      <c r="B416" s="29"/>
      <c r="C416" s="29"/>
      <c r="D416" s="29"/>
      <c r="E416" s="29"/>
      <c r="F416" s="63"/>
      <c r="G416" s="63"/>
      <c r="H416" s="63"/>
      <c r="I416" s="63"/>
      <c r="J416" s="63"/>
      <c r="K416" s="63"/>
      <c r="L416" s="63"/>
      <c r="M416" s="63"/>
      <c r="N416" s="63"/>
      <c r="O416" s="63"/>
      <c r="P416" s="63"/>
      <c r="Q416" s="63"/>
      <c r="R416" s="63"/>
      <c r="S416" s="63"/>
      <c r="T416" s="63"/>
      <c r="U416" s="63"/>
      <c r="V416" s="63"/>
      <c r="W416" s="63"/>
      <c r="X416" s="63"/>
      <c r="Y416" s="63"/>
      <c r="Z416" s="29"/>
      <c r="AA416" s="29"/>
      <c r="AB416" s="29"/>
      <c r="AC416" s="29"/>
      <c r="AD416" s="29"/>
      <c r="AE416" s="29"/>
      <c r="AF416" s="29"/>
      <c r="AG416" s="29"/>
      <c r="AH416" s="29"/>
      <c r="AI416" s="29"/>
      <c r="AJ416" s="29"/>
    </row>
    <row r="417" spans="1:36" ht="22.5" customHeight="1">
      <c r="A417" s="29"/>
      <c r="B417" s="29"/>
      <c r="C417" s="29"/>
      <c r="D417" s="29"/>
      <c r="E417" s="29"/>
      <c r="F417" s="63"/>
      <c r="G417" s="63"/>
      <c r="H417" s="63"/>
      <c r="I417" s="63"/>
      <c r="J417" s="63"/>
      <c r="K417" s="63"/>
      <c r="L417" s="63"/>
      <c r="M417" s="63"/>
      <c r="N417" s="63"/>
      <c r="O417" s="63"/>
      <c r="P417" s="63"/>
      <c r="Q417" s="63"/>
      <c r="R417" s="63"/>
      <c r="S417" s="63"/>
      <c r="T417" s="63"/>
      <c r="U417" s="63"/>
      <c r="V417" s="63"/>
      <c r="W417" s="63"/>
      <c r="X417" s="63"/>
      <c r="Y417" s="63"/>
      <c r="Z417" s="29"/>
      <c r="AA417" s="29"/>
      <c r="AB417" s="29"/>
      <c r="AC417" s="29"/>
      <c r="AD417" s="29"/>
      <c r="AE417" s="29"/>
      <c r="AF417" s="29"/>
      <c r="AG417" s="29"/>
      <c r="AH417" s="29"/>
      <c r="AI417" s="29"/>
      <c r="AJ417" s="29"/>
    </row>
    <row r="418" spans="1:36" ht="22.5" customHeight="1">
      <c r="A418" s="29"/>
      <c r="B418" s="29"/>
      <c r="C418" s="29"/>
      <c r="D418" s="29"/>
      <c r="E418" s="29"/>
      <c r="F418" s="63"/>
      <c r="G418" s="63"/>
      <c r="H418" s="63"/>
      <c r="I418" s="63"/>
      <c r="J418" s="63"/>
      <c r="K418" s="63"/>
      <c r="L418" s="63"/>
      <c r="M418" s="63"/>
      <c r="N418" s="63"/>
      <c r="O418" s="63"/>
      <c r="P418" s="63"/>
      <c r="Q418" s="63"/>
      <c r="R418" s="63"/>
      <c r="S418" s="63"/>
      <c r="T418" s="63"/>
      <c r="U418" s="63"/>
      <c r="V418" s="63"/>
      <c r="W418" s="63"/>
      <c r="X418" s="63"/>
      <c r="Y418" s="63"/>
      <c r="Z418" s="29"/>
      <c r="AA418" s="29"/>
      <c r="AB418" s="29"/>
      <c r="AC418" s="29"/>
      <c r="AD418" s="29"/>
      <c r="AE418" s="29"/>
      <c r="AF418" s="29"/>
      <c r="AG418" s="29"/>
      <c r="AH418" s="29"/>
      <c r="AI418" s="29"/>
      <c r="AJ418" s="29"/>
    </row>
    <row r="419" spans="1:36" ht="22.5" customHeight="1">
      <c r="A419" s="29"/>
      <c r="B419" s="29"/>
      <c r="C419" s="29"/>
      <c r="D419" s="29"/>
      <c r="E419" s="29"/>
      <c r="F419" s="63"/>
      <c r="G419" s="63"/>
      <c r="H419" s="63"/>
      <c r="I419" s="63"/>
      <c r="J419" s="63"/>
      <c r="K419" s="63"/>
      <c r="L419" s="63"/>
      <c r="M419" s="63"/>
      <c r="N419" s="63"/>
      <c r="O419" s="63"/>
      <c r="P419" s="63"/>
      <c r="Q419" s="63"/>
      <c r="R419" s="63"/>
      <c r="S419" s="63"/>
      <c r="T419" s="63"/>
      <c r="U419" s="63"/>
      <c r="V419" s="63"/>
      <c r="W419" s="63"/>
      <c r="X419" s="63"/>
      <c r="Y419" s="63"/>
      <c r="Z419" s="29"/>
      <c r="AA419" s="29"/>
      <c r="AB419" s="29"/>
      <c r="AC419" s="29"/>
      <c r="AD419" s="29"/>
      <c r="AE419" s="29"/>
      <c r="AF419" s="29"/>
      <c r="AG419" s="29"/>
      <c r="AH419" s="29"/>
      <c r="AI419" s="29"/>
      <c r="AJ419" s="29"/>
    </row>
    <row r="420" spans="1:36" ht="22.5" customHeight="1">
      <c r="A420" s="29"/>
      <c r="B420" s="29"/>
      <c r="C420" s="29"/>
      <c r="D420" s="29"/>
      <c r="E420" s="29"/>
      <c r="F420" s="63"/>
      <c r="G420" s="63"/>
      <c r="H420" s="63"/>
      <c r="I420" s="63"/>
      <c r="J420" s="63"/>
      <c r="K420" s="63"/>
      <c r="L420" s="63"/>
      <c r="M420" s="63"/>
      <c r="N420" s="63"/>
      <c r="O420" s="63"/>
      <c r="P420" s="63"/>
      <c r="Q420" s="63"/>
      <c r="R420" s="63"/>
      <c r="S420" s="63"/>
      <c r="T420" s="63"/>
      <c r="U420" s="63"/>
      <c r="V420" s="63"/>
      <c r="W420" s="63"/>
      <c r="X420" s="63"/>
      <c r="Y420" s="63"/>
      <c r="Z420" s="29"/>
      <c r="AA420" s="29"/>
      <c r="AB420" s="29"/>
      <c r="AC420" s="29"/>
      <c r="AD420" s="29"/>
      <c r="AE420" s="29"/>
      <c r="AF420" s="29"/>
      <c r="AG420" s="29"/>
      <c r="AH420" s="29"/>
      <c r="AI420" s="29"/>
      <c r="AJ420" s="29"/>
    </row>
    <row r="421" spans="1:36" ht="22.5" customHeight="1">
      <c r="A421" s="29"/>
      <c r="B421" s="29"/>
      <c r="C421" s="29"/>
      <c r="D421" s="29"/>
      <c r="E421" s="29"/>
      <c r="F421" s="63"/>
      <c r="G421" s="63"/>
      <c r="H421" s="63"/>
      <c r="I421" s="63"/>
      <c r="J421" s="63"/>
      <c r="K421" s="63"/>
      <c r="L421" s="63"/>
      <c r="M421" s="63"/>
      <c r="N421" s="63"/>
      <c r="O421" s="63"/>
      <c r="P421" s="63"/>
      <c r="Q421" s="63"/>
      <c r="R421" s="63"/>
      <c r="S421" s="63"/>
      <c r="T421" s="63"/>
      <c r="U421" s="63"/>
      <c r="V421" s="63"/>
      <c r="W421" s="63"/>
      <c r="X421" s="63"/>
      <c r="Y421" s="63"/>
      <c r="Z421" s="29"/>
      <c r="AA421" s="29"/>
      <c r="AB421" s="29"/>
      <c r="AC421" s="29"/>
      <c r="AD421" s="29"/>
      <c r="AE421" s="29"/>
      <c r="AF421" s="29"/>
      <c r="AG421" s="29"/>
      <c r="AH421" s="29"/>
      <c r="AI421" s="29"/>
      <c r="AJ421" s="29"/>
    </row>
    <row r="422" spans="1:36" ht="22.5" customHeight="1">
      <c r="A422" s="29"/>
      <c r="B422" s="29"/>
      <c r="C422" s="29"/>
      <c r="D422" s="29"/>
      <c r="E422" s="29"/>
      <c r="F422" s="63"/>
      <c r="G422" s="63"/>
      <c r="H422" s="63"/>
      <c r="I422" s="63"/>
      <c r="J422" s="63"/>
      <c r="K422" s="63"/>
      <c r="L422" s="63"/>
      <c r="M422" s="63"/>
      <c r="N422" s="63"/>
      <c r="O422" s="63"/>
      <c r="P422" s="63"/>
      <c r="Q422" s="63"/>
      <c r="R422" s="63"/>
      <c r="S422" s="63"/>
      <c r="T422" s="63"/>
      <c r="U422" s="63"/>
      <c r="V422" s="63"/>
      <c r="W422" s="63"/>
      <c r="X422" s="63"/>
      <c r="Y422" s="63"/>
      <c r="Z422" s="29"/>
      <c r="AA422" s="29"/>
      <c r="AB422" s="29"/>
      <c r="AC422" s="29"/>
      <c r="AD422" s="29"/>
      <c r="AE422" s="29"/>
      <c r="AF422" s="29"/>
      <c r="AG422" s="29"/>
      <c r="AH422" s="29"/>
      <c r="AI422" s="29"/>
      <c r="AJ422" s="29"/>
    </row>
    <row r="423" spans="1:36" ht="22.5" customHeight="1">
      <c r="A423" s="29"/>
      <c r="B423" s="29"/>
      <c r="C423" s="29"/>
      <c r="D423" s="29"/>
      <c r="E423" s="29"/>
      <c r="F423" s="63"/>
      <c r="G423" s="63"/>
      <c r="H423" s="63"/>
      <c r="I423" s="63"/>
      <c r="J423" s="63"/>
      <c r="K423" s="63"/>
      <c r="L423" s="63"/>
      <c r="M423" s="63"/>
      <c r="N423" s="63"/>
      <c r="O423" s="63"/>
      <c r="P423" s="63"/>
      <c r="Q423" s="63"/>
      <c r="R423" s="63"/>
      <c r="S423" s="63"/>
      <c r="T423" s="63"/>
      <c r="U423" s="63"/>
      <c r="V423" s="63"/>
      <c r="W423" s="63"/>
      <c r="X423" s="63"/>
      <c r="Y423" s="63"/>
      <c r="Z423" s="29"/>
      <c r="AA423" s="29"/>
      <c r="AB423" s="29"/>
      <c r="AC423" s="29"/>
      <c r="AD423" s="29"/>
      <c r="AE423" s="29"/>
      <c r="AF423" s="29"/>
      <c r="AG423" s="29"/>
      <c r="AH423" s="29"/>
      <c r="AI423" s="29"/>
      <c r="AJ423" s="29"/>
    </row>
    <row r="424" spans="1:36" ht="22.5" customHeight="1">
      <c r="A424" s="29"/>
      <c r="B424" s="29"/>
      <c r="C424" s="29"/>
      <c r="D424" s="29"/>
      <c r="E424" s="29"/>
      <c r="F424" s="63"/>
      <c r="G424" s="63"/>
      <c r="H424" s="63"/>
      <c r="I424" s="63"/>
      <c r="J424" s="63"/>
      <c r="K424" s="63"/>
      <c r="L424" s="63"/>
      <c r="M424" s="63"/>
      <c r="N424" s="63"/>
      <c r="O424" s="63"/>
      <c r="P424" s="63"/>
      <c r="Q424" s="63"/>
      <c r="R424" s="63"/>
      <c r="S424" s="63"/>
      <c r="T424" s="63"/>
      <c r="U424" s="63"/>
      <c r="V424" s="63"/>
      <c r="W424" s="63"/>
      <c r="X424" s="63"/>
      <c r="Y424" s="63"/>
      <c r="Z424" s="29"/>
      <c r="AA424" s="29"/>
      <c r="AB424" s="29"/>
      <c r="AC424" s="29"/>
      <c r="AD424" s="29"/>
      <c r="AE424" s="29"/>
      <c r="AF424" s="29"/>
      <c r="AG424" s="29"/>
      <c r="AH424" s="29"/>
      <c r="AI424" s="29"/>
      <c r="AJ424" s="29"/>
    </row>
    <row r="425" spans="1:36" ht="22.5" customHeight="1">
      <c r="A425" s="29"/>
      <c r="B425" s="29"/>
      <c r="C425" s="29"/>
      <c r="D425" s="29"/>
      <c r="E425" s="29"/>
      <c r="F425" s="63"/>
      <c r="G425" s="63"/>
      <c r="H425" s="63"/>
      <c r="I425" s="63"/>
      <c r="J425" s="63"/>
      <c r="K425" s="63"/>
      <c r="L425" s="63"/>
      <c r="M425" s="63"/>
      <c r="N425" s="63"/>
      <c r="O425" s="63"/>
      <c r="P425" s="63"/>
      <c r="Q425" s="63"/>
      <c r="R425" s="63"/>
      <c r="S425" s="63"/>
      <c r="T425" s="63"/>
      <c r="U425" s="63"/>
      <c r="V425" s="63"/>
      <c r="W425" s="63"/>
      <c r="X425" s="63"/>
      <c r="Y425" s="63"/>
      <c r="Z425" s="29"/>
      <c r="AA425" s="29"/>
      <c r="AB425" s="29"/>
      <c r="AC425" s="29"/>
      <c r="AD425" s="29"/>
      <c r="AE425" s="29"/>
      <c r="AF425" s="29"/>
      <c r="AG425" s="29"/>
      <c r="AH425" s="29"/>
      <c r="AI425" s="29"/>
      <c r="AJ425" s="29"/>
    </row>
    <row r="426" spans="1:36" ht="22.5" customHeight="1">
      <c r="A426" s="29"/>
      <c r="B426" s="29"/>
      <c r="C426" s="29"/>
      <c r="D426" s="29"/>
      <c r="E426" s="29"/>
      <c r="F426" s="63"/>
      <c r="G426" s="63"/>
      <c r="H426" s="63"/>
      <c r="I426" s="63"/>
      <c r="J426" s="63"/>
      <c r="K426" s="63"/>
      <c r="L426" s="63"/>
      <c r="M426" s="63"/>
      <c r="N426" s="63"/>
      <c r="O426" s="63"/>
      <c r="P426" s="63"/>
      <c r="Q426" s="63"/>
      <c r="R426" s="63"/>
      <c r="S426" s="63"/>
      <c r="T426" s="63"/>
      <c r="U426" s="63"/>
      <c r="V426" s="63"/>
      <c r="W426" s="63"/>
      <c r="X426" s="63"/>
      <c r="Y426" s="63"/>
      <c r="Z426" s="29"/>
      <c r="AA426" s="29"/>
      <c r="AB426" s="29"/>
      <c r="AC426" s="29"/>
      <c r="AD426" s="29"/>
      <c r="AE426" s="29"/>
      <c r="AF426" s="29"/>
      <c r="AG426" s="29"/>
      <c r="AH426" s="29"/>
      <c r="AI426" s="29"/>
      <c r="AJ426" s="29"/>
    </row>
    <row r="427" spans="1:36" ht="22.5" customHeight="1">
      <c r="A427" s="29"/>
      <c r="B427" s="29"/>
      <c r="C427" s="29"/>
      <c r="D427" s="29"/>
      <c r="E427" s="29"/>
      <c r="F427" s="63"/>
      <c r="G427" s="63"/>
      <c r="H427" s="63"/>
      <c r="I427" s="63"/>
      <c r="J427" s="63"/>
      <c r="K427" s="63"/>
      <c r="L427" s="63"/>
      <c r="M427" s="63"/>
      <c r="N427" s="63"/>
      <c r="O427" s="63"/>
      <c r="P427" s="63"/>
      <c r="Q427" s="63"/>
      <c r="R427" s="63"/>
      <c r="S427" s="63"/>
      <c r="T427" s="63"/>
      <c r="U427" s="63"/>
      <c r="V427" s="63"/>
      <c r="W427" s="63"/>
      <c r="X427" s="63"/>
      <c r="Y427" s="63"/>
      <c r="Z427" s="29"/>
      <c r="AA427" s="29"/>
      <c r="AB427" s="29"/>
      <c r="AC427" s="29"/>
      <c r="AD427" s="29"/>
      <c r="AE427" s="29"/>
      <c r="AF427" s="29"/>
      <c r="AG427" s="29"/>
      <c r="AH427" s="29"/>
      <c r="AI427" s="29"/>
      <c r="AJ427" s="29"/>
    </row>
    <row r="428" spans="1:36" ht="22.5" customHeight="1">
      <c r="A428" s="29"/>
      <c r="B428" s="29"/>
      <c r="C428" s="29"/>
      <c r="D428" s="29"/>
      <c r="E428" s="29"/>
      <c r="F428" s="63"/>
      <c r="G428" s="63"/>
      <c r="H428" s="63"/>
      <c r="I428" s="63"/>
      <c r="J428" s="63"/>
      <c r="K428" s="63"/>
      <c r="L428" s="63"/>
      <c r="M428" s="63"/>
      <c r="N428" s="63"/>
      <c r="O428" s="63"/>
      <c r="P428" s="63"/>
      <c r="Q428" s="63"/>
      <c r="R428" s="63"/>
      <c r="S428" s="63"/>
      <c r="T428" s="63"/>
      <c r="U428" s="63"/>
      <c r="V428" s="63"/>
      <c r="W428" s="63"/>
      <c r="X428" s="63"/>
      <c r="Y428" s="63"/>
      <c r="Z428" s="29"/>
      <c r="AA428" s="29"/>
      <c r="AB428" s="29"/>
      <c r="AC428" s="29"/>
      <c r="AD428" s="29"/>
      <c r="AE428" s="29"/>
      <c r="AF428" s="29"/>
      <c r="AG428" s="29"/>
      <c r="AH428" s="29"/>
      <c r="AI428" s="29"/>
      <c r="AJ428" s="29"/>
    </row>
    <row r="429" spans="1:36" ht="22.5" customHeight="1">
      <c r="A429" s="29"/>
      <c r="B429" s="29"/>
      <c r="C429" s="29"/>
      <c r="D429" s="29"/>
      <c r="E429" s="29"/>
      <c r="F429" s="63"/>
      <c r="G429" s="63"/>
      <c r="H429" s="63"/>
      <c r="I429" s="63"/>
      <c r="J429" s="63"/>
      <c r="K429" s="63"/>
      <c r="L429" s="63"/>
      <c r="M429" s="63"/>
      <c r="N429" s="63"/>
      <c r="O429" s="63"/>
      <c r="P429" s="63"/>
      <c r="Q429" s="63"/>
      <c r="R429" s="63"/>
      <c r="S429" s="63"/>
      <c r="T429" s="63"/>
      <c r="U429" s="63"/>
      <c r="V429" s="63"/>
      <c r="W429" s="63"/>
      <c r="X429" s="63"/>
      <c r="Y429" s="63"/>
      <c r="Z429" s="29"/>
      <c r="AA429" s="29"/>
      <c r="AB429" s="29"/>
      <c r="AC429" s="29"/>
      <c r="AD429" s="29"/>
      <c r="AE429" s="29"/>
      <c r="AF429" s="29"/>
      <c r="AG429" s="29"/>
      <c r="AH429" s="29"/>
      <c r="AI429" s="29"/>
      <c r="AJ429" s="29"/>
    </row>
    <row r="430" spans="1:36" ht="22.5" customHeight="1">
      <c r="A430" s="29"/>
      <c r="B430" s="29"/>
      <c r="C430" s="29"/>
      <c r="D430" s="29"/>
      <c r="E430" s="29"/>
      <c r="F430" s="63"/>
      <c r="G430" s="63"/>
      <c r="H430" s="63"/>
      <c r="I430" s="63"/>
      <c r="J430" s="63"/>
      <c r="K430" s="63"/>
      <c r="L430" s="63"/>
      <c r="M430" s="63"/>
      <c r="N430" s="63"/>
      <c r="O430" s="63"/>
      <c r="P430" s="63"/>
      <c r="Q430" s="63"/>
      <c r="R430" s="63"/>
      <c r="S430" s="63"/>
      <c r="T430" s="63"/>
      <c r="U430" s="63"/>
      <c r="V430" s="63"/>
      <c r="W430" s="63"/>
      <c r="X430" s="63"/>
      <c r="Y430" s="63"/>
      <c r="Z430" s="29"/>
      <c r="AA430" s="29"/>
      <c r="AB430" s="29"/>
      <c r="AC430" s="29"/>
      <c r="AD430" s="29"/>
      <c r="AE430" s="29"/>
      <c r="AF430" s="29"/>
      <c r="AG430" s="29"/>
      <c r="AH430" s="29"/>
      <c r="AI430" s="29"/>
      <c r="AJ430" s="29"/>
    </row>
    <row r="431" spans="1:36" ht="22.5" customHeight="1">
      <c r="A431" s="29"/>
      <c r="B431" s="29"/>
      <c r="C431" s="29"/>
      <c r="D431" s="29"/>
      <c r="E431" s="29"/>
      <c r="F431" s="63"/>
      <c r="G431" s="63"/>
      <c r="H431" s="63"/>
      <c r="I431" s="63"/>
      <c r="J431" s="63"/>
      <c r="K431" s="63"/>
      <c r="L431" s="63"/>
      <c r="M431" s="63"/>
      <c r="N431" s="63"/>
      <c r="O431" s="63"/>
      <c r="P431" s="63"/>
      <c r="Q431" s="63"/>
      <c r="R431" s="63"/>
      <c r="S431" s="63"/>
      <c r="T431" s="63"/>
      <c r="U431" s="63"/>
      <c r="V431" s="63"/>
      <c r="W431" s="63"/>
      <c r="X431" s="63"/>
      <c r="Y431" s="63"/>
      <c r="Z431" s="29"/>
      <c r="AA431" s="29"/>
      <c r="AB431" s="29"/>
      <c r="AC431" s="29"/>
      <c r="AD431" s="29"/>
      <c r="AE431" s="29"/>
      <c r="AF431" s="29"/>
      <c r="AG431" s="29"/>
      <c r="AH431" s="29"/>
      <c r="AI431" s="29"/>
      <c r="AJ431" s="29"/>
    </row>
    <row r="432" spans="1:36" ht="22.5" customHeight="1">
      <c r="A432" s="29"/>
      <c r="B432" s="29"/>
      <c r="C432" s="29"/>
      <c r="D432" s="29"/>
      <c r="E432" s="29"/>
      <c r="F432" s="63"/>
      <c r="G432" s="63"/>
      <c r="H432" s="63"/>
      <c r="I432" s="63"/>
      <c r="J432" s="63"/>
      <c r="K432" s="63"/>
      <c r="L432" s="63"/>
      <c r="M432" s="63"/>
      <c r="N432" s="63"/>
      <c r="O432" s="63"/>
      <c r="P432" s="63"/>
      <c r="Q432" s="63"/>
      <c r="R432" s="63"/>
      <c r="S432" s="63"/>
      <c r="T432" s="63"/>
      <c r="U432" s="63"/>
      <c r="V432" s="63"/>
      <c r="W432" s="63"/>
      <c r="X432" s="63"/>
      <c r="Y432" s="63"/>
      <c r="Z432" s="29"/>
      <c r="AA432" s="29"/>
      <c r="AB432" s="29"/>
      <c r="AC432" s="29"/>
      <c r="AD432" s="29"/>
      <c r="AE432" s="29"/>
      <c r="AF432" s="29"/>
      <c r="AG432" s="29"/>
      <c r="AH432" s="29"/>
      <c r="AI432" s="29"/>
      <c r="AJ432" s="29"/>
    </row>
    <row r="433" spans="1:36" ht="22.5" customHeight="1">
      <c r="A433" s="29"/>
      <c r="B433" s="29"/>
      <c r="C433" s="29"/>
      <c r="D433" s="29"/>
      <c r="E433" s="29"/>
      <c r="F433" s="63"/>
      <c r="G433" s="63"/>
      <c r="H433" s="63"/>
      <c r="I433" s="63"/>
      <c r="J433" s="63"/>
      <c r="K433" s="63"/>
      <c r="L433" s="63"/>
      <c r="M433" s="63"/>
      <c r="N433" s="63"/>
      <c r="O433" s="63"/>
      <c r="P433" s="63"/>
      <c r="Q433" s="63"/>
      <c r="R433" s="63"/>
      <c r="S433" s="63"/>
      <c r="T433" s="63"/>
      <c r="U433" s="63"/>
      <c r="V433" s="63"/>
      <c r="W433" s="63"/>
      <c r="X433" s="63"/>
      <c r="Y433" s="63"/>
      <c r="Z433" s="29"/>
      <c r="AA433" s="29"/>
      <c r="AB433" s="29"/>
      <c r="AC433" s="29"/>
      <c r="AD433" s="29"/>
      <c r="AE433" s="29"/>
      <c r="AF433" s="29"/>
      <c r="AG433" s="29"/>
      <c r="AH433" s="29"/>
      <c r="AI433" s="29"/>
      <c r="AJ433" s="29"/>
    </row>
    <row r="434" spans="1:36" ht="22.5" customHeight="1">
      <c r="A434" s="29"/>
      <c r="B434" s="29"/>
      <c r="C434" s="29"/>
      <c r="D434" s="29"/>
      <c r="E434" s="29"/>
      <c r="F434" s="63"/>
      <c r="G434" s="63"/>
      <c r="H434" s="63"/>
      <c r="I434" s="63"/>
      <c r="J434" s="63"/>
      <c r="K434" s="63"/>
      <c r="L434" s="63"/>
      <c r="M434" s="63"/>
      <c r="N434" s="63"/>
      <c r="O434" s="63"/>
      <c r="P434" s="63"/>
      <c r="Q434" s="63"/>
      <c r="R434" s="63"/>
      <c r="S434" s="63"/>
      <c r="T434" s="63"/>
      <c r="U434" s="63"/>
      <c r="V434" s="63"/>
      <c r="W434" s="63"/>
      <c r="X434" s="63"/>
      <c r="Y434" s="63"/>
      <c r="Z434" s="29"/>
      <c r="AA434" s="29"/>
      <c r="AB434" s="29"/>
      <c r="AC434" s="29"/>
      <c r="AD434" s="29"/>
      <c r="AE434" s="29"/>
      <c r="AF434" s="29"/>
      <c r="AG434" s="29"/>
      <c r="AH434" s="29"/>
      <c r="AI434" s="29"/>
      <c r="AJ434" s="29"/>
    </row>
    <row r="435" spans="1:36" ht="22.5" customHeight="1">
      <c r="A435" s="29"/>
      <c r="B435" s="29"/>
      <c r="C435" s="29"/>
      <c r="D435" s="29"/>
      <c r="E435" s="29"/>
      <c r="F435" s="63"/>
      <c r="G435" s="63"/>
      <c r="H435" s="63"/>
      <c r="I435" s="63"/>
      <c r="J435" s="63"/>
      <c r="K435" s="63"/>
      <c r="L435" s="63"/>
      <c r="M435" s="63"/>
      <c r="N435" s="63"/>
      <c r="O435" s="63"/>
      <c r="P435" s="63"/>
      <c r="Q435" s="63"/>
      <c r="R435" s="63"/>
      <c r="S435" s="63"/>
      <c r="T435" s="63"/>
      <c r="U435" s="63"/>
      <c r="V435" s="63"/>
      <c r="W435" s="63"/>
      <c r="X435" s="63"/>
      <c r="Y435" s="63"/>
      <c r="Z435" s="29"/>
      <c r="AA435" s="29"/>
      <c r="AB435" s="29"/>
      <c r="AC435" s="29"/>
      <c r="AD435" s="29"/>
      <c r="AE435" s="29"/>
      <c r="AF435" s="29"/>
      <c r="AG435" s="29"/>
      <c r="AH435" s="29"/>
      <c r="AI435" s="29"/>
      <c r="AJ435" s="29"/>
    </row>
    <row r="436" spans="1:36" ht="22.5" customHeight="1">
      <c r="A436" s="29"/>
      <c r="B436" s="29"/>
      <c r="C436" s="29"/>
      <c r="D436" s="29"/>
      <c r="E436" s="29"/>
      <c r="F436" s="63"/>
      <c r="G436" s="63"/>
      <c r="H436" s="63"/>
      <c r="I436" s="63"/>
      <c r="J436" s="63"/>
      <c r="K436" s="63"/>
      <c r="L436" s="63"/>
      <c r="M436" s="63"/>
      <c r="N436" s="63"/>
      <c r="O436" s="63"/>
      <c r="P436" s="63"/>
      <c r="Q436" s="63"/>
      <c r="R436" s="63"/>
      <c r="S436" s="63"/>
      <c r="T436" s="63"/>
      <c r="U436" s="63"/>
      <c r="V436" s="63"/>
      <c r="W436" s="63"/>
      <c r="X436" s="63"/>
      <c r="Y436" s="63"/>
      <c r="Z436" s="29"/>
      <c r="AA436" s="29"/>
      <c r="AB436" s="29"/>
      <c r="AC436" s="29"/>
      <c r="AD436" s="29"/>
      <c r="AE436" s="29"/>
      <c r="AF436" s="29"/>
      <c r="AG436" s="29"/>
      <c r="AH436" s="29"/>
      <c r="AI436" s="29"/>
      <c r="AJ436" s="29"/>
    </row>
    <row r="437" spans="1:36" ht="22.5" customHeight="1">
      <c r="A437" s="29"/>
      <c r="B437" s="29"/>
      <c r="C437" s="29"/>
      <c r="D437" s="29"/>
      <c r="E437" s="29"/>
      <c r="F437" s="63"/>
      <c r="G437" s="63"/>
      <c r="H437" s="63"/>
      <c r="I437" s="63"/>
      <c r="J437" s="63"/>
      <c r="K437" s="63"/>
      <c r="L437" s="63"/>
      <c r="M437" s="63"/>
      <c r="N437" s="63"/>
      <c r="O437" s="63"/>
      <c r="P437" s="63"/>
      <c r="Q437" s="63"/>
      <c r="R437" s="63"/>
      <c r="S437" s="63"/>
      <c r="T437" s="63"/>
      <c r="U437" s="63"/>
      <c r="V437" s="63"/>
      <c r="W437" s="63"/>
      <c r="X437" s="63"/>
      <c r="Y437" s="63"/>
      <c r="Z437" s="29"/>
      <c r="AA437" s="29"/>
      <c r="AB437" s="29"/>
      <c r="AC437" s="29"/>
      <c r="AD437" s="29"/>
      <c r="AE437" s="29"/>
      <c r="AF437" s="29"/>
      <c r="AG437" s="29"/>
      <c r="AH437" s="29"/>
      <c r="AI437" s="29"/>
      <c r="AJ437" s="29"/>
    </row>
    <row r="438" spans="1:36" ht="22.5" customHeight="1">
      <c r="A438" s="29"/>
      <c r="B438" s="29"/>
      <c r="C438" s="29"/>
      <c r="D438" s="29"/>
      <c r="E438" s="29"/>
      <c r="F438" s="63"/>
      <c r="G438" s="63"/>
      <c r="H438" s="63"/>
      <c r="I438" s="63"/>
      <c r="J438" s="63"/>
      <c r="K438" s="63"/>
      <c r="L438" s="63"/>
      <c r="M438" s="63"/>
      <c r="N438" s="63"/>
      <c r="O438" s="63"/>
      <c r="P438" s="63"/>
      <c r="Q438" s="63"/>
      <c r="R438" s="63"/>
      <c r="S438" s="63"/>
      <c r="T438" s="63"/>
      <c r="U438" s="63"/>
      <c r="V438" s="63"/>
      <c r="W438" s="63"/>
      <c r="X438" s="63"/>
      <c r="Y438" s="63"/>
      <c r="Z438" s="29"/>
      <c r="AA438" s="29"/>
      <c r="AB438" s="29"/>
      <c r="AC438" s="29"/>
      <c r="AD438" s="29"/>
      <c r="AE438" s="29"/>
      <c r="AF438" s="29"/>
      <c r="AG438" s="29"/>
      <c r="AH438" s="29"/>
      <c r="AI438" s="29"/>
      <c r="AJ438" s="29"/>
    </row>
    <row r="439" spans="1:36" ht="22.5" customHeight="1">
      <c r="A439" s="29"/>
      <c r="B439" s="29"/>
      <c r="C439" s="29"/>
      <c r="D439" s="29"/>
      <c r="E439" s="29"/>
      <c r="F439" s="63"/>
      <c r="G439" s="63"/>
      <c r="H439" s="63"/>
      <c r="I439" s="63"/>
      <c r="J439" s="63"/>
      <c r="K439" s="63"/>
      <c r="L439" s="63"/>
      <c r="M439" s="63"/>
      <c r="N439" s="63"/>
      <c r="O439" s="63"/>
      <c r="P439" s="63"/>
      <c r="Q439" s="63"/>
      <c r="R439" s="63"/>
      <c r="S439" s="63"/>
      <c r="T439" s="63"/>
      <c r="U439" s="63"/>
      <c r="V439" s="63"/>
      <c r="W439" s="63"/>
      <c r="X439" s="63"/>
      <c r="Y439" s="63"/>
      <c r="Z439" s="29"/>
      <c r="AA439" s="29"/>
      <c r="AB439" s="29"/>
      <c r="AC439" s="29"/>
      <c r="AD439" s="29"/>
      <c r="AE439" s="29"/>
      <c r="AF439" s="29"/>
      <c r="AG439" s="29"/>
      <c r="AH439" s="29"/>
      <c r="AI439" s="29"/>
      <c r="AJ439" s="29"/>
    </row>
    <row r="440" spans="1:36" ht="22.5" customHeight="1">
      <c r="A440" s="29"/>
      <c r="B440" s="29"/>
      <c r="C440" s="29"/>
      <c r="D440" s="29"/>
      <c r="E440" s="29"/>
      <c r="F440" s="63"/>
      <c r="G440" s="63"/>
      <c r="H440" s="63"/>
      <c r="I440" s="63"/>
      <c r="J440" s="63"/>
      <c r="K440" s="63"/>
      <c r="L440" s="63"/>
      <c r="M440" s="63"/>
      <c r="N440" s="63"/>
      <c r="O440" s="63"/>
      <c r="P440" s="63"/>
      <c r="Q440" s="63"/>
      <c r="R440" s="63"/>
      <c r="S440" s="63"/>
      <c r="T440" s="63"/>
      <c r="U440" s="63"/>
      <c r="V440" s="63"/>
      <c r="W440" s="63"/>
      <c r="X440" s="63"/>
      <c r="Y440" s="63"/>
      <c r="Z440" s="29"/>
      <c r="AA440" s="29"/>
      <c r="AB440" s="29"/>
      <c r="AC440" s="29"/>
      <c r="AD440" s="29"/>
      <c r="AE440" s="29"/>
      <c r="AF440" s="29"/>
      <c r="AG440" s="29"/>
      <c r="AH440" s="29"/>
      <c r="AI440" s="29"/>
      <c r="AJ440" s="29"/>
    </row>
    <row r="441" spans="1:36" ht="22.5" customHeight="1">
      <c r="A441" s="29"/>
      <c r="B441" s="29"/>
      <c r="C441" s="29"/>
      <c r="D441" s="29"/>
      <c r="E441" s="29"/>
      <c r="F441" s="63"/>
      <c r="G441" s="63"/>
      <c r="H441" s="63"/>
      <c r="I441" s="63"/>
      <c r="J441" s="63"/>
      <c r="K441" s="63"/>
      <c r="L441" s="63"/>
      <c r="M441" s="63"/>
      <c r="N441" s="63"/>
      <c r="O441" s="63"/>
      <c r="P441" s="63"/>
      <c r="Q441" s="63"/>
      <c r="R441" s="63"/>
      <c r="S441" s="63"/>
      <c r="T441" s="63"/>
      <c r="U441" s="63"/>
      <c r="V441" s="63"/>
      <c r="W441" s="63"/>
      <c r="X441" s="63"/>
      <c r="Y441" s="63"/>
      <c r="Z441" s="29"/>
      <c r="AA441" s="29"/>
      <c r="AB441" s="29"/>
      <c r="AC441" s="29"/>
      <c r="AD441" s="29"/>
      <c r="AE441" s="29"/>
      <c r="AF441" s="29"/>
      <c r="AG441" s="29"/>
      <c r="AH441" s="29"/>
      <c r="AI441" s="29"/>
      <c r="AJ441" s="29"/>
    </row>
    <row r="442" spans="1:36" ht="22.5" customHeight="1">
      <c r="A442" s="29"/>
      <c r="B442" s="29"/>
      <c r="C442" s="29"/>
      <c r="D442" s="29"/>
      <c r="E442" s="29"/>
      <c r="F442" s="63"/>
      <c r="G442" s="63"/>
      <c r="H442" s="63"/>
      <c r="I442" s="63"/>
      <c r="J442" s="63"/>
      <c r="K442" s="63"/>
      <c r="L442" s="63"/>
      <c r="M442" s="63"/>
      <c r="N442" s="63"/>
      <c r="O442" s="63"/>
      <c r="P442" s="63"/>
      <c r="Q442" s="63"/>
      <c r="R442" s="63"/>
      <c r="S442" s="63"/>
      <c r="T442" s="63"/>
      <c r="U442" s="63"/>
      <c r="V442" s="63"/>
      <c r="W442" s="63"/>
      <c r="X442" s="63"/>
      <c r="Y442" s="63"/>
      <c r="Z442" s="29"/>
      <c r="AA442" s="29"/>
      <c r="AB442" s="29"/>
      <c r="AC442" s="29"/>
      <c r="AD442" s="29"/>
      <c r="AE442" s="29"/>
      <c r="AF442" s="29"/>
      <c r="AG442" s="29"/>
      <c r="AH442" s="29"/>
      <c r="AI442" s="29"/>
      <c r="AJ442" s="29"/>
    </row>
    <row r="443" spans="1:36" ht="22.5" customHeight="1">
      <c r="A443" s="29"/>
      <c r="B443" s="29"/>
      <c r="C443" s="29"/>
      <c r="D443" s="29"/>
      <c r="E443" s="29"/>
      <c r="F443" s="63"/>
      <c r="G443" s="63"/>
      <c r="H443" s="63"/>
      <c r="I443" s="63"/>
      <c r="J443" s="63"/>
      <c r="K443" s="63"/>
      <c r="L443" s="63"/>
      <c r="M443" s="63"/>
      <c r="N443" s="63"/>
      <c r="O443" s="63"/>
      <c r="P443" s="63"/>
      <c r="Q443" s="63"/>
      <c r="R443" s="63"/>
      <c r="S443" s="63"/>
      <c r="T443" s="63"/>
      <c r="U443" s="63"/>
      <c r="V443" s="63"/>
      <c r="W443" s="63"/>
      <c r="X443" s="63"/>
      <c r="Y443" s="63"/>
      <c r="Z443" s="29"/>
      <c r="AA443" s="29"/>
      <c r="AB443" s="29"/>
      <c r="AC443" s="29"/>
      <c r="AD443" s="29"/>
      <c r="AE443" s="29"/>
      <c r="AF443" s="29"/>
      <c r="AG443" s="29"/>
      <c r="AH443" s="29"/>
      <c r="AI443" s="29"/>
      <c r="AJ443" s="29"/>
    </row>
    <row r="444" spans="1:36" ht="22.5" customHeight="1">
      <c r="A444" s="29"/>
      <c r="B444" s="29"/>
      <c r="C444" s="29"/>
      <c r="D444" s="29"/>
      <c r="E444" s="29"/>
      <c r="F444" s="63"/>
      <c r="G444" s="63"/>
      <c r="H444" s="63"/>
      <c r="I444" s="63"/>
      <c r="J444" s="63"/>
      <c r="K444" s="63"/>
      <c r="L444" s="63"/>
      <c r="M444" s="63"/>
      <c r="N444" s="63"/>
      <c r="O444" s="63"/>
      <c r="P444" s="63"/>
      <c r="Q444" s="63"/>
      <c r="R444" s="63"/>
      <c r="S444" s="63"/>
      <c r="T444" s="63"/>
      <c r="U444" s="63"/>
      <c r="V444" s="63"/>
      <c r="W444" s="63"/>
      <c r="X444" s="63"/>
      <c r="Y444" s="63"/>
      <c r="Z444" s="29"/>
      <c r="AA444" s="29"/>
      <c r="AB444" s="29"/>
      <c r="AC444" s="29"/>
      <c r="AD444" s="29"/>
      <c r="AE444" s="29"/>
      <c r="AF444" s="29"/>
      <c r="AG444" s="29"/>
      <c r="AH444" s="29"/>
      <c r="AI444" s="29"/>
      <c r="AJ444" s="29"/>
    </row>
    <row r="445" spans="1:36" ht="22.5" customHeight="1">
      <c r="A445" s="29"/>
      <c r="B445" s="29"/>
      <c r="C445" s="29"/>
      <c r="D445" s="29"/>
      <c r="E445" s="29"/>
      <c r="F445" s="63"/>
      <c r="G445" s="63"/>
      <c r="H445" s="63"/>
      <c r="I445" s="63"/>
      <c r="J445" s="63"/>
      <c r="K445" s="63"/>
      <c r="L445" s="63"/>
      <c r="M445" s="63"/>
      <c r="N445" s="63"/>
      <c r="O445" s="63"/>
      <c r="P445" s="63"/>
      <c r="Q445" s="63"/>
      <c r="R445" s="63"/>
      <c r="S445" s="63"/>
      <c r="T445" s="63"/>
      <c r="U445" s="63"/>
      <c r="V445" s="63"/>
      <c r="W445" s="63"/>
      <c r="X445" s="63"/>
      <c r="Y445" s="63"/>
      <c r="Z445" s="29"/>
      <c r="AA445" s="29"/>
      <c r="AB445" s="29"/>
      <c r="AC445" s="29"/>
      <c r="AD445" s="29"/>
      <c r="AE445" s="29"/>
      <c r="AF445" s="29"/>
      <c r="AG445" s="29"/>
      <c r="AH445" s="29"/>
      <c r="AI445" s="29"/>
      <c r="AJ445" s="29"/>
    </row>
    <row r="446" spans="1:36" ht="22.5" customHeight="1">
      <c r="A446" s="29"/>
      <c r="B446" s="29"/>
      <c r="C446" s="29"/>
      <c r="D446" s="29"/>
      <c r="E446" s="29"/>
      <c r="F446" s="63"/>
      <c r="G446" s="63"/>
      <c r="H446" s="63"/>
      <c r="I446" s="63"/>
      <c r="J446" s="63"/>
      <c r="K446" s="63"/>
      <c r="L446" s="63"/>
      <c r="M446" s="63"/>
      <c r="N446" s="63"/>
      <c r="O446" s="63"/>
      <c r="P446" s="63"/>
      <c r="Q446" s="63"/>
      <c r="R446" s="63"/>
      <c r="S446" s="63"/>
      <c r="T446" s="63"/>
      <c r="U446" s="63"/>
      <c r="V446" s="63"/>
      <c r="W446" s="63"/>
      <c r="X446" s="63"/>
      <c r="Y446" s="63"/>
      <c r="Z446" s="29"/>
      <c r="AA446" s="29"/>
      <c r="AB446" s="29"/>
      <c r="AC446" s="29"/>
      <c r="AD446" s="29"/>
      <c r="AE446" s="29"/>
      <c r="AF446" s="29"/>
      <c r="AG446" s="29"/>
      <c r="AH446" s="29"/>
      <c r="AI446" s="29"/>
      <c r="AJ446" s="29"/>
    </row>
    <row r="447" spans="1:36" ht="22.5" customHeight="1">
      <c r="A447" s="29"/>
      <c r="B447" s="29"/>
      <c r="C447" s="29"/>
      <c r="D447" s="29"/>
      <c r="E447" s="29"/>
      <c r="F447" s="63"/>
      <c r="G447" s="63"/>
      <c r="H447" s="63"/>
      <c r="I447" s="63"/>
      <c r="J447" s="63"/>
      <c r="K447" s="63"/>
      <c r="L447" s="63"/>
      <c r="M447" s="63"/>
      <c r="N447" s="63"/>
      <c r="O447" s="63"/>
      <c r="P447" s="63"/>
      <c r="Q447" s="63"/>
      <c r="R447" s="63"/>
      <c r="S447" s="63"/>
      <c r="T447" s="63"/>
      <c r="U447" s="63"/>
      <c r="V447" s="63"/>
      <c r="W447" s="63"/>
      <c r="X447" s="63"/>
      <c r="Y447" s="63"/>
      <c r="Z447" s="29"/>
      <c r="AA447" s="29"/>
      <c r="AB447" s="29"/>
      <c r="AC447" s="29"/>
      <c r="AD447" s="29"/>
      <c r="AE447" s="29"/>
      <c r="AF447" s="29"/>
      <c r="AG447" s="29"/>
      <c r="AH447" s="29"/>
      <c r="AI447" s="29"/>
      <c r="AJ447" s="29"/>
    </row>
    <row r="448" spans="1:36" ht="22.5" customHeight="1">
      <c r="A448" s="29"/>
      <c r="B448" s="29"/>
      <c r="C448" s="29"/>
      <c r="D448" s="29"/>
      <c r="E448" s="29"/>
      <c r="F448" s="63"/>
      <c r="G448" s="63"/>
      <c r="H448" s="63"/>
      <c r="I448" s="63"/>
      <c r="J448" s="63"/>
      <c r="K448" s="63"/>
      <c r="L448" s="63"/>
      <c r="M448" s="63"/>
      <c r="N448" s="63"/>
      <c r="O448" s="63"/>
      <c r="P448" s="63"/>
      <c r="Q448" s="63"/>
      <c r="R448" s="63"/>
      <c r="S448" s="63"/>
      <c r="T448" s="63"/>
      <c r="U448" s="63"/>
      <c r="V448" s="63"/>
      <c r="W448" s="63"/>
      <c r="X448" s="63"/>
      <c r="Y448" s="63"/>
      <c r="Z448" s="29"/>
      <c r="AA448" s="29"/>
      <c r="AB448" s="29"/>
      <c r="AC448" s="29"/>
      <c r="AD448" s="29"/>
      <c r="AE448" s="29"/>
      <c r="AF448" s="29"/>
      <c r="AG448" s="29"/>
      <c r="AH448" s="29"/>
      <c r="AI448" s="29"/>
      <c r="AJ448" s="29"/>
    </row>
    <row r="449" spans="1:36" ht="22.5" customHeight="1">
      <c r="A449" s="29"/>
      <c r="B449" s="29"/>
      <c r="C449" s="29"/>
      <c r="D449" s="29"/>
      <c r="E449" s="29"/>
      <c r="F449" s="63"/>
      <c r="G449" s="63"/>
      <c r="H449" s="63"/>
      <c r="I449" s="63"/>
      <c r="J449" s="63"/>
      <c r="K449" s="63"/>
      <c r="L449" s="63"/>
      <c r="M449" s="63"/>
      <c r="N449" s="63"/>
      <c r="O449" s="63"/>
      <c r="P449" s="63"/>
      <c r="Q449" s="63"/>
      <c r="R449" s="63"/>
      <c r="S449" s="63"/>
      <c r="T449" s="63"/>
      <c r="U449" s="63"/>
      <c r="V449" s="63"/>
      <c r="W449" s="63"/>
      <c r="X449" s="63"/>
      <c r="Y449" s="63"/>
      <c r="Z449" s="29"/>
      <c r="AA449" s="29"/>
      <c r="AB449" s="29"/>
      <c r="AC449" s="29"/>
      <c r="AD449" s="29"/>
      <c r="AE449" s="29"/>
      <c r="AF449" s="29"/>
      <c r="AG449" s="29"/>
      <c r="AH449" s="29"/>
      <c r="AI449" s="29"/>
      <c r="AJ449" s="29"/>
    </row>
    <row r="450" spans="1:36" ht="22.5" customHeight="1">
      <c r="A450" s="29"/>
      <c r="B450" s="29"/>
      <c r="C450" s="29"/>
      <c r="D450" s="29"/>
      <c r="E450" s="29"/>
      <c r="F450" s="63"/>
      <c r="G450" s="63"/>
      <c r="H450" s="63"/>
      <c r="I450" s="63"/>
      <c r="J450" s="63"/>
      <c r="K450" s="63"/>
      <c r="L450" s="63"/>
      <c r="M450" s="63"/>
      <c r="N450" s="63"/>
      <c r="O450" s="63"/>
      <c r="P450" s="63"/>
      <c r="Q450" s="63"/>
      <c r="R450" s="63"/>
      <c r="S450" s="63"/>
      <c r="T450" s="63"/>
      <c r="U450" s="63"/>
      <c r="V450" s="63"/>
      <c r="W450" s="63"/>
      <c r="X450" s="63"/>
      <c r="Y450" s="63"/>
      <c r="Z450" s="29"/>
      <c r="AA450" s="29"/>
      <c r="AB450" s="29"/>
      <c r="AC450" s="29"/>
      <c r="AD450" s="29"/>
      <c r="AE450" s="29"/>
      <c r="AF450" s="29"/>
      <c r="AG450" s="29"/>
      <c r="AH450" s="29"/>
      <c r="AI450" s="29"/>
      <c r="AJ450" s="29"/>
    </row>
    <row r="451" spans="1:36" ht="22.5" customHeight="1">
      <c r="A451" s="29"/>
      <c r="B451" s="29"/>
      <c r="C451" s="29"/>
      <c r="D451" s="29"/>
      <c r="E451" s="29"/>
      <c r="F451" s="63"/>
      <c r="G451" s="63"/>
      <c r="H451" s="63"/>
      <c r="I451" s="63"/>
      <c r="J451" s="63"/>
      <c r="K451" s="63"/>
      <c r="L451" s="63"/>
      <c r="M451" s="63"/>
      <c r="N451" s="63"/>
      <c r="O451" s="63"/>
      <c r="P451" s="63"/>
      <c r="Q451" s="63"/>
      <c r="R451" s="63"/>
      <c r="S451" s="63"/>
      <c r="T451" s="63"/>
      <c r="U451" s="63"/>
      <c r="V451" s="63"/>
      <c r="W451" s="63"/>
      <c r="X451" s="63"/>
      <c r="Y451" s="63"/>
      <c r="Z451" s="29"/>
      <c r="AA451" s="29"/>
      <c r="AB451" s="29"/>
      <c r="AC451" s="29"/>
      <c r="AD451" s="29"/>
      <c r="AE451" s="29"/>
      <c r="AF451" s="29"/>
      <c r="AG451" s="29"/>
      <c r="AH451" s="29"/>
      <c r="AI451" s="29"/>
      <c r="AJ451" s="29"/>
    </row>
    <row r="452" spans="1:36" ht="22.5" customHeight="1">
      <c r="A452" s="29"/>
      <c r="B452" s="29"/>
      <c r="C452" s="29"/>
      <c r="D452" s="29"/>
      <c r="E452" s="29"/>
      <c r="F452" s="63"/>
      <c r="G452" s="63"/>
      <c r="H452" s="63"/>
      <c r="I452" s="63"/>
      <c r="J452" s="63"/>
      <c r="K452" s="63"/>
      <c r="L452" s="63"/>
      <c r="M452" s="63"/>
      <c r="N452" s="63"/>
      <c r="O452" s="63"/>
      <c r="P452" s="63"/>
      <c r="Q452" s="63"/>
      <c r="R452" s="63"/>
      <c r="S452" s="63"/>
      <c r="T452" s="63"/>
      <c r="U452" s="63"/>
      <c r="V452" s="63"/>
      <c r="W452" s="63"/>
      <c r="X452" s="63"/>
      <c r="Y452" s="63"/>
      <c r="Z452" s="29"/>
      <c r="AA452" s="29"/>
      <c r="AB452" s="29"/>
      <c r="AC452" s="29"/>
      <c r="AD452" s="29"/>
      <c r="AE452" s="29"/>
      <c r="AF452" s="29"/>
      <c r="AG452" s="29"/>
      <c r="AH452" s="29"/>
      <c r="AI452" s="29"/>
      <c r="AJ452" s="29"/>
    </row>
    <row r="453" spans="1:36" ht="22.5" customHeight="1">
      <c r="A453" s="29"/>
      <c r="B453" s="29"/>
      <c r="C453" s="29"/>
      <c r="D453" s="29"/>
      <c r="E453" s="29"/>
      <c r="F453" s="63"/>
      <c r="G453" s="63"/>
      <c r="H453" s="63"/>
      <c r="I453" s="63"/>
      <c r="J453" s="63"/>
      <c r="K453" s="63"/>
      <c r="L453" s="63"/>
      <c r="M453" s="63"/>
      <c r="N453" s="63"/>
      <c r="O453" s="63"/>
      <c r="P453" s="63"/>
      <c r="Q453" s="63"/>
      <c r="R453" s="63"/>
      <c r="S453" s="63"/>
      <c r="T453" s="63"/>
      <c r="U453" s="63"/>
      <c r="V453" s="63"/>
      <c r="W453" s="63"/>
      <c r="X453" s="63"/>
      <c r="Y453" s="63"/>
      <c r="Z453" s="29"/>
      <c r="AA453" s="29"/>
      <c r="AB453" s="29"/>
      <c r="AC453" s="29"/>
      <c r="AD453" s="29"/>
      <c r="AE453" s="29"/>
      <c r="AF453" s="29"/>
      <c r="AG453" s="29"/>
      <c r="AH453" s="29"/>
      <c r="AI453" s="29"/>
      <c r="AJ453" s="29"/>
    </row>
    <row r="454" spans="1:36" ht="22.5" customHeight="1">
      <c r="A454" s="29"/>
      <c r="B454" s="29"/>
      <c r="C454" s="29"/>
      <c r="D454" s="29"/>
      <c r="E454" s="29"/>
      <c r="F454" s="63"/>
      <c r="G454" s="63"/>
      <c r="H454" s="63"/>
      <c r="I454" s="63"/>
      <c r="J454" s="63"/>
      <c r="K454" s="63"/>
      <c r="L454" s="63"/>
      <c r="M454" s="63"/>
      <c r="N454" s="63"/>
      <c r="O454" s="63"/>
      <c r="P454" s="63"/>
      <c r="Q454" s="63"/>
      <c r="R454" s="63"/>
      <c r="S454" s="63"/>
      <c r="T454" s="63"/>
      <c r="U454" s="63"/>
      <c r="V454" s="63"/>
      <c r="W454" s="63"/>
      <c r="X454" s="63"/>
      <c r="Y454" s="63"/>
      <c r="Z454" s="29"/>
      <c r="AA454" s="29"/>
      <c r="AB454" s="29"/>
      <c r="AC454" s="29"/>
      <c r="AD454" s="29"/>
      <c r="AE454" s="29"/>
      <c r="AF454" s="29"/>
      <c r="AG454" s="29"/>
      <c r="AH454" s="29"/>
      <c r="AI454" s="29"/>
      <c r="AJ454" s="29"/>
    </row>
    <row r="455" spans="1:36" ht="22.5" customHeight="1">
      <c r="A455" s="29"/>
      <c r="B455" s="29"/>
      <c r="C455" s="29"/>
      <c r="D455" s="29"/>
      <c r="E455" s="29"/>
      <c r="F455" s="63"/>
      <c r="G455" s="63"/>
      <c r="H455" s="63"/>
      <c r="I455" s="63"/>
      <c r="J455" s="63"/>
      <c r="K455" s="63"/>
      <c r="L455" s="63"/>
      <c r="M455" s="63"/>
      <c r="N455" s="63"/>
      <c r="O455" s="63"/>
      <c r="P455" s="63"/>
      <c r="Q455" s="63"/>
      <c r="R455" s="63"/>
      <c r="S455" s="63"/>
      <c r="T455" s="63"/>
      <c r="U455" s="63"/>
      <c r="V455" s="63"/>
      <c r="W455" s="63"/>
      <c r="X455" s="63"/>
      <c r="Y455" s="63"/>
      <c r="Z455" s="29"/>
      <c r="AA455" s="29"/>
      <c r="AB455" s="29"/>
      <c r="AC455" s="29"/>
      <c r="AD455" s="29"/>
      <c r="AE455" s="29"/>
      <c r="AF455" s="29"/>
      <c r="AG455" s="29"/>
      <c r="AH455" s="29"/>
      <c r="AI455" s="29"/>
      <c r="AJ455" s="29"/>
    </row>
    <row r="456" spans="1:36" ht="22.5" customHeight="1">
      <c r="A456" s="29"/>
      <c r="B456" s="29"/>
      <c r="C456" s="29"/>
      <c r="D456" s="29"/>
      <c r="E456" s="29"/>
      <c r="F456" s="63"/>
      <c r="G456" s="63"/>
      <c r="H456" s="63"/>
      <c r="I456" s="63"/>
      <c r="J456" s="63"/>
      <c r="K456" s="63"/>
      <c r="L456" s="63"/>
      <c r="M456" s="63"/>
      <c r="N456" s="63"/>
      <c r="O456" s="63"/>
      <c r="P456" s="63"/>
      <c r="Q456" s="63"/>
      <c r="R456" s="63"/>
      <c r="S456" s="63"/>
      <c r="T456" s="63"/>
      <c r="U456" s="63"/>
      <c r="V456" s="63"/>
      <c r="W456" s="63"/>
      <c r="X456" s="63"/>
      <c r="Y456" s="63"/>
      <c r="Z456" s="29"/>
      <c r="AA456" s="29"/>
      <c r="AB456" s="29"/>
      <c r="AC456" s="29"/>
      <c r="AD456" s="29"/>
      <c r="AE456" s="29"/>
      <c r="AF456" s="29"/>
      <c r="AG456" s="29"/>
      <c r="AH456" s="29"/>
      <c r="AI456" s="29"/>
      <c r="AJ456" s="29"/>
    </row>
    <row r="457" spans="1:36" ht="22.5" customHeight="1">
      <c r="A457" s="29"/>
      <c r="B457" s="29"/>
      <c r="C457" s="29"/>
      <c r="D457" s="29"/>
      <c r="E457" s="29"/>
      <c r="F457" s="63"/>
      <c r="G457" s="63"/>
      <c r="H457" s="63"/>
      <c r="I457" s="63"/>
      <c r="J457" s="63"/>
      <c r="K457" s="63"/>
      <c r="L457" s="63"/>
      <c r="M457" s="63"/>
      <c r="N457" s="63"/>
      <c r="O457" s="63"/>
      <c r="P457" s="63"/>
      <c r="Q457" s="63"/>
      <c r="R457" s="63"/>
      <c r="S457" s="63"/>
      <c r="T457" s="63"/>
      <c r="U457" s="63"/>
      <c r="V457" s="63"/>
      <c r="W457" s="63"/>
      <c r="X457" s="63"/>
      <c r="Y457" s="63"/>
      <c r="Z457" s="29"/>
      <c r="AA457" s="29"/>
      <c r="AB457" s="29"/>
      <c r="AC457" s="29"/>
      <c r="AD457" s="29"/>
      <c r="AE457" s="29"/>
      <c r="AF457" s="29"/>
      <c r="AG457" s="29"/>
      <c r="AH457" s="29"/>
      <c r="AI457" s="29"/>
      <c r="AJ457" s="29"/>
    </row>
    <row r="458" spans="1:36" ht="22.5" customHeight="1">
      <c r="A458" s="29"/>
      <c r="B458" s="29"/>
      <c r="C458" s="29"/>
      <c r="D458" s="29"/>
      <c r="E458" s="29"/>
      <c r="F458" s="63"/>
      <c r="G458" s="63"/>
      <c r="H458" s="63"/>
      <c r="I458" s="63"/>
      <c r="J458" s="63"/>
      <c r="K458" s="63"/>
      <c r="L458" s="63"/>
      <c r="M458" s="63"/>
      <c r="N458" s="63"/>
      <c r="O458" s="63"/>
      <c r="P458" s="63"/>
      <c r="Q458" s="63"/>
      <c r="R458" s="63"/>
      <c r="S458" s="63"/>
      <c r="T458" s="63"/>
      <c r="U458" s="63"/>
      <c r="V458" s="63"/>
      <c r="W458" s="63"/>
      <c r="X458" s="63"/>
      <c r="Y458" s="63"/>
      <c r="Z458" s="29"/>
      <c r="AA458" s="29"/>
      <c r="AB458" s="29"/>
      <c r="AC458" s="29"/>
      <c r="AD458" s="29"/>
      <c r="AE458" s="29"/>
      <c r="AF458" s="29"/>
      <c r="AG458" s="29"/>
      <c r="AH458" s="29"/>
      <c r="AI458" s="29"/>
      <c r="AJ458" s="29"/>
    </row>
    <row r="459" spans="1:36" ht="22.5" customHeight="1">
      <c r="A459" s="29"/>
      <c r="B459" s="29"/>
      <c r="C459" s="29"/>
      <c r="D459" s="29"/>
      <c r="E459" s="29"/>
      <c r="F459" s="63"/>
      <c r="G459" s="63"/>
      <c r="H459" s="63"/>
      <c r="I459" s="63"/>
      <c r="J459" s="63"/>
      <c r="K459" s="63"/>
      <c r="L459" s="63"/>
      <c r="M459" s="63"/>
      <c r="N459" s="63"/>
      <c r="O459" s="63"/>
      <c r="P459" s="63"/>
      <c r="Q459" s="63"/>
      <c r="R459" s="63"/>
      <c r="S459" s="63"/>
      <c r="T459" s="63"/>
      <c r="U459" s="63"/>
      <c r="V459" s="63"/>
      <c r="W459" s="63"/>
      <c r="X459" s="63"/>
      <c r="Y459" s="63"/>
      <c r="Z459" s="29"/>
      <c r="AA459" s="29"/>
      <c r="AB459" s="29"/>
      <c r="AC459" s="29"/>
      <c r="AD459" s="29"/>
      <c r="AE459" s="29"/>
      <c r="AF459" s="29"/>
      <c r="AG459" s="29"/>
      <c r="AH459" s="29"/>
      <c r="AI459" s="29"/>
      <c r="AJ459" s="29"/>
    </row>
    <row r="460" spans="1:36" ht="22.5" customHeight="1">
      <c r="A460" s="29"/>
      <c r="B460" s="29"/>
      <c r="C460" s="29"/>
      <c r="D460" s="29"/>
      <c r="E460" s="29"/>
      <c r="F460" s="63"/>
      <c r="G460" s="63"/>
      <c r="H460" s="63"/>
      <c r="I460" s="63"/>
      <c r="J460" s="63"/>
      <c r="K460" s="63"/>
      <c r="L460" s="63"/>
      <c r="M460" s="63"/>
      <c r="N460" s="63"/>
      <c r="O460" s="63"/>
      <c r="P460" s="63"/>
      <c r="Q460" s="63"/>
      <c r="R460" s="63"/>
      <c r="S460" s="63"/>
      <c r="T460" s="63"/>
      <c r="U460" s="63"/>
      <c r="V460" s="63"/>
      <c r="W460" s="63"/>
      <c r="X460" s="63"/>
      <c r="Y460" s="63"/>
      <c r="Z460" s="29"/>
      <c r="AA460" s="29"/>
      <c r="AB460" s="29"/>
      <c r="AC460" s="29"/>
      <c r="AD460" s="29"/>
      <c r="AE460" s="29"/>
      <c r="AF460" s="29"/>
      <c r="AG460" s="29"/>
      <c r="AH460" s="29"/>
      <c r="AI460" s="29"/>
      <c r="AJ460" s="29"/>
    </row>
    <row r="461" spans="1:36" ht="22.5" customHeight="1">
      <c r="A461" s="29"/>
      <c r="B461" s="29"/>
      <c r="C461" s="29"/>
      <c r="D461" s="29"/>
      <c r="E461" s="29"/>
      <c r="F461" s="63"/>
      <c r="G461" s="63"/>
      <c r="H461" s="63"/>
      <c r="I461" s="63"/>
      <c r="J461" s="63"/>
      <c r="K461" s="63"/>
      <c r="L461" s="63"/>
      <c r="M461" s="63"/>
      <c r="N461" s="63"/>
      <c r="O461" s="63"/>
      <c r="P461" s="63"/>
      <c r="Q461" s="63"/>
      <c r="R461" s="63"/>
      <c r="S461" s="63"/>
      <c r="T461" s="63"/>
      <c r="U461" s="63"/>
      <c r="V461" s="63"/>
      <c r="W461" s="63"/>
      <c r="X461" s="63"/>
      <c r="Y461" s="63"/>
      <c r="Z461" s="29"/>
      <c r="AA461" s="29"/>
      <c r="AB461" s="29"/>
      <c r="AC461" s="29"/>
      <c r="AD461" s="29"/>
      <c r="AE461" s="29"/>
      <c r="AF461" s="29"/>
      <c r="AG461" s="29"/>
      <c r="AH461" s="29"/>
      <c r="AI461" s="29"/>
      <c r="AJ461" s="29"/>
    </row>
    <row r="462" spans="1:36" ht="22.5" customHeight="1">
      <c r="A462" s="29"/>
      <c r="B462" s="29"/>
      <c r="C462" s="29"/>
      <c r="D462" s="29"/>
      <c r="E462" s="29"/>
      <c r="F462" s="63"/>
      <c r="G462" s="63"/>
      <c r="H462" s="63"/>
      <c r="I462" s="63"/>
      <c r="J462" s="63"/>
      <c r="K462" s="63"/>
      <c r="L462" s="63"/>
      <c r="M462" s="63"/>
      <c r="N462" s="63"/>
      <c r="O462" s="63"/>
      <c r="P462" s="63"/>
      <c r="Q462" s="63"/>
      <c r="R462" s="63"/>
      <c r="S462" s="63"/>
      <c r="T462" s="63"/>
      <c r="U462" s="63"/>
      <c r="V462" s="63"/>
      <c r="W462" s="63"/>
      <c r="X462" s="63"/>
      <c r="Y462" s="63"/>
      <c r="Z462" s="29"/>
      <c r="AA462" s="29"/>
      <c r="AB462" s="29"/>
      <c r="AC462" s="29"/>
      <c r="AD462" s="29"/>
      <c r="AE462" s="29"/>
      <c r="AF462" s="29"/>
      <c r="AG462" s="29"/>
      <c r="AH462" s="29"/>
      <c r="AI462" s="29"/>
      <c r="AJ462" s="29"/>
    </row>
    <row r="463" spans="1:36" ht="22.5" customHeight="1">
      <c r="A463" s="29"/>
      <c r="B463" s="29"/>
      <c r="C463" s="29"/>
      <c r="D463" s="29"/>
      <c r="E463" s="29"/>
      <c r="F463" s="63"/>
      <c r="G463" s="63"/>
      <c r="H463" s="63"/>
      <c r="I463" s="63"/>
      <c r="J463" s="63"/>
      <c r="K463" s="63"/>
      <c r="L463" s="63"/>
      <c r="M463" s="63"/>
      <c r="N463" s="63"/>
      <c r="O463" s="63"/>
      <c r="P463" s="63"/>
      <c r="Q463" s="63"/>
      <c r="R463" s="63"/>
      <c r="S463" s="63"/>
      <c r="T463" s="63"/>
      <c r="U463" s="63"/>
      <c r="V463" s="63"/>
      <c r="W463" s="63"/>
      <c r="X463" s="63"/>
      <c r="Y463" s="63"/>
      <c r="Z463" s="29"/>
      <c r="AA463" s="29"/>
      <c r="AB463" s="29"/>
      <c r="AC463" s="29"/>
      <c r="AD463" s="29"/>
      <c r="AE463" s="29"/>
      <c r="AF463" s="29"/>
      <c r="AG463" s="29"/>
      <c r="AH463" s="29"/>
      <c r="AI463" s="29"/>
      <c r="AJ463" s="29"/>
    </row>
    <row r="464" spans="1:36" ht="22.5" customHeight="1">
      <c r="A464" s="29"/>
      <c r="B464" s="29"/>
      <c r="C464" s="29"/>
      <c r="D464" s="29"/>
      <c r="E464" s="29"/>
      <c r="F464" s="63"/>
      <c r="G464" s="63"/>
      <c r="H464" s="63"/>
      <c r="I464" s="63"/>
      <c r="J464" s="63"/>
      <c r="K464" s="63"/>
      <c r="L464" s="63"/>
      <c r="M464" s="63"/>
      <c r="N464" s="63"/>
      <c r="O464" s="63"/>
      <c r="P464" s="63"/>
      <c r="Q464" s="63"/>
      <c r="R464" s="63"/>
      <c r="S464" s="63"/>
      <c r="T464" s="63"/>
      <c r="U464" s="63"/>
      <c r="V464" s="63"/>
      <c r="W464" s="63"/>
      <c r="X464" s="63"/>
      <c r="Y464" s="63"/>
      <c r="Z464" s="29"/>
      <c r="AA464" s="29"/>
      <c r="AB464" s="29"/>
      <c r="AC464" s="29"/>
      <c r="AD464" s="29"/>
      <c r="AE464" s="29"/>
      <c r="AF464" s="29"/>
      <c r="AG464" s="29"/>
      <c r="AH464" s="29"/>
      <c r="AI464" s="29"/>
      <c r="AJ464" s="29"/>
    </row>
    <row r="465" spans="1:36" ht="22.5" customHeight="1">
      <c r="A465" s="29"/>
      <c r="B465" s="29"/>
      <c r="C465" s="29"/>
      <c r="D465" s="29"/>
      <c r="E465" s="29"/>
      <c r="F465" s="63"/>
      <c r="G465" s="63"/>
      <c r="H465" s="63"/>
      <c r="I465" s="63"/>
      <c r="J465" s="63"/>
      <c r="K465" s="63"/>
      <c r="L465" s="63"/>
      <c r="M465" s="63"/>
      <c r="N465" s="63"/>
      <c r="O465" s="63"/>
      <c r="P465" s="63"/>
      <c r="Q465" s="63"/>
      <c r="R465" s="63"/>
      <c r="S465" s="63"/>
      <c r="T465" s="63"/>
      <c r="U465" s="63"/>
      <c r="V465" s="63"/>
      <c r="W465" s="63"/>
      <c r="X465" s="63"/>
      <c r="Y465" s="63"/>
      <c r="Z465" s="29"/>
      <c r="AA465" s="29"/>
      <c r="AB465" s="29"/>
      <c r="AC465" s="29"/>
      <c r="AD465" s="29"/>
      <c r="AE465" s="29"/>
      <c r="AF465" s="29"/>
      <c r="AG465" s="29"/>
      <c r="AH465" s="29"/>
      <c r="AI465" s="29"/>
      <c r="AJ465" s="29"/>
    </row>
    <row r="466" spans="1:36" ht="22.5" customHeight="1">
      <c r="A466" s="29"/>
      <c r="B466" s="29"/>
      <c r="C466" s="29"/>
      <c r="D466" s="29"/>
      <c r="E466" s="29"/>
      <c r="F466" s="63"/>
      <c r="G466" s="63"/>
      <c r="H466" s="63"/>
      <c r="I466" s="63"/>
      <c r="J466" s="63"/>
      <c r="K466" s="63"/>
      <c r="L466" s="63"/>
      <c r="M466" s="63"/>
      <c r="N466" s="63"/>
      <c r="O466" s="63"/>
      <c r="P466" s="63"/>
      <c r="Q466" s="63"/>
      <c r="R466" s="63"/>
      <c r="S466" s="63"/>
      <c r="T466" s="63"/>
      <c r="U466" s="63"/>
      <c r="V466" s="63"/>
      <c r="W466" s="63"/>
      <c r="X466" s="63"/>
      <c r="Y466" s="63"/>
      <c r="Z466" s="29"/>
      <c r="AA466" s="29"/>
      <c r="AB466" s="29"/>
      <c r="AC466" s="29"/>
      <c r="AD466" s="29"/>
      <c r="AE466" s="29"/>
      <c r="AF466" s="29"/>
      <c r="AG466" s="29"/>
      <c r="AH466" s="29"/>
      <c r="AI466" s="29"/>
      <c r="AJ466" s="29"/>
    </row>
    <row r="467" spans="1:36" ht="22.5" customHeight="1">
      <c r="A467" s="29"/>
      <c r="B467" s="29"/>
      <c r="C467" s="29"/>
      <c r="D467" s="29"/>
      <c r="E467" s="29"/>
      <c r="F467" s="63"/>
      <c r="G467" s="63"/>
      <c r="H467" s="63"/>
      <c r="I467" s="63"/>
      <c r="J467" s="63"/>
      <c r="K467" s="63"/>
      <c r="L467" s="63"/>
      <c r="M467" s="63"/>
      <c r="N467" s="63"/>
      <c r="O467" s="63"/>
      <c r="P467" s="63"/>
      <c r="Q467" s="63"/>
      <c r="R467" s="63"/>
      <c r="S467" s="63"/>
      <c r="T467" s="63"/>
      <c r="U467" s="63"/>
      <c r="V467" s="63"/>
      <c r="W467" s="63"/>
      <c r="X467" s="63"/>
      <c r="Y467" s="63"/>
      <c r="Z467" s="29"/>
      <c r="AA467" s="29"/>
      <c r="AB467" s="29"/>
      <c r="AC467" s="29"/>
      <c r="AD467" s="29"/>
      <c r="AE467" s="29"/>
      <c r="AF467" s="29"/>
      <c r="AG467" s="29"/>
      <c r="AH467" s="29"/>
      <c r="AI467" s="29"/>
      <c r="AJ467" s="29"/>
    </row>
    <row r="468" spans="1:36" ht="22.5" customHeight="1">
      <c r="A468" s="29"/>
      <c r="B468" s="29"/>
      <c r="C468" s="29"/>
      <c r="D468" s="29"/>
      <c r="E468" s="29"/>
      <c r="F468" s="63"/>
      <c r="G468" s="63"/>
      <c r="H468" s="63"/>
      <c r="I468" s="63"/>
      <c r="J468" s="63"/>
      <c r="K468" s="63"/>
      <c r="L468" s="63"/>
      <c r="M468" s="63"/>
      <c r="N468" s="63"/>
      <c r="O468" s="63"/>
      <c r="P468" s="63"/>
      <c r="Q468" s="63"/>
      <c r="R468" s="63"/>
      <c r="S468" s="63"/>
      <c r="T468" s="63"/>
      <c r="U468" s="63"/>
      <c r="V468" s="63"/>
      <c r="W468" s="63"/>
      <c r="X468" s="63"/>
      <c r="Y468" s="63"/>
      <c r="Z468" s="29"/>
      <c r="AA468" s="29"/>
      <c r="AB468" s="29"/>
      <c r="AC468" s="29"/>
      <c r="AD468" s="29"/>
      <c r="AE468" s="29"/>
      <c r="AF468" s="29"/>
      <c r="AG468" s="29"/>
      <c r="AH468" s="29"/>
      <c r="AI468" s="29"/>
      <c r="AJ468" s="29"/>
    </row>
    <row r="469" spans="1:36" ht="22.5" customHeight="1">
      <c r="A469" s="29"/>
      <c r="B469" s="29"/>
      <c r="C469" s="29"/>
      <c r="D469" s="29"/>
      <c r="E469" s="29"/>
      <c r="F469" s="63"/>
      <c r="G469" s="63"/>
      <c r="H469" s="63"/>
      <c r="I469" s="63"/>
      <c r="J469" s="63"/>
      <c r="K469" s="63"/>
      <c r="L469" s="63"/>
      <c r="M469" s="63"/>
      <c r="N469" s="63"/>
      <c r="O469" s="63"/>
      <c r="P469" s="63"/>
      <c r="Q469" s="63"/>
      <c r="R469" s="63"/>
      <c r="S469" s="63"/>
      <c r="T469" s="63"/>
      <c r="U469" s="63"/>
      <c r="V469" s="63"/>
      <c r="W469" s="63"/>
      <c r="X469" s="63"/>
      <c r="Y469" s="63"/>
      <c r="Z469" s="29"/>
      <c r="AA469" s="29"/>
      <c r="AB469" s="29"/>
      <c r="AC469" s="29"/>
      <c r="AD469" s="29"/>
      <c r="AE469" s="29"/>
      <c r="AF469" s="29"/>
      <c r="AG469" s="29"/>
      <c r="AH469" s="29"/>
      <c r="AI469" s="29"/>
      <c r="AJ469" s="29"/>
    </row>
    <row r="470" spans="1:36" ht="22.5" customHeight="1">
      <c r="A470" s="29"/>
      <c r="B470" s="29"/>
      <c r="C470" s="29"/>
      <c r="D470" s="29"/>
      <c r="E470" s="29"/>
      <c r="F470" s="63"/>
      <c r="G470" s="63"/>
      <c r="H470" s="63"/>
      <c r="I470" s="63"/>
      <c r="J470" s="63"/>
      <c r="K470" s="63"/>
      <c r="L470" s="63"/>
      <c r="M470" s="63"/>
      <c r="N470" s="63"/>
      <c r="O470" s="63"/>
      <c r="P470" s="63"/>
      <c r="Q470" s="63"/>
      <c r="R470" s="63"/>
      <c r="S470" s="63"/>
      <c r="T470" s="63"/>
      <c r="U470" s="63"/>
      <c r="V470" s="63"/>
      <c r="W470" s="63"/>
      <c r="X470" s="63"/>
      <c r="Y470" s="63"/>
      <c r="Z470" s="29"/>
      <c r="AA470" s="29"/>
      <c r="AB470" s="29"/>
      <c r="AC470" s="29"/>
      <c r="AD470" s="29"/>
      <c r="AE470" s="29"/>
      <c r="AF470" s="29"/>
      <c r="AG470" s="29"/>
      <c r="AH470" s="29"/>
      <c r="AI470" s="29"/>
      <c r="AJ470" s="29"/>
    </row>
    <row r="471" spans="1:36" ht="22.5" customHeight="1">
      <c r="A471" s="29"/>
      <c r="B471" s="29"/>
      <c r="C471" s="29"/>
      <c r="D471" s="29"/>
      <c r="E471" s="29"/>
      <c r="F471" s="63"/>
      <c r="G471" s="63"/>
      <c r="H471" s="63"/>
      <c r="I471" s="63"/>
      <c r="J471" s="63"/>
      <c r="K471" s="63"/>
      <c r="L471" s="63"/>
      <c r="M471" s="63"/>
      <c r="N471" s="63"/>
      <c r="O471" s="63"/>
      <c r="P471" s="63"/>
      <c r="Q471" s="63"/>
      <c r="R471" s="63"/>
      <c r="S471" s="63"/>
      <c r="T471" s="63"/>
      <c r="U471" s="63"/>
      <c r="V471" s="63"/>
      <c r="W471" s="63"/>
      <c r="X471" s="63"/>
      <c r="Y471" s="63"/>
      <c r="Z471" s="29"/>
      <c r="AA471" s="29"/>
      <c r="AB471" s="29"/>
      <c r="AC471" s="29"/>
      <c r="AD471" s="29"/>
      <c r="AE471" s="29"/>
      <c r="AF471" s="29"/>
      <c r="AG471" s="29"/>
      <c r="AH471" s="29"/>
      <c r="AI471" s="29"/>
      <c r="AJ471" s="29"/>
    </row>
    <row r="472" spans="1:36" ht="22.5" customHeight="1">
      <c r="A472" s="29"/>
      <c r="B472" s="29"/>
      <c r="C472" s="29"/>
      <c r="D472" s="29"/>
      <c r="E472" s="29"/>
      <c r="F472" s="63"/>
      <c r="G472" s="63"/>
      <c r="H472" s="63"/>
      <c r="I472" s="63"/>
      <c r="J472" s="63"/>
      <c r="K472" s="63"/>
      <c r="L472" s="63"/>
      <c r="M472" s="63"/>
      <c r="N472" s="63"/>
      <c r="O472" s="63"/>
      <c r="P472" s="63"/>
      <c r="Q472" s="63"/>
      <c r="R472" s="63"/>
      <c r="S472" s="63"/>
      <c r="T472" s="63"/>
      <c r="U472" s="63"/>
      <c r="V472" s="63"/>
      <c r="W472" s="63"/>
      <c r="X472" s="63"/>
      <c r="Y472" s="63"/>
      <c r="Z472" s="29"/>
      <c r="AA472" s="29"/>
      <c r="AB472" s="29"/>
      <c r="AC472" s="29"/>
      <c r="AD472" s="29"/>
      <c r="AE472" s="29"/>
      <c r="AF472" s="29"/>
      <c r="AG472" s="29"/>
      <c r="AH472" s="29"/>
      <c r="AI472" s="29"/>
      <c r="AJ472" s="29"/>
    </row>
    <row r="473" spans="1:36" ht="22.5" customHeight="1">
      <c r="A473" s="29"/>
      <c r="B473" s="29"/>
      <c r="C473" s="29"/>
      <c r="D473" s="29"/>
      <c r="E473" s="29"/>
      <c r="F473" s="63"/>
      <c r="G473" s="63"/>
      <c r="H473" s="63"/>
      <c r="I473" s="63"/>
      <c r="J473" s="63"/>
      <c r="K473" s="63"/>
      <c r="L473" s="63"/>
      <c r="M473" s="63"/>
      <c r="N473" s="63"/>
      <c r="O473" s="63"/>
      <c r="P473" s="63"/>
      <c r="Q473" s="63"/>
      <c r="R473" s="63"/>
      <c r="S473" s="63"/>
      <c r="T473" s="63"/>
      <c r="U473" s="63"/>
      <c r="V473" s="63"/>
      <c r="W473" s="63"/>
      <c r="X473" s="63"/>
      <c r="Y473" s="63"/>
      <c r="Z473" s="29"/>
      <c r="AA473" s="29"/>
      <c r="AB473" s="29"/>
      <c r="AC473" s="29"/>
      <c r="AD473" s="29"/>
      <c r="AE473" s="29"/>
      <c r="AF473" s="29"/>
      <c r="AG473" s="29"/>
      <c r="AH473" s="29"/>
      <c r="AI473" s="29"/>
      <c r="AJ473" s="29"/>
    </row>
    <row r="474" spans="1:36" ht="22.5" customHeight="1">
      <c r="A474" s="29"/>
      <c r="B474" s="29"/>
      <c r="C474" s="29"/>
      <c r="D474" s="29"/>
      <c r="E474" s="29"/>
      <c r="F474" s="63"/>
      <c r="G474" s="63"/>
      <c r="H474" s="63"/>
      <c r="I474" s="63"/>
      <c r="J474" s="63"/>
      <c r="K474" s="63"/>
      <c r="L474" s="63"/>
      <c r="M474" s="63"/>
      <c r="N474" s="63"/>
      <c r="O474" s="63"/>
      <c r="P474" s="63"/>
      <c r="Q474" s="63"/>
      <c r="R474" s="63"/>
      <c r="S474" s="63"/>
      <c r="T474" s="63"/>
      <c r="U474" s="63"/>
      <c r="V474" s="63"/>
      <c r="W474" s="63"/>
      <c r="X474" s="63"/>
      <c r="Y474" s="63"/>
      <c r="Z474" s="29"/>
      <c r="AA474" s="29"/>
      <c r="AB474" s="29"/>
      <c r="AC474" s="29"/>
      <c r="AD474" s="29"/>
      <c r="AE474" s="29"/>
      <c r="AF474" s="29"/>
      <c r="AG474" s="29"/>
      <c r="AH474" s="29"/>
      <c r="AI474" s="29"/>
      <c r="AJ474" s="29"/>
    </row>
    <row r="475" spans="1:36" ht="22.5" customHeight="1">
      <c r="A475" s="29"/>
      <c r="B475" s="29"/>
      <c r="C475" s="29"/>
      <c r="D475" s="29"/>
      <c r="E475" s="29"/>
      <c r="F475" s="63"/>
      <c r="G475" s="63"/>
      <c r="H475" s="63"/>
      <c r="I475" s="63"/>
      <c r="J475" s="63"/>
      <c r="K475" s="63"/>
      <c r="L475" s="63"/>
      <c r="M475" s="63"/>
      <c r="N475" s="63"/>
      <c r="O475" s="63"/>
      <c r="P475" s="63"/>
      <c r="Q475" s="63"/>
      <c r="R475" s="63"/>
      <c r="S475" s="63"/>
      <c r="T475" s="63"/>
      <c r="U475" s="63"/>
      <c r="V475" s="63"/>
      <c r="W475" s="63"/>
      <c r="X475" s="63"/>
      <c r="Y475" s="63"/>
      <c r="Z475" s="29"/>
      <c r="AA475" s="29"/>
      <c r="AB475" s="29"/>
      <c r="AC475" s="29"/>
      <c r="AD475" s="29"/>
      <c r="AE475" s="29"/>
      <c r="AF475" s="29"/>
      <c r="AG475" s="29"/>
      <c r="AH475" s="29"/>
      <c r="AI475" s="29"/>
      <c r="AJ475" s="29"/>
    </row>
    <row r="476" spans="1:36" ht="22.5" customHeight="1">
      <c r="A476" s="29"/>
      <c r="B476" s="29"/>
      <c r="C476" s="29"/>
      <c r="D476" s="29"/>
      <c r="E476" s="29"/>
      <c r="F476" s="63"/>
      <c r="G476" s="63"/>
      <c r="H476" s="63"/>
      <c r="I476" s="63"/>
      <c r="J476" s="63"/>
      <c r="K476" s="63"/>
      <c r="L476" s="63"/>
      <c r="M476" s="63"/>
      <c r="N476" s="63"/>
      <c r="O476" s="63"/>
      <c r="P476" s="63"/>
      <c r="Q476" s="63"/>
      <c r="R476" s="63"/>
      <c r="S476" s="63"/>
      <c r="T476" s="63"/>
      <c r="U476" s="63"/>
      <c r="V476" s="63"/>
      <c r="W476" s="63"/>
      <c r="X476" s="63"/>
      <c r="Y476" s="63"/>
      <c r="Z476" s="29"/>
      <c r="AA476" s="29"/>
      <c r="AB476" s="29"/>
      <c r="AC476" s="29"/>
      <c r="AD476" s="29"/>
      <c r="AE476" s="29"/>
      <c r="AF476" s="29"/>
      <c r="AG476" s="29"/>
      <c r="AH476" s="29"/>
      <c r="AI476" s="29"/>
      <c r="AJ476" s="29"/>
    </row>
    <row r="477" spans="1:36" ht="22.5" customHeight="1">
      <c r="A477" s="29"/>
      <c r="B477" s="29"/>
      <c r="C477" s="29"/>
      <c r="D477" s="29"/>
      <c r="E477" s="29"/>
      <c r="F477" s="63"/>
      <c r="G477" s="63"/>
      <c r="H477" s="63"/>
      <c r="I477" s="63"/>
      <c r="J477" s="63"/>
      <c r="K477" s="63"/>
      <c r="L477" s="63"/>
      <c r="M477" s="63"/>
      <c r="N477" s="63"/>
      <c r="O477" s="63"/>
      <c r="P477" s="63"/>
      <c r="Q477" s="63"/>
      <c r="R477" s="63"/>
      <c r="S477" s="63"/>
      <c r="T477" s="63"/>
      <c r="U477" s="63"/>
      <c r="V477" s="63"/>
      <c r="W477" s="63"/>
      <c r="X477" s="63"/>
      <c r="Y477" s="63"/>
      <c r="Z477" s="29"/>
      <c r="AA477" s="29"/>
      <c r="AB477" s="29"/>
      <c r="AC477" s="29"/>
      <c r="AD477" s="29"/>
      <c r="AE477" s="29"/>
      <c r="AF477" s="29"/>
      <c r="AG477" s="29"/>
      <c r="AH477" s="29"/>
      <c r="AI477" s="29"/>
      <c r="AJ477" s="29"/>
    </row>
    <row r="478" spans="1:36" ht="22.5" customHeight="1">
      <c r="A478" s="29"/>
      <c r="B478" s="29"/>
      <c r="C478" s="29"/>
      <c r="D478" s="29"/>
      <c r="E478" s="29"/>
      <c r="F478" s="63"/>
      <c r="G478" s="63"/>
      <c r="H478" s="63"/>
      <c r="I478" s="63"/>
      <c r="J478" s="63"/>
      <c r="K478" s="63"/>
      <c r="L478" s="63"/>
      <c r="M478" s="63"/>
      <c r="N478" s="63"/>
      <c r="O478" s="63"/>
      <c r="P478" s="63"/>
      <c r="Q478" s="63"/>
      <c r="R478" s="63"/>
      <c r="S478" s="63"/>
      <c r="T478" s="63"/>
      <c r="U478" s="63"/>
      <c r="V478" s="63"/>
      <c r="W478" s="63"/>
      <c r="X478" s="63"/>
      <c r="Y478" s="63"/>
      <c r="Z478" s="29"/>
      <c r="AA478" s="29"/>
      <c r="AB478" s="29"/>
      <c r="AC478" s="29"/>
      <c r="AD478" s="29"/>
      <c r="AE478" s="29"/>
      <c r="AF478" s="29"/>
      <c r="AG478" s="29"/>
      <c r="AH478" s="29"/>
      <c r="AI478" s="29"/>
      <c r="AJ478" s="29"/>
    </row>
    <row r="479" spans="1:36" ht="22.5" customHeight="1">
      <c r="A479" s="29"/>
      <c r="B479" s="29"/>
      <c r="C479" s="29"/>
      <c r="D479" s="29"/>
      <c r="E479" s="29"/>
      <c r="F479" s="63"/>
      <c r="G479" s="63"/>
      <c r="H479" s="63"/>
      <c r="I479" s="63"/>
      <c r="J479" s="63"/>
      <c r="K479" s="63"/>
      <c r="L479" s="63"/>
      <c r="M479" s="63"/>
      <c r="N479" s="63"/>
      <c r="O479" s="63"/>
      <c r="P479" s="63"/>
      <c r="Q479" s="63"/>
      <c r="R479" s="63"/>
      <c r="S479" s="63"/>
      <c r="T479" s="63"/>
      <c r="U479" s="63"/>
      <c r="V479" s="63"/>
      <c r="W479" s="63"/>
      <c r="X479" s="63"/>
      <c r="Y479" s="63"/>
      <c r="Z479" s="29"/>
      <c r="AA479" s="29"/>
      <c r="AB479" s="29"/>
      <c r="AC479" s="29"/>
      <c r="AD479" s="29"/>
      <c r="AE479" s="29"/>
      <c r="AF479" s="29"/>
      <c r="AG479" s="29"/>
      <c r="AH479" s="29"/>
      <c r="AI479" s="29"/>
      <c r="AJ479" s="29"/>
    </row>
    <row r="480" spans="1:36" ht="22.5" customHeight="1">
      <c r="A480" s="29"/>
      <c r="B480" s="29"/>
      <c r="C480" s="29"/>
      <c r="D480" s="29"/>
      <c r="E480" s="29"/>
      <c r="F480" s="63"/>
      <c r="G480" s="63"/>
      <c r="H480" s="63"/>
      <c r="I480" s="63"/>
      <c r="J480" s="63"/>
      <c r="K480" s="63"/>
      <c r="L480" s="63"/>
      <c r="M480" s="63"/>
      <c r="N480" s="63"/>
      <c r="O480" s="63"/>
      <c r="P480" s="63"/>
      <c r="Q480" s="63"/>
      <c r="R480" s="63"/>
      <c r="S480" s="63"/>
      <c r="T480" s="63"/>
      <c r="U480" s="63"/>
      <c r="V480" s="63"/>
      <c r="W480" s="63"/>
      <c r="X480" s="63"/>
      <c r="Y480" s="63"/>
      <c r="Z480" s="29"/>
      <c r="AA480" s="29"/>
      <c r="AB480" s="29"/>
      <c r="AC480" s="29"/>
      <c r="AD480" s="29"/>
      <c r="AE480" s="29"/>
      <c r="AF480" s="29"/>
      <c r="AG480" s="29"/>
      <c r="AH480" s="29"/>
      <c r="AI480" s="29"/>
      <c r="AJ480" s="29"/>
    </row>
    <row r="481" spans="1:36" ht="22.5" customHeight="1">
      <c r="A481" s="29"/>
      <c r="B481" s="29"/>
      <c r="C481" s="29"/>
      <c r="D481" s="29"/>
      <c r="E481" s="29"/>
      <c r="F481" s="63"/>
      <c r="G481" s="63"/>
      <c r="H481" s="63"/>
      <c r="I481" s="63"/>
      <c r="J481" s="63"/>
      <c r="K481" s="63"/>
      <c r="L481" s="63"/>
      <c r="M481" s="63"/>
      <c r="N481" s="63"/>
      <c r="O481" s="63"/>
      <c r="P481" s="63"/>
      <c r="Q481" s="63"/>
      <c r="R481" s="63"/>
      <c r="S481" s="63"/>
      <c r="T481" s="63"/>
      <c r="U481" s="63"/>
      <c r="V481" s="63"/>
      <c r="W481" s="63"/>
      <c r="X481" s="63"/>
      <c r="Y481" s="63"/>
      <c r="Z481" s="29"/>
      <c r="AA481" s="29"/>
      <c r="AB481" s="29"/>
      <c r="AC481" s="29"/>
      <c r="AD481" s="29"/>
      <c r="AE481" s="29"/>
      <c r="AF481" s="29"/>
      <c r="AG481" s="29"/>
      <c r="AH481" s="29"/>
      <c r="AI481" s="29"/>
      <c r="AJ481" s="29"/>
    </row>
    <row r="482" spans="1:36" ht="22.5" customHeight="1">
      <c r="A482" s="29"/>
      <c r="B482" s="29"/>
      <c r="C482" s="29"/>
      <c r="D482" s="29"/>
      <c r="E482" s="29"/>
      <c r="F482" s="63"/>
      <c r="G482" s="63"/>
      <c r="H482" s="63"/>
      <c r="I482" s="63"/>
      <c r="J482" s="63"/>
      <c r="K482" s="63"/>
      <c r="L482" s="63"/>
      <c r="M482" s="63"/>
      <c r="N482" s="63"/>
      <c r="O482" s="63"/>
      <c r="P482" s="63"/>
      <c r="Q482" s="63"/>
      <c r="R482" s="63"/>
      <c r="S482" s="63"/>
      <c r="T482" s="63"/>
      <c r="U482" s="63"/>
      <c r="V482" s="63"/>
      <c r="W482" s="63"/>
      <c r="X482" s="63"/>
      <c r="Y482" s="63"/>
      <c r="Z482" s="29"/>
      <c r="AA482" s="29"/>
      <c r="AB482" s="29"/>
      <c r="AC482" s="29"/>
      <c r="AD482" s="29"/>
      <c r="AE482" s="29"/>
      <c r="AF482" s="29"/>
      <c r="AG482" s="29"/>
      <c r="AH482" s="29"/>
      <c r="AI482" s="29"/>
      <c r="AJ482" s="29"/>
    </row>
    <row r="483" spans="1:36" ht="22.5" customHeight="1">
      <c r="A483" s="29"/>
      <c r="B483" s="29"/>
      <c r="C483" s="29"/>
      <c r="D483" s="29"/>
      <c r="E483" s="29"/>
      <c r="F483" s="63"/>
      <c r="G483" s="63"/>
      <c r="H483" s="63"/>
      <c r="I483" s="63"/>
      <c r="J483" s="63"/>
      <c r="K483" s="63"/>
      <c r="L483" s="63"/>
      <c r="M483" s="63"/>
      <c r="N483" s="63"/>
      <c r="O483" s="63"/>
      <c r="P483" s="63"/>
      <c r="Q483" s="63"/>
      <c r="R483" s="63"/>
      <c r="S483" s="63"/>
      <c r="T483" s="63"/>
      <c r="U483" s="63"/>
      <c r="V483" s="63"/>
      <c r="W483" s="63"/>
      <c r="X483" s="63"/>
      <c r="Y483" s="63"/>
      <c r="Z483" s="29"/>
      <c r="AA483" s="29"/>
      <c r="AB483" s="29"/>
      <c r="AC483" s="29"/>
      <c r="AD483" s="29"/>
      <c r="AE483" s="29"/>
      <c r="AF483" s="29"/>
      <c r="AG483" s="29"/>
      <c r="AH483" s="29"/>
      <c r="AI483" s="29"/>
      <c r="AJ483" s="29"/>
    </row>
    <row r="484" spans="1:36" ht="22.5" customHeight="1">
      <c r="A484" s="29"/>
      <c r="B484" s="29"/>
      <c r="C484" s="29"/>
      <c r="D484" s="29"/>
      <c r="E484" s="29"/>
      <c r="F484" s="63"/>
      <c r="G484" s="63"/>
      <c r="H484" s="63"/>
      <c r="I484" s="63"/>
      <c r="J484" s="63"/>
      <c r="K484" s="63"/>
      <c r="L484" s="63"/>
      <c r="M484" s="63"/>
      <c r="N484" s="63"/>
      <c r="O484" s="63"/>
      <c r="P484" s="63"/>
      <c r="Q484" s="63"/>
      <c r="R484" s="63"/>
      <c r="S484" s="63"/>
      <c r="T484" s="63"/>
      <c r="U484" s="63"/>
      <c r="V484" s="63"/>
      <c r="W484" s="63"/>
      <c r="X484" s="63"/>
      <c r="Y484" s="63"/>
      <c r="Z484" s="29"/>
      <c r="AA484" s="29"/>
      <c r="AB484" s="29"/>
      <c r="AC484" s="29"/>
      <c r="AD484" s="29"/>
      <c r="AE484" s="29"/>
      <c r="AF484" s="29"/>
      <c r="AG484" s="29"/>
      <c r="AH484" s="29"/>
      <c r="AI484" s="29"/>
      <c r="AJ484" s="29"/>
    </row>
    <row r="485" spans="1:36" ht="22.5" customHeight="1">
      <c r="A485" s="29"/>
      <c r="B485" s="29"/>
      <c r="C485" s="29"/>
      <c r="D485" s="29"/>
      <c r="E485" s="29"/>
      <c r="F485" s="63"/>
      <c r="G485" s="63"/>
      <c r="H485" s="63"/>
      <c r="I485" s="63"/>
      <c r="J485" s="63"/>
      <c r="K485" s="63"/>
      <c r="L485" s="63"/>
      <c r="M485" s="63"/>
      <c r="N485" s="63"/>
      <c r="O485" s="63"/>
      <c r="P485" s="63"/>
      <c r="Q485" s="63"/>
      <c r="R485" s="63"/>
      <c r="S485" s="63"/>
      <c r="T485" s="63"/>
      <c r="U485" s="63"/>
      <c r="V485" s="63"/>
      <c r="W485" s="63"/>
      <c r="X485" s="63"/>
      <c r="Y485" s="63"/>
      <c r="Z485" s="29"/>
      <c r="AA485" s="29"/>
      <c r="AB485" s="29"/>
      <c r="AC485" s="29"/>
      <c r="AD485" s="29"/>
      <c r="AE485" s="29"/>
      <c r="AF485" s="29"/>
      <c r="AG485" s="29"/>
      <c r="AH485" s="29"/>
      <c r="AI485" s="29"/>
      <c r="AJ485" s="29"/>
    </row>
    <row r="486" spans="1:36" ht="22.5" customHeight="1">
      <c r="A486" s="29"/>
      <c r="B486" s="29"/>
      <c r="C486" s="29"/>
      <c r="D486" s="29"/>
      <c r="E486" s="29"/>
      <c r="F486" s="63"/>
      <c r="G486" s="63"/>
      <c r="H486" s="63"/>
      <c r="I486" s="63"/>
      <c r="J486" s="63"/>
      <c r="K486" s="63"/>
      <c r="L486" s="63"/>
      <c r="M486" s="63"/>
      <c r="N486" s="63"/>
      <c r="O486" s="63"/>
      <c r="P486" s="63"/>
      <c r="Q486" s="63"/>
      <c r="R486" s="63"/>
      <c r="S486" s="63"/>
      <c r="T486" s="63"/>
      <c r="U486" s="63"/>
      <c r="V486" s="63"/>
      <c r="W486" s="63"/>
      <c r="X486" s="63"/>
      <c r="Y486" s="63"/>
      <c r="Z486" s="29"/>
      <c r="AA486" s="29"/>
      <c r="AB486" s="29"/>
      <c r="AC486" s="29"/>
      <c r="AD486" s="29"/>
      <c r="AE486" s="29"/>
      <c r="AF486" s="29"/>
      <c r="AG486" s="29"/>
      <c r="AH486" s="29"/>
      <c r="AI486" s="29"/>
      <c r="AJ486" s="29"/>
    </row>
    <row r="487" spans="1:36" ht="22.5" customHeight="1">
      <c r="A487" s="29"/>
      <c r="B487" s="29"/>
      <c r="C487" s="29"/>
      <c r="D487" s="29"/>
      <c r="E487" s="29"/>
      <c r="F487" s="63"/>
      <c r="G487" s="63"/>
      <c r="H487" s="63"/>
      <c r="I487" s="63"/>
      <c r="J487" s="63"/>
      <c r="K487" s="63"/>
      <c r="L487" s="63"/>
      <c r="M487" s="63"/>
      <c r="N487" s="63"/>
      <c r="O487" s="63"/>
      <c r="P487" s="63"/>
      <c r="Q487" s="63"/>
      <c r="R487" s="63"/>
      <c r="S487" s="63"/>
      <c r="T487" s="63"/>
      <c r="U487" s="63"/>
      <c r="V487" s="63"/>
      <c r="W487" s="63"/>
      <c r="X487" s="63"/>
      <c r="Y487" s="63"/>
      <c r="Z487" s="29"/>
      <c r="AA487" s="29"/>
      <c r="AB487" s="29"/>
      <c r="AC487" s="29"/>
      <c r="AD487" s="29"/>
      <c r="AE487" s="29"/>
      <c r="AF487" s="29"/>
      <c r="AG487" s="29"/>
      <c r="AH487" s="29"/>
      <c r="AI487" s="29"/>
      <c r="AJ487" s="29"/>
    </row>
    <row r="488" spans="1:36" ht="22.5" customHeight="1">
      <c r="A488" s="29"/>
      <c r="B488" s="29"/>
      <c r="C488" s="29"/>
      <c r="D488" s="29"/>
      <c r="E488" s="29"/>
      <c r="F488" s="63"/>
      <c r="G488" s="63"/>
      <c r="H488" s="63"/>
      <c r="I488" s="63"/>
      <c r="J488" s="63"/>
      <c r="K488" s="63"/>
      <c r="L488" s="63"/>
      <c r="M488" s="63"/>
      <c r="N488" s="63"/>
      <c r="O488" s="63"/>
      <c r="P488" s="63"/>
      <c r="Q488" s="63"/>
      <c r="R488" s="63"/>
      <c r="S488" s="63"/>
      <c r="T488" s="63"/>
      <c r="U488" s="63"/>
      <c r="V488" s="63"/>
      <c r="W488" s="63"/>
      <c r="X488" s="63"/>
      <c r="Y488" s="63"/>
      <c r="Z488" s="29"/>
      <c r="AA488" s="29"/>
      <c r="AB488" s="29"/>
      <c r="AC488" s="29"/>
      <c r="AD488" s="29"/>
      <c r="AE488" s="29"/>
      <c r="AF488" s="29"/>
      <c r="AG488" s="29"/>
      <c r="AH488" s="29"/>
      <c r="AI488" s="29"/>
      <c r="AJ488" s="29"/>
    </row>
    <row r="489" spans="1:36" ht="22.5" customHeight="1">
      <c r="A489" s="29"/>
      <c r="B489" s="29"/>
      <c r="C489" s="29"/>
      <c r="D489" s="29"/>
      <c r="E489" s="29"/>
      <c r="F489" s="63"/>
      <c r="G489" s="63"/>
      <c r="H489" s="63"/>
      <c r="I489" s="63"/>
      <c r="J489" s="63"/>
      <c r="K489" s="63"/>
      <c r="L489" s="63"/>
      <c r="M489" s="63"/>
      <c r="N489" s="63"/>
      <c r="O489" s="63"/>
      <c r="P489" s="63"/>
      <c r="Q489" s="63"/>
      <c r="R489" s="63"/>
      <c r="S489" s="63"/>
      <c r="T489" s="63"/>
      <c r="U489" s="63"/>
      <c r="V489" s="63"/>
      <c r="W489" s="63"/>
      <c r="X489" s="63"/>
      <c r="Y489" s="63"/>
      <c r="Z489" s="29"/>
      <c r="AA489" s="29"/>
      <c r="AB489" s="29"/>
      <c r="AC489" s="29"/>
      <c r="AD489" s="29"/>
      <c r="AE489" s="29"/>
      <c r="AF489" s="29"/>
      <c r="AG489" s="29"/>
      <c r="AH489" s="29"/>
      <c r="AI489" s="29"/>
      <c r="AJ489" s="29"/>
    </row>
    <row r="490" spans="1:36" ht="22.5" customHeight="1">
      <c r="A490" s="29"/>
      <c r="B490" s="29"/>
      <c r="C490" s="29"/>
      <c r="D490" s="29"/>
      <c r="E490" s="29"/>
      <c r="F490" s="63"/>
      <c r="G490" s="63"/>
      <c r="H490" s="63"/>
      <c r="I490" s="63"/>
      <c r="J490" s="63"/>
      <c r="K490" s="63"/>
      <c r="L490" s="63"/>
      <c r="M490" s="63"/>
      <c r="N490" s="63"/>
      <c r="O490" s="63"/>
      <c r="P490" s="63"/>
      <c r="Q490" s="63"/>
      <c r="R490" s="63"/>
      <c r="S490" s="63"/>
      <c r="T490" s="63"/>
      <c r="U490" s="63"/>
      <c r="V490" s="63"/>
      <c r="W490" s="63"/>
      <c r="X490" s="63"/>
      <c r="Y490" s="63"/>
      <c r="Z490" s="29"/>
      <c r="AA490" s="29"/>
      <c r="AB490" s="29"/>
      <c r="AC490" s="29"/>
      <c r="AD490" s="29"/>
      <c r="AE490" s="29"/>
      <c r="AF490" s="29"/>
      <c r="AG490" s="29"/>
      <c r="AH490" s="29"/>
      <c r="AI490" s="29"/>
      <c r="AJ490" s="29"/>
    </row>
    <row r="491" spans="1:36" ht="22.5" customHeight="1">
      <c r="A491" s="29"/>
      <c r="B491" s="29"/>
      <c r="C491" s="29"/>
      <c r="D491" s="29"/>
      <c r="E491" s="29"/>
      <c r="F491" s="63"/>
      <c r="G491" s="63"/>
      <c r="H491" s="63"/>
      <c r="I491" s="63"/>
      <c r="J491" s="63"/>
      <c r="K491" s="63"/>
      <c r="L491" s="63"/>
      <c r="M491" s="63"/>
      <c r="N491" s="63"/>
      <c r="O491" s="63"/>
      <c r="P491" s="63"/>
      <c r="Q491" s="63"/>
      <c r="R491" s="63"/>
      <c r="S491" s="63"/>
      <c r="T491" s="63"/>
      <c r="U491" s="63"/>
      <c r="V491" s="63"/>
      <c r="W491" s="63"/>
      <c r="X491" s="63"/>
      <c r="Y491" s="63"/>
      <c r="Z491" s="29"/>
      <c r="AA491" s="29"/>
      <c r="AB491" s="29"/>
      <c r="AC491" s="29"/>
      <c r="AD491" s="29"/>
      <c r="AE491" s="29"/>
      <c r="AF491" s="29"/>
      <c r="AG491" s="29"/>
      <c r="AH491" s="29"/>
      <c r="AI491" s="29"/>
      <c r="AJ491" s="29"/>
    </row>
    <row r="492" spans="1:36" ht="22.5" customHeight="1">
      <c r="A492" s="29"/>
      <c r="B492" s="29"/>
      <c r="C492" s="29"/>
      <c r="D492" s="29"/>
      <c r="E492" s="29"/>
      <c r="F492" s="63"/>
      <c r="G492" s="63"/>
      <c r="H492" s="63"/>
      <c r="I492" s="63"/>
      <c r="J492" s="63"/>
      <c r="K492" s="63"/>
      <c r="L492" s="63"/>
      <c r="M492" s="63"/>
      <c r="N492" s="63"/>
      <c r="O492" s="63"/>
      <c r="P492" s="63"/>
      <c r="Q492" s="63"/>
      <c r="R492" s="63"/>
      <c r="S492" s="63"/>
      <c r="T492" s="63"/>
      <c r="U492" s="63"/>
      <c r="V492" s="63"/>
      <c r="W492" s="63"/>
      <c r="X492" s="63"/>
      <c r="Y492" s="63"/>
      <c r="Z492" s="29"/>
      <c r="AA492" s="29"/>
      <c r="AB492" s="29"/>
      <c r="AC492" s="29"/>
      <c r="AD492" s="29"/>
      <c r="AE492" s="29"/>
      <c r="AF492" s="29"/>
      <c r="AG492" s="29"/>
      <c r="AH492" s="29"/>
      <c r="AI492" s="29"/>
      <c r="AJ492" s="29"/>
    </row>
    <row r="493" spans="1:36" ht="22.5" customHeight="1">
      <c r="A493" s="29"/>
      <c r="B493" s="29"/>
      <c r="C493" s="29"/>
      <c r="D493" s="29"/>
      <c r="E493" s="29"/>
      <c r="F493" s="63"/>
      <c r="G493" s="63"/>
      <c r="H493" s="63"/>
      <c r="I493" s="63"/>
      <c r="J493" s="63"/>
      <c r="K493" s="63"/>
      <c r="L493" s="63"/>
      <c r="M493" s="63"/>
      <c r="N493" s="63"/>
      <c r="O493" s="63"/>
      <c r="P493" s="63"/>
      <c r="Q493" s="63"/>
      <c r="R493" s="63"/>
      <c r="S493" s="63"/>
      <c r="T493" s="63"/>
      <c r="U493" s="63"/>
      <c r="V493" s="63"/>
      <c r="W493" s="63"/>
      <c r="X493" s="63"/>
      <c r="Y493" s="63"/>
      <c r="Z493" s="29"/>
      <c r="AA493" s="29"/>
      <c r="AB493" s="29"/>
      <c r="AC493" s="29"/>
      <c r="AD493" s="29"/>
      <c r="AE493" s="29"/>
      <c r="AF493" s="29"/>
      <c r="AG493" s="29"/>
      <c r="AH493" s="29"/>
      <c r="AI493" s="29"/>
      <c r="AJ493" s="29"/>
    </row>
    <row r="494" spans="1:36" ht="22.5" customHeight="1">
      <c r="A494" s="29"/>
      <c r="B494" s="29"/>
      <c r="C494" s="29"/>
      <c r="D494" s="29"/>
      <c r="E494" s="29"/>
      <c r="F494" s="63"/>
      <c r="G494" s="63"/>
      <c r="H494" s="63"/>
      <c r="I494" s="63"/>
      <c r="J494" s="63"/>
      <c r="K494" s="63"/>
      <c r="L494" s="63"/>
      <c r="M494" s="63"/>
      <c r="N494" s="63"/>
      <c r="O494" s="63"/>
      <c r="P494" s="63"/>
      <c r="Q494" s="63"/>
      <c r="R494" s="63"/>
      <c r="S494" s="63"/>
      <c r="T494" s="63"/>
      <c r="U494" s="63"/>
      <c r="V494" s="63"/>
      <c r="W494" s="63"/>
      <c r="X494" s="63"/>
      <c r="Y494" s="63"/>
      <c r="Z494" s="29"/>
      <c r="AA494" s="29"/>
      <c r="AB494" s="29"/>
      <c r="AC494" s="29"/>
      <c r="AD494" s="29"/>
      <c r="AE494" s="29"/>
      <c r="AF494" s="29"/>
      <c r="AG494" s="29"/>
      <c r="AH494" s="29"/>
      <c r="AI494" s="29"/>
      <c r="AJ494" s="29"/>
    </row>
    <row r="495" spans="1:36" ht="22.5" customHeight="1">
      <c r="A495" s="29"/>
      <c r="B495" s="29"/>
      <c r="C495" s="29"/>
      <c r="D495" s="29"/>
      <c r="E495" s="29"/>
      <c r="F495" s="63"/>
      <c r="G495" s="63"/>
      <c r="H495" s="63"/>
      <c r="I495" s="63"/>
      <c r="J495" s="63"/>
      <c r="K495" s="63"/>
      <c r="L495" s="63"/>
      <c r="M495" s="63"/>
      <c r="N495" s="63"/>
      <c r="O495" s="63"/>
      <c r="P495" s="63"/>
      <c r="Q495" s="63"/>
      <c r="R495" s="63"/>
      <c r="S495" s="63"/>
      <c r="T495" s="63"/>
      <c r="U495" s="63"/>
      <c r="V495" s="63"/>
      <c r="W495" s="63"/>
      <c r="X495" s="63"/>
      <c r="Y495" s="63"/>
      <c r="Z495" s="29"/>
      <c r="AA495" s="29"/>
      <c r="AB495" s="29"/>
      <c r="AC495" s="29"/>
      <c r="AD495" s="29"/>
      <c r="AE495" s="29"/>
      <c r="AF495" s="29"/>
      <c r="AG495" s="29"/>
      <c r="AH495" s="29"/>
      <c r="AI495" s="29"/>
      <c r="AJ495" s="29"/>
    </row>
    <row r="496" spans="1:36" ht="22.5" customHeight="1">
      <c r="A496" s="29"/>
      <c r="B496" s="29"/>
      <c r="C496" s="29"/>
      <c r="D496" s="29"/>
      <c r="E496" s="29"/>
      <c r="F496" s="63"/>
      <c r="G496" s="63"/>
      <c r="H496" s="63"/>
      <c r="I496" s="63"/>
      <c r="J496" s="63"/>
      <c r="K496" s="63"/>
      <c r="L496" s="63"/>
      <c r="M496" s="63"/>
      <c r="N496" s="63"/>
      <c r="O496" s="63"/>
      <c r="P496" s="63"/>
      <c r="Q496" s="63"/>
      <c r="R496" s="63"/>
      <c r="S496" s="63"/>
      <c r="T496" s="63"/>
      <c r="U496" s="63"/>
      <c r="V496" s="63"/>
      <c r="W496" s="63"/>
      <c r="X496" s="63"/>
      <c r="Y496" s="63"/>
      <c r="Z496" s="29"/>
      <c r="AA496" s="29"/>
      <c r="AB496" s="29"/>
      <c r="AC496" s="29"/>
      <c r="AD496" s="29"/>
      <c r="AE496" s="29"/>
      <c r="AF496" s="29"/>
      <c r="AG496" s="29"/>
      <c r="AH496" s="29"/>
      <c r="AI496" s="29"/>
      <c r="AJ496" s="29"/>
    </row>
    <row r="497" spans="1:36" ht="22.5" customHeight="1">
      <c r="A497" s="29"/>
      <c r="B497" s="29"/>
      <c r="C497" s="29"/>
      <c r="D497" s="29"/>
      <c r="E497" s="29"/>
      <c r="F497" s="63"/>
      <c r="G497" s="63"/>
      <c r="H497" s="63"/>
      <c r="I497" s="63"/>
      <c r="J497" s="63"/>
      <c r="K497" s="63"/>
      <c r="L497" s="63"/>
      <c r="M497" s="63"/>
      <c r="N497" s="63"/>
      <c r="O497" s="63"/>
      <c r="P497" s="63"/>
      <c r="Q497" s="63"/>
      <c r="R497" s="63"/>
      <c r="S497" s="63"/>
      <c r="T497" s="63"/>
      <c r="U497" s="63"/>
      <c r="V497" s="63"/>
      <c r="W497" s="63"/>
      <c r="X497" s="63"/>
      <c r="Y497" s="63"/>
      <c r="Z497" s="29"/>
      <c r="AA497" s="29"/>
      <c r="AB497" s="29"/>
      <c r="AC497" s="29"/>
      <c r="AD497" s="29"/>
      <c r="AE497" s="29"/>
      <c r="AF497" s="29"/>
      <c r="AG497" s="29"/>
      <c r="AH497" s="29"/>
      <c r="AI497" s="29"/>
      <c r="AJ497" s="29"/>
    </row>
    <row r="498" spans="1:36" ht="22.5" customHeight="1">
      <c r="A498" s="29"/>
      <c r="B498" s="29"/>
      <c r="C498" s="29"/>
      <c r="D498" s="29"/>
      <c r="E498" s="29"/>
      <c r="F498" s="63"/>
      <c r="G498" s="63"/>
      <c r="H498" s="63"/>
      <c r="I498" s="63"/>
      <c r="J498" s="63"/>
      <c r="K498" s="63"/>
      <c r="L498" s="63"/>
      <c r="M498" s="63"/>
      <c r="N498" s="63"/>
      <c r="O498" s="63"/>
      <c r="P498" s="63"/>
      <c r="Q498" s="63"/>
      <c r="R498" s="63"/>
      <c r="S498" s="63"/>
      <c r="T498" s="63"/>
      <c r="U498" s="63"/>
      <c r="V498" s="63"/>
      <c r="W498" s="63"/>
      <c r="X498" s="63"/>
      <c r="Y498" s="63"/>
      <c r="Z498" s="29"/>
      <c r="AA498" s="29"/>
      <c r="AB498" s="29"/>
      <c r="AC498" s="29"/>
      <c r="AD498" s="29"/>
      <c r="AE498" s="29"/>
      <c r="AF498" s="29"/>
      <c r="AG498" s="29"/>
      <c r="AH498" s="29"/>
      <c r="AI498" s="29"/>
      <c r="AJ498" s="29"/>
    </row>
    <row r="499" spans="1:36" ht="22.5" customHeight="1">
      <c r="A499" s="29"/>
      <c r="B499" s="29"/>
      <c r="C499" s="29"/>
      <c r="D499" s="29"/>
      <c r="E499" s="29"/>
      <c r="F499" s="63"/>
      <c r="G499" s="63"/>
      <c r="H499" s="63"/>
      <c r="I499" s="63"/>
      <c r="J499" s="63"/>
      <c r="K499" s="63"/>
      <c r="L499" s="63"/>
      <c r="M499" s="63"/>
      <c r="N499" s="63"/>
      <c r="O499" s="63"/>
      <c r="P499" s="63"/>
      <c r="Q499" s="63"/>
      <c r="R499" s="63"/>
      <c r="S499" s="63"/>
      <c r="T499" s="63"/>
      <c r="U499" s="63"/>
      <c r="V499" s="63"/>
      <c r="W499" s="63"/>
      <c r="X499" s="63"/>
      <c r="Y499" s="63"/>
      <c r="Z499" s="29"/>
      <c r="AA499" s="29"/>
      <c r="AB499" s="29"/>
      <c r="AC499" s="29"/>
      <c r="AD499" s="29"/>
      <c r="AE499" s="29"/>
      <c r="AF499" s="29"/>
      <c r="AG499" s="29"/>
      <c r="AH499" s="29"/>
      <c r="AI499" s="29"/>
      <c r="AJ499" s="29"/>
    </row>
    <row r="500" spans="1:36" ht="22.5" customHeight="1">
      <c r="A500" s="29"/>
      <c r="B500" s="29"/>
      <c r="C500" s="29"/>
      <c r="D500" s="29"/>
      <c r="E500" s="29"/>
      <c r="F500" s="63"/>
      <c r="G500" s="63"/>
      <c r="H500" s="63"/>
      <c r="I500" s="63"/>
      <c r="J500" s="63"/>
      <c r="K500" s="63"/>
      <c r="L500" s="63"/>
      <c r="M500" s="63"/>
      <c r="N500" s="63"/>
      <c r="O500" s="63"/>
      <c r="P500" s="63"/>
      <c r="Q500" s="63"/>
      <c r="R500" s="63"/>
      <c r="S500" s="63"/>
      <c r="T500" s="63"/>
      <c r="U500" s="63"/>
      <c r="V500" s="63"/>
      <c r="W500" s="63"/>
      <c r="X500" s="63"/>
      <c r="Y500" s="63"/>
      <c r="Z500" s="29"/>
      <c r="AA500" s="29"/>
      <c r="AB500" s="29"/>
      <c r="AC500" s="29"/>
      <c r="AD500" s="29"/>
      <c r="AE500" s="29"/>
      <c r="AF500" s="29"/>
      <c r="AG500" s="29"/>
      <c r="AH500" s="29"/>
      <c r="AI500" s="29"/>
      <c r="AJ500" s="29"/>
    </row>
    <row r="501" spans="1:36" ht="22.5" customHeight="1">
      <c r="A501" s="29"/>
      <c r="B501" s="29"/>
      <c r="C501" s="29"/>
      <c r="D501" s="29"/>
      <c r="E501" s="29"/>
      <c r="F501" s="63"/>
      <c r="G501" s="63"/>
      <c r="H501" s="63"/>
      <c r="I501" s="63"/>
      <c r="J501" s="63"/>
      <c r="K501" s="63"/>
      <c r="L501" s="63"/>
      <c r="M501" s="63"/>
      <c r="N501" s="63"/>
      <c r="O501" s="63"/>
      <c r="P501" s="63"/>
      <c r="Q501" s="63"/>
      <c r="R501" s="63"/>
      <c r="S501" s="63"/>
      <c r="T501" s="63"/>
      <c r="U501" s="63"/>
      <c r="V501" s="63"/>
      <c r="W501" s="63"/>
      <c r="X501" s="63"/>
      <c r="Y501" s="63"/>
      <c r="Z501" s="29"/>
      <c r="AA501" s="29"/>
      <c r="AB501" s="29"/>
      <c r="AC501" s="29"/>
      <c r="AD501" s="29"/>
      <c r="AE501" s="29"/>
      <c r="AF501" s="29"/>
      <c r="AG501" s="29"/>
      <c r="AH501" s="29"/>
      <c r="AI501" s="29"/>
      <c r="AJ501" s="29"/>
    </row>
    <row r="502" spans="1:36" ht="22.5" customHeight="1">
      <c r="A502" s="29"/>
      <c r="B502" s="29"/>
      <c r="C502" s="29"/>
      <c r="D502" s="29"/>
      <c r="E502" s="29"/>
      <c r="F502" s="63"/>
      <c r="G502" s="63"/>
      <c r="H502" s="63"/>
      <c r="I502" s="63"/>
      <c r="J502" s="63"/>
      <c r="K502" s="63"/>
      <c r="L502" s="63"/>
      <c r="M502" s="63"/>
      <c r="N502" s="63"/>
      <c r="O502" s="63"/>
      <c r="P502" s="63"/>
      <c r="Q502" s="63"/>
      <c r="R502" s="63"/>
      <c r="S502" s="63"/>
      <c r="T502" s="63"/>
      <c r="U502" s="63"/>
      <c r="V502" s="63"/>
      <c r="W502" s="63"/>
      <c r="X502" s="63"/>
      <c r="Y502" s="63"/>
      <c r="Z502" s="29"/>
      <c r="AA502" s="29"/>
      <c r="AB502" s="29"/>
      <c r="AC502" s="29"/>
      <c r="AD502" s="29"/>
      <c r="AE502" s="29"/>
      <c r="AF502" s="29"/>
      <c r="AG502" s="29"/>
      <c r="AH502" s="29"/>
      <c r="AI502" s="29"/>
      <c r="AJ502" s="29"/>
    </row>
    <row r="503" spans="1:36" ht="22.5" customHeight="1">
      <c r="A503" s="29"/>
      <c r="B503" s="29"/>
      <c r="C503" s="29"/>
      <c r="D503" s="29"/>
      <c r="E503" s="29"/>
      <c r="F503" s="63"/>
      <c r="G503" s="63"/>
      <c r="H503" s="63"/>
      <c r="I503" s="63"/>
      <c r="J503" s="63"/>
      <c r="K503" s="63"/>
      <c r="L503" s="63"/>
      <c r="M503" s="63"/>
      <c r="N503" s="63"/>
      <c r="O503" s="63"/>
      <c r="P503" s="63"/>
      <c r="Q503" s="63"/>
      <c r="R503" s="63"/>
      <c r="S503" s="63"/>
      <c r="T503" s="63"/>
      <c r="U503" s="63"/>
      <c r="V503" s="63"/>
      <c r="W503" s="63"/>
      <c r="X503" s="63"/>
      <c r="Y503" s="63"/>
      <c r="Z503" s="29"/>
      <c r="AA503" s="29"/>
      <c r="AB503" s="29"/>
      <c r="AC503" s="29"/>
      <c r="AD503" s="29"/>
      <c r="AE503" s="29"/>
      <c r="AF503" s="29"/>
      <c r="AG503" s="29"/>
      <c r="AH503" s="29"/>
      <c r="AI503" s="29"/>
      <c r="AJ503" s="29"/>
    </row>
    <row r="504" spans="1:36" ht="22.5" customHeight="1">
      <c r="A504" s="29"/>
      <c r="B504" s="29"/>
      <c r="C504" s="29"/>
      <c r="D504" s="29"/>
      <c r="E504" s="29"/>
      <c r="F504" s="63"/>
      <c r="G504" s="63"/>
      <c r="H504" s="63"/>
      <c r="I504" s="63"/>
      <c r="J504" s="63"/>
      <c r="K504" s="63"/>
      <c r="L504" s="63"/>
      <c r="M504" s="63"/>
      <c r="N504" s="63"/>
      <c r="O504" s="63"/>
      <c r="P504" s="63"/>
      <c r="Q504" s="63"/>
      <c r="R504" s="63"/>
      <c r="S504" s="63"/>
      <c r="T504" s="63"/>
      <c r="U504" s="63"/>
      <c r="V504" s="63"/>
      <c r="W504" s="63"/>
      <c r="X504" s="63"/>
      <c r="Y504" s="63"/>
      <c r="Z504" s="29"/>
      <c r="AA504" s="29"/>
      <c r="AB504" s="29"/>
      <c r="AC504" s="29"/>
      <c r="AD504" s="29"/>
      <c r="AE504" s="29"/>
      <c r="AF504" s="29"/>
      <c r="AG504" s="29"/>
      <c r="AH504" s="29"/>
      <c r="AI504" s="29"/>
      <c r="AJ504" s="29"/>
    </row>
    <row r="505" spans="1:36" ht="22.5" customHeight="1">
      <c r="A505" s="29"/>
      <c r="B505" s="29"/>
      <c r="C505" s="29"/>
      <c r="D505" s="29"/>
      <c r="E505" s="29"/>
      <c r="F505" s="63"/>
      <c r="G505" s="63"/>
      <c r="H505" s="63"/>
      <c r="I505" s="63"/>
      <c r="J505" s="63"/>
      <c r="K505" s="63"/>
      <c r="L505" s="63"/>
      <c r="M505" s="63"/>
      <c r="N505" s="63"/>
      <c r="O505" s="63"/>
      <c r="P505" s="63"/>
      <c r="Q505" s="63"/>
      <c r="R505" s="63"/>
      <c r="S505" s="63"/>
      <c r="T505" s="63"/>
      <c r="U505" s="63"/>
      <c r="V505" s="63"/>
      <c r="W505" s="63"/>
      <c r="X505" s="63"/>
      <c r="Y505" s="63"/>
      <c r="Z505" s="29"/>
      <c r="AA505" s="29"/>
      <c r="AB505" s="29"/>
      <c r="AC505" s="29"/>
      <c r="AD505" s="29"/>
      <c r="AE505" s="29"/>
      <c r="AF505" s="29"/>
      <c r="AG505" s="29"/>
      <c r="AH505" s="29"/>
      <c r="AI505" s="29"/>
      <c r="AJ505" s="29"/>
    </row>
    <row r="506" spans="1:36" ht="22.5" customHeight="1">
      <c r="A506" s="29"/>
      <c r="B506" s="29"/>
      <c r="C506" s="29"/>
      <c r="D506" s="29"/>
      <c r="E506" s="29"/>
      <c r="F506" s="63"/>
      <c r="G506" s="63"/>
      <c r="H506" s="63"/>
      <c r="I506" s="63"/>
      <c r="J506" s="63"/>
      <c r="K506" s="63"/>
      <c r="L506" s="63"/>
      <c r="M506" s="63"/>
      <c r="N506" s="63"/>
      <c r="O506" s="63"/>
      <c r="P506" s="63"/>
      <c r="Q506" s="63"/>
      <c r="R506" s="63"/>
      <c r="S506" s="63"/>
      <c r="T506" s="63"/>
      <c r="U506" s="63"/>
      <c r="V506" s="63"/>
      <c r="W506" s="63"/>
      <c r="X506" s="63"/>
      <c r="Y506" s="63"/>
      <c r="Z506" s="29"/>
      <c r="AA506" s="29"/>
      <c r="AB506" s="29"/>
      <c r="AC506" s="29"/>
      <c r="AD506" s="29"/>
      <c r="AE506" s="29"/>
      <c r="AF506" s="29"/>
      <c r="AG506" s="29"/>
      <c r="AH506" s="29"/>
      <c r="AI506" s="29"/>
      <c r="AJ506" s="29"/>
    </row>
    <row r="507" spans="1:36" ht="22.5" customHeight="1">
      <c r="A507" s="29"/>
      <c r="B507" s="29"/>
      <c r="C507" s="29"/>
      <c r="D507" s="29"/>
      <c r="E507" s="29"/>
      <c r="F507" s="63"/>
      <c r="G507" s="63"/>
      <c r="H507" s="63"/>
      <c r="I507" s="63"/>
      <c r="J507" s="63"/>
      <c r="K507" s="63"/>
      <c r="L507" s="63"/>
      <c r="M507" s="63"/>
      <c r="N507" s="63"/>
      <c r="O507" s="63"/>
      <c r="P507" s="63"/>
      <c r="Q507" s="63"/>
      <c r="R507" s="63"/>
      <c r="S507" s="63"/>
      <c r="T507" s="63"/>
      <c r="U507" s="63"/>
      <c r="V507" s="63"/>
      <c r="W507" s="63"/>
      <c r="X507" s="63"/>
      <c r="Y507" s="63"/>
      <c r="Z507" s="29"/>
      <c r="AA507" s="29"/>
      <c r="AB507" s="29"/>
      <c r="AC507" s="29"/>
      <c r="AD507" s="29"/>
      <c r="AE507" s="29"/>
      <c r="AF507" s="29"/>
      <c r="AG507" s="29"/>
      <c r="AH507" s="29"/>
      <c r="AI507" s="29"/>
      <c r="AJ507" s="29"/>
    </row>
    <row r="508" spans="1:36" ht="22.5" customHeight="1">
      <c r="A508" s="29"/>
      <c r="B508" s="29"/>
      <c r="C508" s="29"/>
      <c r="D508" s="29"/>
      <c r="E508" s="29"/>
      <c r="F508" s="63"/>
      <c r="G508" s="63"/>
      <c r="H508" s="63"/>
      <c r="I508" s="63"/>
      <c r="J508" s="63"/>
      <c r="K508" s="63"/>
      <c r="L508" s="63"/>
      <c r="M508" s="63"/>
      <c r="N508" s="63"/>
      <c r="O508" s="63"/>
      <c r="P508" s="63"/>
      <c r="Q508" s="63"/>
      <c r="R508" s="63"/>
      <c r="S508" s="63"/>
      <c r="T508" s="63"/>
      <c r="U508" s="63"/>
      <c r="V508" s="63"/>
      <c r="W508" s="63"/>
      <c r="X508" s="63"/>
      <c r="Y508" s="63"/>
      <c r="Z508" s="29"/>
      <c r="AA508" s="29"/>
      <c r="AB508" s="29"/>
      <c r="AC508" s="29"/>
      <c r="AD508" s="29"/>
      <c r="AE508" s="29"/>
      <c r="AF508" s="29"/>
      <c r="AG508" s="29"/>
      <c r="AH508" s="29"/>
      <c r="AI508" s="29"/>
      <c r="AJ508" s="29"/>
    </row>
    <row r="509" spans="1:36" ht="22.5" customHeight="1">
      <c r="A509" s="29"/>
      <c r="B509" s="29"/>
      <c r="C509" s="29"/>
      <c r="D509" s="29"/>
      <c r="E509" s="29"/>
      <c r="F509" s="63"/>
      <c r="G509" s="63"/>
      <c r="H509" s="63"/>
      <c r="I509" s="63"/>
      <c r="J509" s="63"/>
      <c r="K509" s="63"/>
      <c r="L509" s="63"/>
      <c r="M509" s="63"/>
      <c r="N509" s="63"/>
      <c r="O509" s="63"/>
      <c r="P509" s="63"/>
      <c r="Q509" s="63"/>
      <c r="R509" s="63"/>
      <c r="S509" s="63"/>
      <c r="T509" s="63"/>
      <c r="U509" s="63"/>
      <c r="V509" s="63"/>
      <c r="W509" s="63"/>
      <c r="X509" s="63"/>
      <c r="Y509" s="63"/>
      <c r="Z509" s="29"/>
      <c r="AA509" s="29"/>
      <c r="AB509" s="29"/>
      <c r="AC509" s="29"/>
      <c r="AD509" s="29"/>
      <c r="AE509" s="29"/>
      <c r="AF509" s="29"/>
      <c r="AG509" s="29"/>
      <c r="AH509" s="29"/>
      <c r="AI509" s="29"/>
      <c r="AJ509" s="29"/>
    </row>
    <row r="510" spans="1:36" ht="22.5" customHeight="1">
      <c r="A510" s="29"/>
      <c r="B510" s="29"/>
      <c r="C510" s="29"/>
      <c r="D510" s="29"/>
      <c r="E510" s="29"/>
      <c r="F510" s="63"/>
      <c r="G510" s="63"/>
      <c r="H510" s="63"/>
      <c r="I510" s="63"/>
      <c r="J510" s="63"/>
      <c r="K510" s="63"/>
      <c r="L510" s="63"/>
      <c r="M510" s="63"/>
      <c r="N510" s="63"/>
      <c r="O510" s="63"/>
      <c r="P510" s="63"/>
      <c r="Q510" s="63"/>
      <c r="R510" s="63"/>
      <c r="S510" s="63"/>
      <c r="T510" s="63"/>
      <c r="U510" s="63"/>
      <c r="V510" s="63"/>
      <c r="W510" s="63"/>
      <c r="X510" s="63"/>
      <c r="Y510" s="63"/>
      <c r="Z510" s="29"/>
      <c r="AA510" s="29"/>
      <c r="AB510" s="29"/>
      <c r="AC510" s="29"/>
      <c r="AD510" s="29"/>
      <c r="AE510" s="29"/>
      <c r="AF510" s="29"/>
      <c r="AG510" s="29"/>
      <c r="AH510" s="29"/>
      <c r="AI510" s="29"/>
      <c r="AJ510" s="29"/>
    </row>
    <row r="511" spans="1:36" ht="22.5" customHeight="1">
      <c r="A511" s="29"/>
      <c r="B511" s="29"/>
      <c r="C511" s="29"/>
      <c r="D511" s="29"/>
      <c r="E511" s="29"/>
      <c r="F511" s="63"/>
      <c r="G511" s="63"/>
      <c r="H511" s="63"/>
      <c r="I511" s="63"/>
      <c r="J511" s="63"/>
      <c r="K511" s="63"/>
      <c r="L511" s="63"/>
      <c r="M511" s="63"/>
      <c r="N511" s="63"/>
      <c r="O511" s="63"/>
      <c r="P511" s="63"/>
      <c r="Q511" s="63"/>
      <c r="R511" s="63"/>
      <c r="S511" s="63"/>
      <c r="T511" s="63"/>
      <c r="U511" s="63"/>
      <c r="V511" s="63"/>
      <c r="W511" s="63"/>
      <c r="X511" s="63"/>
      <c r="Y511" s="63"/>
      <c r="Z511" s="29"/>
      <c r="AA511" s="29"/>
      <c r="AB511" s="29"/>
      <c r="AC511" s="29"/>
      <c r="AD511" s="29"/>
      <c r="AE511" s="29"/>
      <c r="AF511" s="29"/>
      <c r="AG511" s="29"/>
      <c r="AH511" s="29"/>
      <c r="AI511" s="29"/>
      <c r="AJ511" s="29"/>
    </row>
    <row r="512" spans="1:36" ht="22.5" customHeight="1">
      <c r="A512" s="29"/>
      <c r="B512" s="29"/>
      <c r="C512" s="29"/>
      <c r="D512" s="29"/>
      <c r="E512" s="29"/>
      <c r="F512" s="63"/>
      <c r="G512" s="63"/>
      <c r="H512" s="63"/>
      <c r="I512" s="63"/>
      <c r="J512" s="63"/>
      <c r="K512" s="63"/>
      <c r="L512" s="63"/>
      <c r="M512" s="63"/>
      <c r="N512" s="63"/>
      <c r="O512" s="63"/>
      <c r="P512" s="63"/>
      <c r="Q512" s="63"/>
      <c r="R512" s="63"/>
      <c r="S512" s="63"/>
      <c r="T512" s="63"/>
      <c r="U512" s="63"/>
      <c r="V512" s="63"/>
      <c r="W512" s="63"/>
      <c r="X512" s="63"/>
      <c r="Y512" s="63"/>
      <c r="Z512" s="29"/>
      <c r="AA512" s="29"/>
      <c r="AB512" s="29"/>
      <c r="AC512" s="29"/>
      <c r="AD512" s="29"/>
      <c r="AE512" s="29"/>
      <c r="AF512" s="29"/>
      <c r="AG512" s="29"/>
      <c r="AH512" s="29"/>
      <c r="AI512" s="29"/>
      <c r="AJ512" s="29"/>
    </row>
    <row r="513" spans="1:36" ht="22.5" customHeight="1">
      <c r="A513" s="29"/>
      <c r="B513" s="29"/>
      <c r="C513" s="29"/>
      <c r="D513" s="29"/>
      <c r="E513" s="29"/>
      <c r="F513" s="63"/>
      <c r="G513" s="63"/>
      <c r="H513" s="63"/>
      <c r="I513" s="63"/>
      <c r="J513" s="63"/>
      <c r="K513" s="63"/>
      <c r="L513" s="63"/>
      <c r="M513" s="63"/>
      <c r="N513" s="63"/>
      <c r="O513" s="63"/>
      <c r="P513" s="63"/>
      <c r="Q513" s="63"/>
      <c r="R513" s="63"/>
      <c r="S513" s="63"/>
      <c r="T513" s="63"/>
      <c r="U513" s="63"/>
      <c r="V513" s="63"/>
      <c r="W513" s="63"/>
      <c r="X513" s="63"/>
      <c r="Y513" s="63"/>
      <c r="Z513" s="29"/>
      <c r="AA513" s="29"/>
      <c r="AB513" s="29"/>
      <c r="AC513" s="29"/>
      <c r="AD513" s="29"/>
      <c r="AE513" s="29"/>
      <c r="AF513" s="29"/>
      <c r="AG513" s="29"/>
      <c r="AH513" s="29"/>
      <c r="AI513" s="29"/>
      <c r="AJ513" s="29"/>
    </row>
    <row r="514" spans="1:36" ht="22.5" customHeight="1">
      <c r="A514" s="29"/>
      <c r="B514" s="29"/>
      <c r="C514" s="29"/>
      <c r="D514" s="29"/>
      <c r="E514" s="29"/>
      <c r="F514" s="63"/>
      <c r="G514" s="63"/>
      <c r="H514" s="63"/>
      <c r="I514" s="63"/>
      <c r="J514" s="63"/>
      <c r="K514" s="63"/>
      <c r="L514" s="63"/>
      <c r="M514" s="63"/>
      <c r="N514" s="63"/>
      <c r="O514" s="63"/>
      <c r="P514" s="63"/>
      <c r="Q514" s="63"/>
      <c r="R514" s="63"/>
      <c r="S514" s="63"/>
      <c r="T514" s="63"/>
      <c r="U514" s="63"/>
      <c r="V514" s="63"/>
      <c r="W514" s="63"/>
      <c r="X514" s="63"/>
      <c r="Y514" s="63"/>
      <c r="Z514" s="29"/>
      <c r="AA514" s="29"/>
      <c r="AB514" s="29"/>
      <c r="AC514" s="29"/>
      <c r="AD514" s="29"/>
      <c r="AE514" s="29"/>
      <c r="AF514" s="29"/>
      <c r="AG514" s="29"/>
      <c r="AH514" s="29"/>
      <c r="AI514" s="29"/>
      <c r="AJ514" s="29"/>
    </row>
    <row r="515" spans="1:36" ht="22.5" customHeight="1">
      <c r="A515" s="29"/>
      <c r="B515" s="29"/>
      <c r="C515" s="29"/>
      <c r="D515" s="29"/>
      <c r="E515" s="29"/>
      <c r="F515" s="63"/>
      <c r="G515" s="63"/>
      <c r="H515" s="63"/>
      <c r="I515" s="63"/>
      <c r="J515" s="63"/>
      <c r="K515" s="63"/>
      <c r="L515" s="63"/>
      <c r="M515" s="63"/>
      <c r="N515" s="63"/>
      <c r="O515" s="63"/>
      <c r="P515" s="63"/>
      <c r="Q515" s="63"/>
      <c r="R515" s="63"/>
      <c r="S515" s="63"/>
      <c r="T515" s="63"/>
      <c r="U515" s="63"/>
      <c r="V515" s="63"/>
      <c r="W515" s="63"/>
      <c r="X515" s="63"/>
      <c r="Y515" s="63"/>
      <c r="Z515" s="29"/>
      <c r="AA515" s="29"/>
      <c r="AB515" s="29"/>
      <c r="AC515" s="29"/>
      <c r="AD515" s="29"/>
      <c r="AE515" s="29"/>
      <c r="AF515" s="29"/>
      <c r="AG515" s="29"/>
      <c r="AH515" s="29"/>
      <c r="AI515" s="29"/>
      <c r="AJ515" s="29"/>
    </row>
    <row r="516" spans="1:36" ht="22.5" customHeight="1">
      <c r="A516" s="29"/>
      <c r="B516" s="29"/>
      <c r="C516" s="29"/>
      <c r="D516" s="29"/>
      <c r="E516" s="29"/>
      <c r="F516" s="63"/>
      <c r="G516" s="63"/>
      <c r="H516" s="63"/>
      <c r="I516" s="63"/>
      <c r="J516" s="63"/>
      <c r="K516" s="63"/>
      <c r="L516" s="63"/>
      <c r="M516" s="63"/>
      <c r="N516" s="63"/>
      <c r="O516" s="63"/>
      <c r="P516" s="63"/>
      <c r="Q516" s="63"/>
      <c r="R516" s="63"/>
      <c r="S516" s="63"/>
      <c r="T516" s="63"/>
      <c r="U516" s="63"/>
      <c r="V516" s="63"/>
      <c r="W516" s="63"/>
      <c r="X516" s="63"/>
      <c r="Y516" s="63"/>
      <c r="Z516" s="29"/>
      <c r="AA516" s="29"/>
      <c r="AB516" s="29"/>
      <c r="AC516" s="29"/>
      <c r="AD516" s="29"/>
      <c r="AE516" s="29"/>
      <c r="AF516" s="29"/>
      <c r="AG516" s="29"/>
      <c r="AH516" s="29"/>
      <c r="AI516" s="29"/>
      <c r="AJ516" s="29"/>
    </row>
    <row r="517" spans="1:36" ht="22.5" customHeight="1">
      <c r="A517" s="29"/>
      <c r="B517" s="29"/>
      <c r="C517" s="29"/>
      <c r="D517" s="29"/>
      <c r="E517" s="29"/>
      <c r="F517" s="63"/>
      <c r="G517" s="63"/>
      <c r="H517" s="63"/>
      <c r="I517" s="63"/>
      <c r="J517" s="63"/>
      <c r="K517" s="63"/>
      <c r="L517" s="63"/>
      <c r="M517" s="63"/>
      <c r="N517" s="63"/>
      <c r="O517" s="63"/>
      <c r="P517" s="63"/>
      <c r="Q517" s="63"/>
      <c r="R517" s="63"/>
      <c r="S517" s="63"/>
      <c r="T517" s="63"/>
      <c r="U517" s="63"/>
      <c r="V517" s="63"/>
      <c r="W517" s="63"/>
      <c r="X517" s="63"/>
      <c r="Y517" s="63"/>
      <c r="Z517" s="29"/>
      <c r="AA517" s="29"/>
      <c r="AB517" s="29"/>
      <c r="AC517" s="29"/>
      <c r="AD517" s="29"/>
      <c r="AE517" s="29"/>
      <c r="AF517" s="29"/>
      <c r="AG517" s="29"/>
      <c r="AH517" s="29"/>
      <c r="AI517" s="29"/>
      <c r="AJ517" s="29"/>
    </row>
    <row r="518" spans="1:36" ht="22.5" customHeight="1">
      <c r="A518" s="29"/>
      <c r="B518" s="29"/>
      <c r="C518" s="29"/>
      <c r="D518" s="29"/>
      <c r="E518" s="29"/>
      <c r="F518" s="63"/>
      <c r="G518" s="63"/>
      <c r="H518" s="63"/>
      <c r="I518" s="63"/>
      <c r="J518" s="63"/>
      <c r="K518" s="63"/>
      <c r="L518" s="63"/>
      <c r="M518" s="63"/>
      <c r="N518" s="63"/>
      <c r="O518" s="63"/>
      <c r="P518" s="63"/>
      <c r="Q518" s="63"/>
      <c r="R518" s="63"/>
      <c r="S518" s="63"/>
      <c r="T518" s="63"/>
      <c r="U518" s="63"/>
      <c r="V518" s="63"/>
      <c r="W518" s="63"/>
      <c r="X518" s="63"/>
      <c r="Y518" s="63"/>
      <c r="Z518" s="29"/>
      <c r="AA518" s="29"/>
      <c r="AB518" s="29"/>
      <c r="AC518" s="29"/>
      <c r="AD518" s="29"/>
      <c r="AE518" s="29"/>
      <c r="AF518" s="29"/>
      <c r="AG518" s="29"/>
      <c r="AH518" s="29"/>
      <c r="AI518" s="29"/>
      <c r="AJ518" s="29"/>
    </row>
    <row r="519" spans="1:36" ht="22.5" customHeight="1">
      <c r="A519" s="29"/>
      <c r="B519" s="29"/>
      <c r="C519" s="29"/>
      <c r="D519" s="29"/>
      <c r="E519" s="29"/>
      <c r="F519" s="63"/>
      <c r="G519" s="63"/>
      <c r="H519" s="63"/>
      <c r="I519" s="63"/>
      <c r="J519" s="63"/>
      <c r="K519" s="63"/>
      <c r="L519" s="63"/>
      <c r="M519" s="63"/>
      <c r="N519" s="63"/>
      <c r="O519" s="63"/>
      <c r="P519" s="63"/>
      <c r="Q519" s="63"/>
      <c r="R519" s="63"/>
      <c r="S519" s="63"/>
      <c r="T519" s="63"/>
      <c r="U519" s="63"/>
      <c r="V519" s="63"/>
      <c r="W519" s="63"/>
      <c r="X519" s="63"/>
      <c r="Y519" s="63"/>
      <c r="Z519" s="29"/>
      <c r="AA519" s="29"/>
      <c r="AB519" s="29"/>
      <c r="AC519" s="29"/>
      <c r="AD519" s="29"/>
      <c r="AE519" s="29"/>
      <c r="AF519" s="29"/>
      <c r="AG519" s="29"/>
      <c r="AH519" s="29"/>
      <c r="AI519" s="29"/>
      <c r="AJ519" s="29"/>
    </row>
    <row r="520" spans="1:36" ht="22.5" customHeight="1">
      <c r="A520" s="29"/>
      <c r="B520" s="29"/>
      <c r="C520" s="29"/>
      <c r="D520" s="29"/>
      <c r="E520" s="29"/>
      <c r="F520" s="63"/>
      <c r="G520" s="63"/>
      <c r="H520" s="63"/>
      <c r="I520" s="63"/>
      <c r="J520" s="63"/>
      <c r="K520" s="63"/>
      <c r="L520" s="63"/>
      <c r="M520" s="63"/>
      <c r="N520" s="63"/>
      <c r="O520" s="63"/>
      <c r="P520" s="63"/>
      <c r="Q520" s="63"/>
      <c r="R520" s="63"/>
      <c r="S520" s="63"/>
      <c r="T520" s="63"/>
      <c r="U520" s="63"/>
      <c r="V520" s="63"/>
      <c r="W520" s="63"/>
      <c r="X520" s="63"/>
      <c r="Y520" s="63"/>
      <c r="Z520" s="29"/>
      <c r="AA520" s="29"/>
      <c r="AB520" s="29"/>
      <c r="AC520" s="29"/>
      <c r="AD520" s="29"/>
      <c r="AE520" s="29"/>
      <c r="AF520" s="29"/>
      <c r="AG520" s="29"/>
      <c r="AH520" s="29"/>
      <c r="AI520" s="29"/>
      <c r="AJ520" s="29"/>
    </row>
    <row r="521" spans="1:36" ht="22.5" customHeight="1">
      <c r="A521" s="29"/>
      <c r="B521" s="29"/>
      <c r="C521" s="29"/>
      <c r="D521" s="29"/>
      <c r="E521" s="29"/>
      <c r="F521" s="63"/>
      <c r="G521" s="63"/>
      <c r="H521" s="63"/>
      <c r="I521" s="63"/>
      <c r="J521" s="63"/>
      <c r="K521" s="63"/>
      <c r="L521" s="63"/>
      <c r="M521" s="63"/>
      <c r="N521" s="63"/>
      <c r="O521" s="63"/>
      <c r="P521" s="63"/>
      <c r="Q521" s="63"/>
      <c r="R521" s="63"/>
      <c r="S521" s="63"/>
      <c r="T521" s="63"/>
      <c r="U521" s="63"/>
      <c r="V521" s="63"/>
      <c r="W521" s="63"/>
      <c r="X521" s="63"/>
      <c r="Y521" s="63"/>
      <c r="Z521" s="29"/>
      <c r="AA521" s="29"/>
      <c r="AB521" s="29"/>
      <c r="AC521" s="29"/>
      <c r="AD521" s="29"/>
      <c r="AE521" s="29"/>
      <c r="AF521" s="29"/>
      <c r="AG521" s="29"/>
      <c r="AH521" s="29"/>
      <c r="AI521" s="29"/>
      <c r="AJ521" s="29"/>
    </row>
    <row r="522" spans="1:36" ht="22.5" customHeight="1">
      <c r="A522" s="29"/>
      <c r="B522" s="29"/>
      <c r="C522" s="29"/>
      <c r="D522" s="29"/>
      <c r="E522" s="29"/>
      <c r="F522" s="63"/>
      <c r="G522" s="63"/>
      <c r="H522" s="63"/>
      <c r="I522" s="63"/>
      <c r="J522" s="63"/>
      <c r="K522" s="63"/>
      <c r="L522" s="63"/>
      <c r="M522" s="63"/>
      <c r="N522" s="63"/>
      <c r="O522" s="63"/>
      <c r="P522" s="63"/>
      <c r="Q522" s="63"/>
      <c r="R522" s="63"/>
      <c r="S522" s="63"/>
      <c r="T522" s="63"/>
      <c r="U522" s="63"/>
      <c r="V522" s="63"/>
      <c r="W522" s="63"/>
      <c r="X522" s="63"/>
      <c r="Y522" s="63"/>
      <c r="Z522" s="29"/>
      <c r="AA522" s="29"/>
      <c r="AB522" s="29"/>
      <c r="AC522" s="29"/>
      <c r="AD522" s="29"/>
      <c r="AE522" s="29"/>
      <c r="AF522" s="29"/>
      <c r="AG522" s="29"/>
      <c r="AH522" s="29"/>
      <c r="AI522" s="29"/>
      <c r="AJ522" s="29"/>
    </row>
    <row r="523" spans="1:36" ht="22.5" customHeight="1">
      <c r="A523" s="29"/>
      <c r="B523" s="29"/>
      <c r="C523" s="29"/>
      <c r="D523" s="29"/>
      <c r="E523" s="29"/>
      <c r="F523" s="63"/>
      <c r="G523" s="63"/>
      <c r="H523" s="63"/>
      <c r="I523" s="63"/>
      <c r="J523" s="63"/>
      <c r="K523" s="63"/>
      <c r="L523" s="63"/>
      <c r="M523" s="63"/>
      <c r="N523" s="63"/>
      <c r="O523" s="63"/>
      <c r="P523" s="63"/>
      <c r="Q523" s="63"/>
      <c r="R523" s="63"/>
      <c r="S523" s="63"/>
      <c r="T523" s="63"/>
      <c r="U523" s="63"/>
      <c r="V523" s="63"/>
      <c r="W523" s="63"/>
      <c r="X523" s="63"/>
      <c r="Y523" s="63"/>
      <c r="Z523" s="29"/>
      <c r="AA523" s="29"/>
      <c r="AB523" s="29"/>
      <c r="AC523" s="29"/>
      <c r="AD523" s="29"/>
      <c r="AE523" s="29"/>
      <c r="AF523" s="29"/>
      <c r="AG523" s="29"/>
      <c r="AH523" s="29"/>
      <c r="AI523" s="29"/>
      <c r="AJ523" s="29"/>
    </row>
    <row r="524" spans="1:36" ht="22.5" customHeight="1">
      <c r="A524" s="29"/>
      <c r="B524" s="29"/>
      <c r="C524" s="29"/>
      <c r="D524" s="29"/>
      <c r="E524" s="29"/>
      <c r="F524" s="63"/>
      <c r="G524" s="63"/>
      <c r="H524" s="63"/>
      <c r="I524" s="63"/>
      <c r="J524" s="63"/>
      <c r="K524" s="63"/>
      <c r="L524" s="63"/>
      <c r="M524" s="63"/>
      <c r="N524" s="63"/>
      <c r="O524" s="63"/>
      <c r="P524" s="63"/>
      <c r="Q524" s="63"/>
      <c r="R524" s="63"/>
      <c r="S524" s="63"/>
      <c r="T524" s="63"/>
      <c r="U524" s="63"/>
      <c r="V524" s="63"/>
      <c r="W524" s="63"/>
      <c r="X524" s="63"/>
      <c r="Y524" s="63"/>
      <c r="Z524" s="29"/>
      <c r="AA524" s="29"/>
      <c r="AB524" s="29"/>
      <c r="AC524" s="29"/>
      <c r="AD524" s="29"/>
      <c r="AE524" s="29"/>
      <c r="AF524" s="29"/>
      <c r="AG524" s="29"/>
      <c r="AH524" s="29"/>
      <c r="AI524" s="29"/>
      <c r="AJ524" s="29"/>
    </row>
    <row r="525" spans="1:36" ht="22.5" customHeight="1">
      <c r="A525" s="29"/>
      <c r="B525" s="29"/>
      <c r="C525" s="29"/>
      <c r="D525" s="29"/>
      <c r="E525" s="29"/>
      <c r="F525" s="63"/>
      <c r="G525" s="63"/>
      <c r="H525" s="63"/>
      <c r="I525" s="63"/>
      <c r="J525" s="63"/>
      <c r="K525" s="63"/>
      <c r="L525" s="63"/>
      <c r="M525" s="63"/>
      <c r="N525" s="63"/>
      <c r="O525" s="63"/>
      <c r="P525" s="63"/>
      <c r="Q525" s="63"/>
      <c r="R525" s="63"/>
      <c r="S525" s="63"/>
      <c r="T525" s="63"/>
      <c r="U525" s="63"/>
      <c r="V525" s="63"/>
      <c r="W525" s="63"/>
      <c r="X525" s="63"/>
      <c r="Y525" s="63"/>
      <c r="Z525" s="29"/>
      <c r="AA525" s="29"/>
      <c r="AB525" s="29"/>
      <c r="AC525" s="29"/>
      <c r="AD525" s="29"/>
      <c r="AE525" s="29"/>
      <c r="AF525" s="29"/>
      <c r="AG525" s="29"/>
      <c r="AH525" s="29"/>
      <c r="AI525" s="29"/>
      <c r="AJ525" s="29"/>
    </row>
    <row r="526" spans="1:36" ht="22.5" customHeight="1">
      <c r="A526" s="29"/>
      <c r="B526" s="29"/>
      <c r="C526" s="29"/>
      <c r="D526" s="29"/>
      <c r="E526" s="29"/>
      <c r="F526" s="63"/>
      <c r="G526" s="63"/>
      <c r="H526" s="63"/>
      <c r="I526" s="63"/>
      <c r="J526" s="63"/>
      <c r="K526" s="63"/>
      <c r="L526" s="63"/>
      <c r="M526" s="63"/>
      <c r="N526" s="63"/>
      <c r="O526" s="63"/>
      <c r="P526" s="63"/>
      <c r="Q526" s="63"/>
      <c r="R526" s="63"/>
      <c r="S526" s="63"/>
      <c r="T526" s="63"/>
      <c r="U526" s="63"/>
      <c r="V526" s="63"/>
      <c r="W526" s="63"/>
      <c r="X526" s="63"/>
      <c r="Y526" s="63"/>
      <c r="Z526" s="29"/>
      <c r="AA526" s="29"/>
      <c r="AB526" s="29"/>
      <c r="AC526" s="29"/>
      <c r="AD526" s="29"/>
      <c r="AE526" s="29"/>
      <c r="AF526" s="29"/>
      <c r="AG526" s="29"/>
      <c r="AH526" s="29"/>
      <c r="AI526" s="29"/>
      <c r="AJ526" s="29"/>
    </row>
    <row r="527" spans="1:36" ht="22.5" customHeight="1">
      <c r="A527" s="29"/>
      <c r="B527" s="29"/>
      <c r="C527" s="29"/>
      <c r="D527" s="29"/>
      <c r="E527" s="29"/>
      <c r="F527" s="63"/>
      <c r="G527" s="63"/>
      <c r="H527" s="63"/>
      <c r="I527" s="63"/>
      <c r="J527" s="63"/>
      <c r="K527" s="63"/>
      <c r="L527" s="63"/>
      <c r="M527" s="63"/>
      <c r="N527" s="63"/>
      <c r="O527" s="63"/>
      <c r="P527" s="63"/>
      <c r="Q527" s="63"/>
      <c r="R527" s="63"/>
      <c r="S527" s="63"/>
      <c r="T527" s="63"/>
      <c r="U527" s="63"/>
      <c r="V527" s="63"/>
      <c r="W527" s="63"/>
      <c r="X527" s="63"/>
      <c r="Y527" s="63"/>
      <c r="Z527" s="29"/>
      <c r="AA527" s="29"/>
      <c r="AB527" s="29"/>
      <c r="AC527" s="29"/>
      <c r="AD527" s="29"/>
      <c r="AE527" s="29"/>
      <c r="AF527" s="29"/>
      <c r="AG527" s="29"/>
      <c r="AH527" s="29"/>
      <c r="AI527" s="29"/>
      <c r="AJ527" s="29"/>
    </row>
    <row r="528" spans="1:36" ht="22.5" customHeight="1">
      <c r="A528" s="29"/>
      <c r="B528" s="29"/>
      <c r="C528" s="29"/>
      <c r="D528" s="29"/>
      <c r="E528" s="29"/>
      <c r="F528" s="63"/>
      <c r="G528" s="63"/>
      <c r="H528" s="63"/>
      <c r="I528" s="63"/>
      <c r="J528" s="63"/>
      <c r="K528" s="63"/>
      <c r="L528" s="63"/>
      <c r="M528" s="63"/>
      <c r="N528" s="63"/>
      <c r="O528" s="63"/>
      <c r="P528" s="63"/>
      <c r="Q528" s="63"/>
      <c r="R528" s="63"/>
      <c r="S528" s="63"/>
      <c r="T528" s="63"/>
      <c r="U528" s="63"/>
      <c r="V528" s="63"/>
      <c r="W528" s="63"/>
      <c r="X528" s="63"/>
      <c r="Y528" s="63"/>
      <c r="Z528" s="29"/>
      <c r="AA528" s="29"/>
      <c r="AB528" s="29"/>
      <c r="AC528" s="29"/>
      <c r="AD528" s="29"/>
      <c r="AE528" s="29"/>
      <c r="AF528" s="29"/>
      <c r="AG528" s="29"/>
      <c r="AH528" s="29"/>
      <c r="AI528" s="29"/>
      <c r="AJ528" s="29"/>
    </row>
    <row r="529" spans="1:36" ht="22.5" customHeight="1">
      <c r="A529" s="29"/>
      <c r="B529" s="29"/>
      <c r="C529" s="29"/>
      <c r="D529" s="29"/>
      <c r="E529" s="29"/>
      <c r="F529" s="63"/>
      <c r="G529" s="63"/>
      <c r="H529" s="63"/>
      <c r="I529" s="63"/>
      <c r="J529" s="63"/>
      <c r="K529" s="63"/>
      <c r="L529" s="63"/>
      <c r="M529" s="63"/>
      <c r="N529" s="63"/>
      <c r="O529" s="63"/>
      <c r="P529" s="63"/>
      <c r="Q529" s="63"/>
      <c r="R529" s="63"/>
      <c r="S529" s="63"/>
      <c r="T529" s="63"/>
      <c r="U529" s="63"/>
      <c r="V529" s="63"/>
      <c r="W529" s="63"/>
      <c r="X529" s="63"/>
      <c r="Y529" s="63"/>
      <c r="Z529" s="29"/>
      <c r="AA529" s="29"/>
      <c r="AB529" s="29"/>
      <c r="AC529" s="29"/>
      <c r="AD529" s="29"/>
      <c r="AE529" s="29"/>
      <c r="AF529" s="29"/>
      <c r="AG529" s="29"/>
      <c r="AH529" s="29"/>
      <c r="AI529" s="29"/>
      <c r="AJ529" s="29"/>
    </row>
    <row r="530" spans="1:36" ht="22.5" customHeight="1">
      <c r="A530" s="29"/>
      <c r="B530" s="29"/>
      <c r="C530" s="29"/>
      <c r="D530" s="29"/>
      <c r="E530" s="29"/>
      <c r="F530" s="63"/>
      <c r="G530" s="63"/>
      <c r="H530" s="63"/>
      <c r="I530" s="63"/>
      <c r="J530" s="63"/>
      <c r="K530" s="63"/>
      <c r="L530" s="63"/>
      <c r="M530" s="63"/>
      <c r="N530" s="63"/>
      <c r="O530" s="63"/>
      <c r="P530" s="63"/>
      <c r="Q530" s="63"/>
      <c r="R530" s="63"/>
      <c r="S530" s="63"/>
      <c r="T530" s="63"/>
      <c r="U530" s="63"/>
      <c r="V530" s="63"/>
      <c r="W530" s="63"/>
      <c r="X530" s="63"/>
      <c r="Y530" s="63"/>
      <c r="Z530" s="29"/>
      <c r="AA530" s="29"/>
      <c r="AB530" s="29"/>
      <c r="AC530" s="29"/>
      <c r="AD530" s="29"/>
      <c r="AE530" s="29"/>
      <c r="AF530" s="29"/>
      <c r="AG530" s="29"/>
      <c r="AH530" s="29"/>
      <c r="AI530" s="29"/>
      <c r="AJ530" s="29"/>
    </row>
    <row r="531" spans="1:36" ht="22.5" customHeight="1">
      <c r="A531" s="29"/>
      <c r="B531" s="29"/>
      <c r="C531" s="29"/>
      <c r="D531" s="29"/>
      <c r="E531" s="29"/>
      <c r="F531" s="63"/>
      <c r="G531" s="63"/>
      <c r="H531" s="63"/>
      <c r="I531" s="63"/>
      <c r="J531" s="63"/>
      <c r="K531" s="63"/>
      <c r="L531" s="63"/>
      <c r="M531" s="63"/>
      <c r="N531" s="63"/>
      <c r="O531" s="63"/>
      <c r="P531" s="63"/>
      <c r="Q531" s="63"/>
      <c r="R531" s="63"/>
      <c r="S531" s="63"/>
      <c r="T531" s="63"/>
      <c r="U531" s="63"/>
      <c r="V531" s="63"/>
      <c r="W531" s="63"/>
      <c r="X531" s="63"/>
      <c r="Y531" s="63"/>
      <c r="Z531" s="29"/>
      <c r="AA531" s="29"/>
      <c r="AB531" s="29"/>
      <c r="AC531" s="29"/>
      <c r="AD531" s="29"/>
      <c r="AE531" s="29"/>
      <c r="AF531" s="29"/>
      <c r="AG531" s="29"/>
      <c r="AH531" s="29"/>
      <c r="AI531" s="29"/>
      <c r="AJ531" s="29"/>
    </row>
    <row r="532" spans="1:36" ht="22.5" customHeight="1">
      <c r="A532" s="29"/>
      <c r="B532" s="29"/>
      <c r="C532" s="29"/>
      <c r="D532" s="29"/>
      <c r="E532" s="29"/>
      <c r="F532" s="63"/>
      <c r="G532" s="63"/>
      <c r="H532" s="63"/>
      <c r="I532" s="63"/>
      <c r="J532" s="63"/>
      <c r="K532" s="63"/>
      <c r="L532" s="63"/>
      <c r="M532" s="63"/>
      <c r="N532" s="63"/>
      <c r="O532" s="63"/>
      <c r="P532" s="63"/>
      <c r="Q532" s="63"/>
      <c r="R532" s="63"/>
      <c r="S532" s="63"/>
      <c r="T532" s="63"/>
      <c r="U532" s="63"/>
      <c r="V532" s="63"/>
      <c r="W532" s="63"/>
      <c r="X532" s="63"/>
      <c r="Y532" s="63"/>
      <c r="Z532" s="29"/>
      <c r="AA532" s="29"/>
      <c r="AB532" s="29"/>
      <c r="AC532" s="29"/>
      <c r="AD532" s="29"/>
      <c r="AE532" s="29"/>
      <c r="AF532" s="29"/>
      <c r="AG532" s="29"/>
      <c r="AH532" s="29"/>
      <c r="AI532" s="29"/>
      <c r="AJ532" s="29"/>
    </row>
    <row r="533" spans="1:36" ht="22.5" customHeight="1">
      <c r="A533" s="29"/>
      <c r="B533" s="29"/>
      <c r="C533" s="29"/>
      <c r="D533" s="29"/>
      <c r="E533" s="29"/>
      <c r="F533" s="63"/>
      <c r="G533" s="63"/>
      <c r="H533" s="63"/>
      <c r="I533" s="63"/>
      <c r="J533" s="63"/>
      <c r="K533" s="63"/>
      <c r="L533" s="63"/>
      <c r="M533" s="63"/>
      <c r="N533" s="63"/>
      <c r="O533" s="63"/>
      <c r="P533" s="63"/>
      <c r="Q533" s="63"/>
      <c r="R533" s="63"/>
      <c r="S533" s="63"/>
      <c r="T533" s="63"/>
      <c r="U533" s="63"/>
      <c r="V533" s="63"/>
      <c r="W533" s="63"/>
      <c r="X533" s="63"/>
      <c r="Y533" s="63"/>
      <c r="Z533" s="29"/>
      <c r="AA533" s="29"/>
      <c r="AB533" s="29"/>
      <c r="AC533" s="29"/>
      <c r="AD533" s="29"/>
      <c r="AE533" s="29"/>
      <c r="AF533" s="29"/>
      <c r="AG533" s="29"/>
      <c r="AH533" s="29"/>
      <c r="AI533" s="29"/>
      <c r="AJ533" s="29"/>
    </row>
    <row r="534" spans="1:36" ht="22.5" customHeight="1">
      <c r="A534" s="29"/>
      <c r="B534" s="29"/>
      <c r="C534" s="29"/>
      <c r="D534" s="29"/>
      <c r="E534" s="29"/>
      <c r="F534" s="63"/>
      <c r="G534" s="63"/>
      <c r="H534" s="63"/>
      <c r="I534" s="63"/>
      <c r="J534" s="63"/>
      <c r="K534" s="63"/>
      <c r="L534" s="63"/>
      <c r="M534" s="63"/>
      <c r="N534" s="63"/>
      <c r="O534" s="63"/>
      <c r="P534" s="63"/>
      <c r="Q534" s="63"/>
      <c r="R534" s="63"/>
      <c r="S534" s="63"/>
      <c r="T534" s="63"/>
      <c r="U534" s="63"/>
      <c r="V534" s="63"/>
      <c r="W534" s="63"/>
      <c r="X534" s="63"/>
      <c r="Y534" s="63"/>
      <c r="Z534" s="29"/>
      <c r="AA534" s="29"/>
      <c r="AB534" s="29"/>
      <c r="AC534" s="29"/>
      <c r="AD534" s="29"/>
      <c r="AE534" s="29"/>
      <c r="AF534" s="29"/>
      <c r="AG534" s="29"/>
      <c r="AH534" s="29"/>
      <c r="AI534" s="29"/>
      <c r="AJ534" s="29"/>
    </row>
    <row r="535" spans="1:36" ht="22.5" customHeight="1">
      <c r="A535" s="29"/>
      <c r="B535" s="29"/>
      <c r="C535" s="29"/>
      <c r="D535" s="29"/>
      <c r="E535" s="29"/>
      <c r="F535" s="63"/>
      <c r="G535" s="63"/>
      <c r="H535" s="63"/>
      <c r="I535" s="63"/>
      <c r="J535" s="63"/>
      <c r="K535" s="63"/>
      <c r="L535" s="63"/>
      <c r="M535" s="63"/>
      <c r="N535" s="63"/>
      <c r="O535" s="63"/>
      <c r="P535" s="63"/>
      <c r="Q535" s="63"/>
      <c r="R535" s="63"/>
      <c r="S535" s="63"/>
      <c r="T535" s="63"/>
      <c r="U535" s="63"/>
      <c r="V535" s="63"/>
      <c r="W535" s="63"/>
      <c r="X535" s="63"/>
      <c r="Y535" s="63"/>
      <c r="Z535" s="29"/>
      <c r="AA535" s="29"/>
      <c r="AB535" s="29"/>
      <c r="AC535" s="29"/>
      <c r="AD535" s="29"/>
      <c r="AE535" s="29"/>
      <c r="AF535" s="29"/>
      <c r="AG535" s="29"/>
      <c r="AH535" s="29"/>
      <c r="AI535" s="29"/>
      <c r="AJ535" s="29"/>
    </row>
    <row r="536" spans="1:36" ht="22.5" customHeight="1">
      <c r="A536" s="29"/>
      <c r="B536" s="29"/>
      <c r="C536" s="29"/>
      <c r="D536" s="29"/>
      <c r="E536" s="29"/>
      <c r="F536" s="63"/>
      <c r="G536" s="63"/>
      <c r="H536" s="63"/>
      <c r="I536" s="63"/>
      <c r="J536" s="63"/>
      <c r="K536" s="63"/>
      <c r="L536" s="63"/>
      <c r="M536" s="63"/>
      <c r="N536" s="63"/>
      <c r="O536" s="63"/>
      <c r="P536" s="63"/>
      <c r="Q536" s="63"/>
      <c r="R536" s="63"/>
      <c r="S536" s="63"/>
      <c r="T536" s="63"/>
      <c r="U536" s="63"/>
      <c r="V536" s="63"/>
      <c r="W536" s="63"/>
      <c r="X536" s="63"/>
      <c r="Y536" s="63"/>
      <c r="Z536" s="29"/>
      <c r="AA536" s="29"/>
      <c r="AB536" s="29"/>
      <c r="AC536" s="29"/>
      <c r="AD536" s="29"/>
      <c r="AE536" s="29"/>
      <c r="AF536" s="29"/>
      <c r="AG536" s="29"/>
      <c r="AH536" s="29"/>
      <c r="AI536" s="29"/>
      <c r="AJ536" s="29"/>
    </row>
    <row r="537" spans="1:36" ht="22.5" customHeight="1">
      <c r="A537" s="29"/>
      <c r="B537" s="29"/>
      <c r="C537" s="29"/>
      <c r="D537" s="29"/>
      <c r="E537" s="29"/>
      <c r="F537" s="63"/>
      <c r="G537" s="63"/>
      <c r="H537" s="63"/>
      <c r="I537" s="63"/>
      <c r="J537" s="63"/>
      <c r="K537" s="63"/>
      <c r="L537" s="63"/>
      <c r="M537" s="63"/>
      <c r="N537" s="63"/>
      <c r="O537" s="63"/>
      <c r="P537" s="63"/>
      <c r="Q537" s="63"/>
      <c r="R537" s="63"/>
      <c r="S537" s="63"/>
      <c r="T537" s="63"/>
      <c r="U537" s="63"/>
      <c r="V537" s="63"/>
      <c r="W537" s="63"/>
      <c r="X537" s="63"/>
      <c r="Y537" s="63"/>
      <c r="Z537" s="29"/>
      <c r="AA537" s="29"/>
      <c r="AB537" s="29"/>
      <c r="AC537" s="29"/>
      <c r="AD537" s="29"/>
      <c r="AE537" s="29"/>
      <c r="AF537" s="29"/>
      <c r="AG537" s="29"/>
      <c r="AH537" s="29"/>
      <c r="AI537" s="29"/>
      <c r="AJ537" s="29"/>
    </row>
    <row r="538" spans="1:36" ht="22.5" customHeight="1">
      <c r="A538" s="29"/>
      <c r="B538" s="29"/>
      <c r="C538" s="29"/>
      <c r="D538" s="29"/>
      <c r="E538" s="29"/>
      <c r="F538" s="63"/>
      <c r="G538" s="63"/>
      <c r="H538" s="63"/>
      <c r="I538" s="63"/>
      <c r="J538" s="63"/>
      <c r="K538" s="63"/>
      <c r="L538" s="63"/>
      <c r="M538" s="63"/>
      <c r="N538" s="63"/>
      <c r="O538" s="63"/>
      <c r="P538" s="63"/>
      <c r="Q538" s="63"/>
      <c r="R538" s="63"/>
      <c r="S538" s="63"/>
      <c r="T538" s="63"/>
      <c r="U538" s="63"/>
      <c r="V538" s="63"/>
      <c r="W538" s="63"/>
      <c r="X538" s="63"/>
      <c r="Y538" s="63"/>
      <c r="Z538" s="29"/>
      <c r="AA538" s="29"/>
      <c r="AB538" s="29"/>
      <c r="AC538" s="29"/>
      <c r="AD538" s="29"/>
      <c r="AE538" s="29"/>
      <c r="AF538" s="29"/>
      <c r="AG538" s="29"/>
      <c r="AH538" s="29"/>
      <c r="AI538" s="29"/>
      <c r="AJ538" s="29"/>
    </row>
    <row r="539" spans="1:36" ht="22.5" customHeight="1">
      <c r="A539" s="29"/>
      <c r="B539" s="29"/>
      <c r="C539" s="29"/>
      <c r="D539" s="29"/>
      <c r="E539" s="29"/>
      <c r="F539" s="63"/>
      <c r="G539" s="63"/>
      <c r="H539" s="63"/>
      <c r="I539" s="63"/>
      <c r="J539" s="63"/>
      <c r="K539" s="63"/>
      <c r="L539" s="63"/>
      <c r="M539" s="63"/>
      <c r="N539" s="63"/>
      <c r="O539" s="63"/>
      <c r="P539" s="63"/>
      <c r="Q539" s="63"/>
      <c r="R539" s="63"/>
      <c r="S539" s="63"/>
      <c r="T539" s="63"/>
      <c r="U539" s="63"/>
      <c r="V539" s="63"/>
      <c r="W539" s="63"/>
      <c r="X539" s="63"/>
      <c r="Y539" s="63"/>
      <c r="Z539" s="29"/>
      <c r="AA539" s="29"/>
      <c r="AB539" s="29"/>
      <c r="AC539" s="29"/>
      <c r="AD539" s="29"/>
      <c r="AE539" s="29"/>
      <c r="AF539" s="29"/>
      <c r="AG539" s="29"/>
      <c r="AH539" s="29"/>
      <c r="AI539" s="29"/>
      <c r="AJ539" s="29"/>
    </row>
    <row r="540" spans="1:36" ht="22.5" customHeight="1">
      <c r="A540" s="29"/>
      <c r="B540" s="29"/>
      <c r="C540" s="29"/>
      <c r="D540" s="29"/>
      <c r="E540" s="29"/>
      <c r="F540" s="63"/>
      <c r="G540" s="63"/>
      <c r="H540" s="63"/>
      <c r="I540" s="63"/>
      <c r="J540" s="63"/>
      <c r="K540" s="63"/>
      <c r="L540" s="63"/>
      <c r="M540" s="63"/>
      <c r="N540" s="63"/>
      <c r="O540" s="63"/>
      <c r="P540" s="63"/>
      <c r="Q540" s="63"/>
      <c r="R540" s="63"/>
      <c r="S540" s="63"/>
      <c r="T540" s="63"/>
      <c r="U540" s="63"/>
      <c r="V540" s="63"/>
      <c r="W540" s="63"/>
      <c r="X540" s="63"/>
      <c r="Y540" s="63"/>
      <c r="Z540" s="29"/>
      <c r="AA540" s="29"/>
      <c r="AB540" s="29"/>
      <c r="AC540" s="29"/>
      <c r="AD540" s="29"/>
      <c r="AE540" s="29"/>
      <c r="AF540" s="29"/>
      <c r="AG540" s="29"/>
      <c r="AH540" s="29"/>
      <c r="AI540" s="29"/>
      <c r="AJ540" s="29"/>
    </row>
    <row r="541" spans="1:36" ht="22.5" customHeight="1">
      <c r="A541" s="29"/>
      <c r="B541" s="29"/>
      <c r="C541" s="29"/>
      <c r="D541" s="29"/>
      <c r="E541" s="29"/>
      <c r="F541" s="63"/>
      <c r="G541" s="63"/>
      <c r="H541" s="63"/>
      <c r="I541" s="63"/>
      <c r="J541" s="63"/>
      <c r="K541" s="63"/>
      <c r="L541" s="63"/>
      <c r="M541" s="63"/>
      <c r="N541" s="63"/>
      <c r="O541" s="63"/>
      <c r="P541" s="63"/>
      <c r="Q541" s="63"/>
      <c r="R541" s="63"/>
      <c r="S541" s="63"/>
      <c r="T541" s="63"/>
      <c r="U541" s="63"/>
      <c r="V541" s="63"/>
      <c r="W541" s="63"/>
      <c r="X541" s="63"/>
      <c r="Y541" s="63"/>
      <c r="Z541" s="29"/>
      <c r="AA541" s="29"/>
      <c r="AB541" s="29"/>
      <c r="AC541" s="29"/>
      <c r="AD541" s="29"/>
      <c r="AE541" s="29"/>
      <c r="AF541" s="29"/>
      <c r="AG541" s="29"/>
      <c r="AH541" s="29"/>
      <c r="AI541" s="29"/>
      <c r="AJ541" s="29"/>
    </row>
    <row r="542" spans="1:36" ht="22.5" customHeight="1">
      <c r="A542" s="29"/>
      <c r="B542" s="29"/>
      <c r="C542" s="29"/>
      <c r="D542" s="29"/>
      <c r="E542" s="29"/>
      <c r="F542" s="63"/>
      <c r="G542" s="63"/>
      <c r="H542" s="63"/>
      <c r="I542" s="63"/>
      <c r="J542" s="63"/>
      <c r="K542" s="63"/>
      <c r="L542" s="63"/>
      <c r="M542" s="63"/>
      <c r="N542" s="63"/>
      <c r="O542" s="63"/>
      <c r="P542" s="63"/>
      <c r="Q542" s="63"/>
      <c r="R542" s="63"/>
      <c r="S542" s="63"/>
      <c r="T542" s="63"/>
      <c r="U542" s="63"/>
      <c r="V542" s="63"/>
      <c r="W542" s="63"/>
      <c r="X542" s="63"/>
      <c r="Y542" s="63"/>
      <c r="Z542" s="29"/>
      <c r="AA542" s="29"/>
      <c r="AB542" s="29"/>
      <c r="AC542" s="29"/>
      <c r="AD542" s="29"/>
      <c r="AE542" s="29"/>
      <c r="AF542" s="29"/>
      <c r="AG542" s="29"/>
      <c r="AH542" s="29"/>
      <c r="AI542" s="29"/>
      <c r="AJ542" s="29"/>
    </row>
    <row r="543" spans="1:36" ht="22.5" customHeight="1">
      <c r="A543" s="29"/>
      <c r="B543" s="29"/>
      <c r="C543" s="29"/>
      <c r="D543" s="29"/>
      <c r="E543" s="29"/>
      <c r="F543" s="63"/>
      <c r="G543" s="63"/>
      <c r="H543" s="63"/>
      <c r="I543" s="63"/>
      <c r="J543" s="63"/>
      <c r="K543" s="63"/>
      <c r="L543" s="63"/>
      <c r="M543" s="63"/>
      <c r="N543" s="63"/>
      <c r="O543" s="63"/>
      <c r="P543" s="63"/>
      <c r="Q543" s="63"/>
      <c r="R543" s="63"/>
      <c r="S543" s="63"/>
      <c r="T543" s="63"/>
      <c r="U543" s="63"/>
      <c r="V543" s="63"/>
      <c r="W543" s="63"/>
      <c r="X543" s="63"/>
      <c r="Y543" s="63"/>
      <c r="Z543" s="29"/>
      <c r="AA543" s="29"/>
      <c r="AB543" s="29"/>
      <c r="AC543" s="29"/>
      <c r="AD543" s="29"/>
      <c r="AE543" s="29"/>
      <c r="AF543" s="29"/>
      <c r="AG543" s="29"/>
      <c r="AH543" s="29"/>
      <c r="AI543" s="29"/>
      <c r="AJ543" s="29"/>
    </row>
    <row r="544" spans="1:36" ht="22.5" customHeight="1">
      <c r="A544" s="29"/>
      <c r="B544" s="29"/>
      <c r="C544" s="29"/>
      <c r="D544" s="29"/>
      <c r="E544" s="29"/>
      <c r="F544" s="63"/>
      <c r="G544" s="63"/>
      <c r="H544" s="63"/>
      <c r="I544" s="63"/>
      <c r="J544" s="63"/>
      <c r="K544" s="63"/>
      <c r="L544" s="63"/>
      <c r="M544" s="63"/>
      <c r="N544" s="63"/>
      <c r="O544" s="63"/>
      <c r="P544" s="63"/>
      <c r="Q544" s="63"/>
      <c r="R544" s="63"/>
      <c r="S544" s="63"/>
      <c r="T544" s="63"/>
      <c r="U544" s="63"/>
      <c r="V544" s="63"/>
      <c r="W544" s="63"/>
      <c r="X544" s="63"/>
      <c r="Y544" s="63"/>
      <c r="Z544" s="29"/>
      <c r="AA544" s="29"/>
      <c r="AB544" s="29"/>
      <c r="AC544" s="29"/>
      <c r="AD544" s="29"/>
      <c r="AE544" s="29"/>
      <c r="AF544" s="29"/>
      <c r="AG544" s="29"/>
      <c r="AH544" s="29"/>
      <c r="AI544" s="29"/>
      <c r="AJ544" s="29"/>
    </row>
    <row r="545" spans="1:36" ht="22.5" customHeight="1">
      <c r="A545" s="29"/>
      <c r="B545" s="29"/>
      <c r="C545" s="29"/>
      <c r="D545" s="29"/>
      <c r="E545" s="29"/>
      <c r="F545" s="63"/>
      <c r="G545" s="63"/>
      <c r="H545" s="63"/>
      <c r="I545" s="63"/>
      <c r="J545" s="63"/>
      <c r="K545" s="63"/>
      <c r="L545" s="63"/>
      <c r="M545" s="63"/>
      <c r="N545" s="63"/>
      <c r="O545" s="63"/>
      <c r="P545" s="63"/>
      <c r="Q545" s="63"/>
      <c r="R545" s="63"/>
      <c r="S545" s="63"/>
      <c r="T545" s="63"/>
      <c r="U545" s="63"/>
      <c r="V545" s="63"/>
      <c r="W545" s="63"/>
      <c r="X545" s="63"/>
      <c r="Y545" s="63"/>
      <c r="Z545" s="29"/>
      <c r="AA545" s="29"/>
      <c r="AB545" s="29"/>
      <c r="AC545" s="29"/>
      <c r="AD545" s="29"/>
      <c r="AE545" s="29"/>
      <c r="AF545" s="29"/>
      <c r="AG545" s="29"/>
      <c r="AH545" s="29"/>
      <c r="AI545" s="29"/>
      <c r="AJ545" s="29"/>
    </row>
    <row r="546" spans="1:36" ht="22.5" customHeight="1">
      <c r="A546" s="29"/>
      <c r="B546" s="29"/>
      <c r="C546" s="29"/>
      <c r="D546" s="29"/>
      <c r="E546" s="29"/>
      <c r="F546" s="63"/>
      <c r="G546" s="63"/>
      <c r="H546" s="63"/>
      <c r="I546" s="63"/>
      <c r="J546" s="63"/>
      <c r="K546" s="63"/>
      <c r="L546" s="63"/>
      <c r="M546" s="63"/>
      <c r="N546" s="63"/>
      <c r="O546" s="63"/>
      <c r="P546" s="63"/>
      <c r="Q546" s="63"/>
      <c r="R546" s="63"/>
      <c r="S546" s="63"/>
      <c r="T546" s="63"/>
      <c r="U546" s="63"/>
      <c r="V546" s="63"/>
      <c r="W546" s="63"/>
      <c r="X546" s="63"/>
      <c r="Y546" s="63"/>
      <c r="Z546" s="29"/>
      <c r="AA546" s="29"/>
      <c r="AB546" s="29"/>
      <c r="AC546" s="29"/>
      <c r="AD546" s="29"/>
      <c r="AE546" s="29"/>
      <c r="AF546" s="29"/>
      <c r="AG546" s="29"/>
      <c r="AH546" s="29"/>
      <c r="AI546" s="29"/>
      <c r="AJ546" s="29"/>
    </row>
    <row r="547" spans="1:36" ht="22.5" customHeight="1">
      <c r="A547" s="29"/>
      <c r="B547" s="29"/>
      <c r="C547" s="29"/>
      <c r="D547" s="29"/>
      <c r="E547" s="29"/>
      <c r="F547" s="63"/>
      <c r="G547" s="63"/>
      <c r="H547" s="63"/>
      <c r="I547" s="63"/>
      <c r="J547" s="63"/>
      <c r="K547" s="63"/>
      <c r="L547" s="63"/>
      <c r="M547" s="63"/>
      <c r="N547" s="63"/>
      <c r="O547" s="63"/>
      <c r="P547" s="63"/>
      <c r="Q547" s="63"/>
      <c r="R547" s="63"/>
      <c r="S547" s="63"/>
      <c r="T547" s="63"/>
      <c r="U547" s="63"/>
      <c r="V547" s="63"/>
      <c r="W547" s="63"/>
      <c r="X547" s="63"/>
      <c r="Y547" s="63"/>
      <c r="Z547" s="29"/>
      <c r="AA547" s="29"/>
      <c r="AB547" s="29"/>
      <c r="AC547" s="29"/>
      <c r="AD547" s="29"/>
      <c r="AE547" s="29"/>
      <c r="AF547" s="29"/>
      <c r="AG547" s="29"/>
      <c r="AH547" s="29"/>
      <c r="AI547" s="29"/>
      <c r="AJ547" s="29"/>
    </row>
    <row r="548" spans="1:36" ht="22.5" customHeight="1">
      <c r="A548" s="29"/>
      <c r="B548" s="29"/>
      <c r="C548" s="29"/>
      <c r="D548" s="29"/>
      <c r="E548" s="29"/>
      <c r="F548" s="63"/>
      <c r="G548" s="63"/>
      <c r="H548" s="63"/>
      <c r="I548" s="63"/>
      <c r="J548" s="63"/>
      <c r="K548" s="63"/>
      <c r="L548" s="63"/>
      <c r="M548" s="63"/>
      <c r="N548" s="63"/>
      <c r="O548" s="63"/>
      <c r="P548" s="63"/>
      <c r="Q548" s="63"/>
      <c r="R548" s="63"/>
      <c r="S548" s="63"/>
      <c r="T548" s="63"/>
      <c r="U548" s="63"/>
      <c r="V548" s="63"/>
      <c r="W548" s="63"/>
      <c r="X548" s="63"/>
      <c r="Y548" s="63"/>
      <c r="Z548" s="29"/>
      <c r="AA548" s="29"/>
      <c r="AB548" s="29"/>
      <c r="AC548" s="29"/>
      <c r="AD548" s="29"/>
      <c r="AE548" s="29"/>
      <c r="AF548" s="29"/>
      <c r="AG548" s="29"/>
      <c r="AH548" s="29"/>
      <c r="AI548" s="29"/>
      <c r="AJ548" s="29"/>
    </row>
    <row r="549" spans="1:36" ht="22.5" customHeight="1">
      <c r="A549" s="29"/>
      <c r="B549" s="29"/>
      <c r="C549" s="29"/>
      <c r="D549" s="29"/>
      <c r="E549" s="29"/>
      <c r="F549" s="63"/>
      <c r="G549" s="63"/>
      <c r="H549" s="63"/>
      <c r="I549" s="63"/>
      <c r="J549" s="63"/>
      <c r="K549" s="63"/>
      <c r="L549" s="63"/>
      <c r="M549" s="63"/>
      <c r="N549" s="63"/>
      <c r="O549" s="63"/>
      <c r="P549" s="63"/>
      <c r="Q549" s="63"/>
      <c r="R549" s="63"/>
      <c r="S549" s="63"/>
      <c r="T549" s="63"/>
      <c r="U549" s="63"/>
      <c r="V549" s="63"/>
      <c r="W549" s="63"/>
      <c r="X549" s="63"/>
      <c r="Y549" s="63"/>
      <c r="Z549" s="29"/>
      <c r="AA549" s="29"/>
      <c r="AB549" s="29"/>
      <c r="AC549" s="29"/>
      <c r="AD549" s="29"/>
      <c r="AE549" s="29"/>
      <c r="AF549" s="29"/>
      <c r="AG549" s="29"/>
      <c r="AH549" s="29"/>
      <c r="AI549" s="29"/>
      <c r="AJ549" s="29"/>
    </row>
    <row r="550" spans="1:36" ht="22.5" customHeight="1">
      <c r="A550" s="29"/>
      <c r="B550" s="29"/>
      <c r="C550" s="29"/>
      <c r="D550" s="29"/>
      <c r="E550" s="29"/>
      <c r="F550" s="63"/>
      <c r="G550" s="63"/>
      <c r="H550" s="63"/>
      <c r="I550" s="63"/>
      <c r="J550" s="63"/>
      <c r="K550" s="63"/>
      <c r="L550" s="63"/>
      <c r="M550" s="63"/>
      <c r="N550" s="63"/>
      <c r="O550" s="63"/>
      <c r="P550" s="63"/>
      <c r="Q550" s="63"/>
      <c r="R550" s="63"/>
      <c r="S550" s="63"/>
      <c r="T550" s="63"/>
      <c r="U550" s="63"/>
      <c r="V550" s="63"/>
      <c r="W550" s="63"/>
      <c r="X550" s="63"/>
      <c r="Y550" s="63"/>
      <c r="Z550" s="29"/>
      <c r="AA550" s="29"/>
      <c r="AB550" s="29"/>
      <c r="AC550" s="29"/>
      <c r="AD550" s="29"/>
      <c r="AE550" s="29"/>
      <c r="AF550" s="29"/>
      <c r="AG550" s="29"/>
      <c r="AH550" s="29"/>
      <c r="AI550" s="29"/>
      <c r="AJ550" s="29"/>
    </row>
    <row r="551" spans="1:36" ht="22.5" customHeight="1">
      <c r="A551" s="29"/>
      <c r="B551" s="29"/>
      <c r="C551" s="29"/>
      <c r="D551" s="29"/>
      <c r="E551" s="29"/>
      <c r="F551" s="63"/>
      <c r="G551" s="63"/>
      <c r="H551" s="63"/>
      <c r="I551" s="63"/>
      <c r="J551" s="63"/>
      <c r="K551" s="63"/>
      <c r="L551" s="63"/>
      <c r="M551" s="63"/>
      <c r="N551" s="63"/>
      <c r="O551" s="63"/>
      <c r="P551" s="63"/>
      <c r="Q551" s="63"/>
      <c r="R551" s="63"/>
      <c r="S551" s="63"/>
      <c r="T551" s="63"/>
      <c r="U551" s="63"/>
      <c r="V551" s="63"/>
      <c r="W551" s="63"/>
      <c r="X551" s="63"/>
      <c r="Y551" s="63"/>
      <c r="Z551" s="29"/>
      <c r="AA551" s="29"/>
      <c r="AB551" s="29"/>
      <c r="AC551" s="29"/>
      <c r="AD551" s="29"/>
      <c r="AE551" s="29"/>
      <c r="AF551" s="29"/>
      <c r="AG551" s="29"/>
      <c r="AH551" s="29"/>
      <c r="AI551" s="29"/>
      <c r="AJ551" s="29"/>
    </row>
    <row r="552" spans="1:36" ht="22.5" customHeight="1">
      <c r="A552" s="29"/>
      <c r="B552" s="29"/>
      <c r="C552" s="29"/>
      <c r="D552" s="29"/>
      <c r="E552" s="29"/>
      <c r="F552" s="63"/>
      <c r="G552" s="63"/>
      <c r="H552" s="63"/>
      <c r="I552" s="63"/>
      <c r="J552" s="63"/>
      <c r="K552" s="63"/>
      <c r="L552" s="63"/>
      <c r="M552" s="63"/>
      <c r="N552" s="63"/>
      <c r="O552" s="63"/>
      <c r="P552" s="63"/>
      <c r="Q552" s="63"/>
      <c r="R552" s="63"/>
      <c r="S552" s="63"/>
      <c r="T552" s="63"/>
      <c r="U552" s="63"/>
      <c r="V552" s="63"/>
      <c r="W552" s="63"/>
      <c r="X552" s="63"/>
      <c r="Y552" s="63"/>
      <c r="Z552" s="29"/>
      <c r="AA552" s="29"/>
      <c r="AB552" s="29"/>
      <c r="AC552" s="29"/>
      <c r="AD552" s="29"/>
      <c r="AE552" s="29"/>
      <c r="AF552" s="29"/>
      <c r="AG552" s="29"/>
      <c r="AH552" s="29"/>
      <c r="AI552" s="29"/>
      <c r="AJ552" s="29"/>
    </row>
    <row r="553" spans="1:36" ht="22.5" customHeight="1">
      <c r="A553" s="29"/>
      <c r="B553" s="29"/>
      <c r="C553" s="29"/>
      <c r="D553" s="29"/>
      <c r="E553" s="29"/>
      <c r="F553" s="63"/>
      <c r="G553" s="63"/>
      <c r="H553" s="63"/>
      <c r="I553" s="63"/>
      <c r="J553" s="63"/>
      <c r="K553" s="63"/>
      <c r="L553" s="63"/>
      <c r="M553" s="63"/>
      <c r="N553" s="63"/>
      <c r="O553" s="63"/>
      <c r="P553" s="63"/>
      <c r="Q553" s="63"/>
      <c r="R553" s="63"/>
      <c r="S553" s="63"/>
      <c r="T553" s="63"/>
      <c r="U553" s="63"/>
      <c r="V553" s="63"/>
      <c r="W553" s="63"/>
      <c r="X553" s="63"/>
      <c r="Y553" s="63"/>
      <c r="Z553" s="29"/>
      <c r="AA553" s="29"/>
      <c r="AB553" s="29"/>
      <c r="AC553" s="29"/>
      <c r="AD553" s="29"/>
      <c r="AE553" s="29"/>
      <c r="AF553" s="29"/>
      <c r="AG553" s="29"/>
      <c r="AH553" s="29"/>
      <c r="AI553" s="29"/>
      <c r="AJ553" s="29"/>
    </row>
    <row r="554" spans="1:36" ht="22.5" customHeight="1">
      <c r="A554" s="29"/>
      <c r="B554" s="29"/>
      <c r="C554" s="29"/>
      <c r="D554" s="29"/>
      <c r="E554" s="29"/>
      <c r="F554" s="63"/>
      <c r="G554" s="63"/>
      <c r="H554" s="63"/>
      <c r="I554" s="63"/>
      <c r="J554" s="63"/>
      <c r="K554" s="63"/>
      <c r="L554" s="63"/>
      <c r="M554" s="63"/>
      <c r="N554" s="63"/>
      <c r="O554" s="63"/>
      <c r="P554" s="63"/>
      <c r="Q554" s="63"/>
      <c r="R554" s="63"/>
      <c r="S554" s="63"/>
      <c r="T554" s="63"/>
      <c r="U554" s="63"/>
      <c r="V554" s="63"/>
      <c r="W554" s="63"/>
      <c r="X554" s="63"/>
      <c r="Y554" s="63"/>
      <c r="Z554" s="29"/>
      <c r="AA554" s="29"/>
      <c r="AB554" s="29"/>
      <c r="AC554" s="29"/>
      <c r="AD554" s="29"/>
      <c r="AE554" s="29"/>
      <c r="AF554" s="29"/>
      <c r="AG554" s="29"/>
      <c r="AH554" s="29"/>
      <c r="AI554" s="29"/>
      <c r="AJ554" s="29"/>
    </row>
    <row r="555" spans="1:36" ht="22.5" customHeight="1">
      <c r="A555" s="29"/>
      <c r="B555" s="29"/>
      <c r="C555" s="29"/>
      <c r="D555" s="29"/>
      <c r="E555" s="29"/>
      <c r="F555" s="63"/>
      <c r="G555" s="63"/>
      <c r="H555" s="63"/>
      <c r="I555" s="63"/>
      <c r="J555" s="63"/>
      <c r="K555" s="63"/>
      <c r="L555" s="63"/>
      <c r="M555" s="63"/>
      <c r="N555" s="63"/>
      <c r="O555" s="63"/>
      <c r="P555" s="63"/>
      <c r="Q555" s="63"/>
      <c r="R555" s="63"/>
      <c r="S555" s="63"/>
      <c r="T555" s="63"/>
      <c r="U555" s="63"/>
      <c r="V555" s="63"/>
      <c r="W555" s="63"/>
      <c r="X555" s="63"/>
      <c r="Y555" s="63"/>
      <c r="Z555" s="29"/>
      <c r="AA555" s="29"/>
      <c r="AB555" s="29"/>
      <c r="AC555" s="29"/>
      <c r="AD555" s="29"/>
      <c r="AE555" s="29"/>
      <c r="AF555" s="29"/>
      <c r="AG555" s="29"/>
      <c r="AH555" s="29"/>
      <c r="AI555" s="29"/>
      <c r="AJ555" s="29"/>
    </row>
    <row r="556" spans="1:36" ht="22.5" customHeight="1">
      <c r="A556" s="29"/>
      <c r="B556" s="29"/>
      <c r="C556" s="29"/>
      <c r="D556" s="29"/>
      <c r="E556" s="29"/>
      <c r="F556" s="63"/>
      <c r="G556" s="63"/>
      <c r="H556" s="63"/>
      <c r="I556" s="63"/>
      <c r="J556" s="63"/>
      <c r="K556" s="63"/>
      <c r="L556" s="63"/>
      <c r="M556" s="63"/>
      <c r="N556" s="63"/>
      <c r="O556" s="63"/>
      <c r="P556" s="63"/>
      <c r="Q556" s="63"/>
      <c r="R556" s="63"/>
      <c r="S556" s="63"/>
      <c r="T556" s="63"/>
      <c r="U556" s="63"/>
      <c r="V556" s="63"/>
      <c r="W556" s="63"/>
      <c r="X556" s="63"/>
      <c r="Y556" s="63"/>
      <c r="Z556" s="29"/>
      <c r="AA556" s="29"/>
      <c r="AB556" s="29"/>
      <c r="AC556" s="29"/>
      <c r="AD556" s="29"/>
      <c r="AE556" s="29"/>
      <c r="AF556" s="29"/>
      <c r="AG556" s="29"/>
      <c r="AH556" s="29"/>
      <c r="AI556" s="29"/>
      <c r="AJ556" s="29"/>
    </row>
    <row r="557" spans="1:36" ht="22.5" customHeight="1">
      <c r="A557" s="29"/>
      <c r="B557" s="29"/>
      <c r="C557" s="29"/>
      <c r="D557" s="29"/>
      <c r="E557" s="29"/>
      <c r="F557" s="63"/>
      <c r="G557" s="63"/>
      <c r="H557" s="63"/>
      <c r="I557" s="63"/>
      <c r="J557" s="63"/>
      <c r="K557" s="63"/>
      <c r="L557" s="63"/>
      <c r="M557" s="63"/>
      <c r="N557" s="63"/>
      <c r="O557" s="63"/>
      <c r="P557" s="63"/>
      <c r="Q557" s="63"/>
      <c r="R557" s="63"/>
      <c r="S557" s="63"/>
      <c r="T557" s="63"/>
      <c r="U557" s="63"/>
      <c r="V557" s="63"/>
      <c r="W557" s="63"/>
      <c r="X557" s="63"/>
      <c r="Y557" s="63"/>
      <c r="Z557" s="29"/>
      <c r="AA557" s="29"/>
      <c r="AB557" s="29"/>
      <c r="AC557" s="29"/>
      <c r="AD557" s="29"/>
      <c r="AE557" s="29"/>
      <c r="AF557" s="29"/>
      <c r="AG557" s="29"/>
      <c r="AH557" s="29"/>
      <c r="AI557" s="29"/>
      <c r="AJ557" s="29"/>
    </row>
    <row r="558" spans="1:36" ht="22.5" customHeight="1">
      <c r="A558" s="29"/>
      <c r="B558" s="29"/>
      <c r="C558" s="29"/>
      <c r="D558" s="29"/>
      <c r="E558" s="29"/>
      <c r="F558" s="63"/>
      <c r="G558" s="63"/>
      <c r="H558" s="63"/>
      <c r="I558" s="63"/>
      <c r="J558" s="63"/>
      <c r="K558" s="63"/>
      <c r="L558" s="63"/>
      <c r="M558" s="63"/>
      <c r="N558" s="63"/>
      <c r="O558" s="63"/>
      <c r="P558" s="63"/>
      <c r="Q558" s="63"/>
      <c r="R558" s="63"/>
      <c r="S558" s="63"/>
      <c r="T558" s="63"/>
      <c r="U558" s="63"/>
      <c r="V558" s="63"/>
      <c r="W558" s="63"/>
      <c r="X558" s="63"/>
      <c r="Y558" s="63"/>
      <c r="Z558" s="29"/>
      <c r="AA558" s="29"/>
      <c r="AB558" s="29"/>
      <c r="AC558" s="29"/>
      <c r="AD558" s="29"/>
      <c r="AE558" s="29"/>
      <c r="AF558" s="29"/>
      <c r="AG558" s="29"/>
      <c r="AH558" s="29"/>
      <c r="AI558" s="29"/>
      <c r="AJ558" s="29"/>
    </row>
    <row r="559" spans="1:36" ht="22.5" customHeight="1">
      <c r="A559" s="29"/>
      <c r="B559" s="29"/>
      <c r="C559" s="29"/>
      <c r="D559" s="29"/>
      <c r="E559" s="29"/>
      <c r="F559" s="63"/>
      <c r="G559" s="63"/>
      <c r="H559" s="63"/>
      <c r="I559" s="63"/>
      <c r="J559" s="63"/>
      <c r="K559" s="63"/>
      <c r="L559" s="63"/>
      <c r="M559" s="63"/>
      <c r="N559" s="63"/>
      <c r="O559" s="63"/>
      <c r="P559" s="63"/>
      <c r="Q559" s="63"/>
      <c r="R559" s="63"/>
      <c r="S559" s="63"/>
      <c r="T559" s="63"/>
      <c r="U559" s="63"/>
      <c r="V559" s="63"/>
      <c r="W559" s="63"/>
      <c r="X559" s="63"/>
      <c r="Y559" s="63"/>
      <c r="Z559" s="29"/>
      <c r="AA559" s="29"/>
      <c r="AB559" s="29"/>
      <c r="AC559" s="29"/>
      <c r="AD559" s="29"/>
      <c r="AE559" s="29"/>
      <c r="AF559" s="29"/>
      <c r="AG559" s="29"/>
      <c r="AH559" s="29"/>
      <c r="AI559" s="29"/>
      <c r="AJ559" s="29"/>
    </row>
    <row r="560" spans="1:36" ht="22.5" customHeight="1">
      <c r="A560" s="29"/>
      <c r="B560" s="29"/>
      <c r="C560" s="29"/>
      <c r="D560" s="29"/>
      <c r="E560" s="29"/>
      <c r="F560" s="63"/>
      <c r="G560" s="63"/>
      <c r="H560" s="63"/>
      <c r="I560" s="63"/>
      <c r="J560" s="63"/>
      <c r="K560" s="63"/>
      <c r="L560" s="63"/>
      <c r="M560" s="63"/>
      <c r="N560" s="63"/>
      <c r="O560" s="63"/>
      <c r="P560" s="63"/>
      <c r="Q560" s="63"/>
      <c r="R560" s="63"/>
      <c r="S560" s="63"/>
      <c r="T560" s="63"/>
      <c r="U560" s="63"/>
      <c r="V560" s="63"/>
      <c r="W560" s="63"/>
      <c r="X560" s="63"/>
      <c r="Y560" s="63"/>
      <c r="Z560" s="29"/>
      <c r="AA560" s="29"/>
      <c r="AB560" s="29"/>
      <c r="AC560" s="29"/>
      <c r="AD560" s="29"/>
      <c r="AE560" s="29"/>
      <c r="AF560" s="29"/>
      <c r="AG560" s="29"/>
      <c r="AH560" s="29"/>
      <c r="AI560" s="29"/>
      <c r="AJ560" s="29"/>
    </row>
    <row r="561" spans="1:36" ht="22.5" customHeight="1">
      <c r="A561" s="29"/>
      <c r="B561" s="29"/>
      <c r="C561" s="29"/>
      <c r="D561" s="29"/>
      <c r="E561" s="29"/>
      <c r="F561" s="63"/>
      <c r="G561" s="63"/>
      <c r="H561" s="63"/>
      <c r="I561" s="63"/>
      <c r="J561" s="63"/>
      <c r="K561" s="63"/>
      <c r="L561" s="63"/>
      <c r="M561" s="63"/>
      <c r="N561" s="63"/>
      <c r="O561" s="63"/>
      <c r="P561" s="63"/>
      <c r="Q561" s="63"/>
      <c r="R561" s="63"/>
      <c r="S561" s="63"/>
      <c r="T561" s="63"/>
      <c r="U561" s="63"/>
      <c r="V561" s="63"/>
      <c r="W561" s="63"/>
      <c r="X561" s="63"/>
      <c r="Y561" s="63"/>
      <c r="Z561" s="29"/>
      <c r="AA561" s="29"/>
      <c r="AB561" s="29"/>
      <c r="AC561" s="29"/>
      <c r="AD561" s="29"/>
      <c r="AE561" s="29"/>
      <c r="AF561" s="29"/>
      <c r="AG561" s="29"/>
      <c r="AH561" s="29"/>
      <c r="AI561" s="29"/>
      <c r="AJ561" s="29"/>
    </row>
    <row r="562" spans="1:36" ht="22.5" customHeight="1">
      <c r="A562" s="29"/>
      <c r="B562" s="29"/>
      <c r="C562" s="29"/>
      <c r="D562" s="29"/>
      <c r="E562" s="29"/>
      <c r="F562" s="63"/>
      <c r="G562" s="63"/>
      <c r="H562" s="63"/>
      <c r="I562" s="63"/>
      <c r="J562" s="63"/>
      <c r="K562" s="63"/>
      <c r="L562" s="63"/>
      <c r="M562" s="63"/>
      <c r="N562" s="63"/>
      <c r="O562" s="63"/>
      <c r="P562" s="63"/>
      <c r="Q562" s="63"/>
      <c r="R562" s="63"/>
      <c r="S562" s="63"/>
      <c r="T562" s="63"/>
      <c r="U562" s="63"/>
      <c r="V562" s="63"/>
      <c r="W562" s="63"/>
      <c r="X562" s="63"/>
      <c r="Y562" s="63"/>
      <c r="Z562" s="29"/>
      <c r="AA562" s="29"/>
      <c r="AB562" s="29"/>
      <c r="AC562" s="29"/>
      <c r="AD562" s="29"/>
      <c r="AE562" s="29"/>
      <c r="AF562" s="29"/>
      <c r="AG562" s="29"/>
      <c r="AH562" s="29"/>
      <c r="AI562" s="29"/>
      <c r="AJ562" s="29"/>
    </row>
    <row r="563" spans="1:36" ht="22.5" customHeight="1">
      <c r="A563" s="29"/>
      <c r="B563" s="29"/>
      <c r="C563" s="29"/>
      <c r="D563" s="29"/>
      <c r="E563" s="29"/>
      <c r="F563" s="63"/>
      <c r="G563" s="63"/>
      <c r="H563" s="63"/>
      <c r="I563" s="63"/>
      <c r="J563" s="63"/>
      <c r="K563" s="63"/>
      <c r="L563" s="63"/>
      <c r="M563" s="63"/>
      <c r="N563" s="63"/>
      <c r="O563" s="63"/>
      <c r="P563" s="63"/>
      <c r="Q563" s="63"/>
      <c r="R563" s="63"/>
      <c r="S563" s="63"/>
      <c r="T563" s="63"/>
      <c r="U563" s="63"/>
      <c r="V563" s="63"/>
      <c r="W563" s="63"/>
      <c r="X563" s="63"/>
      <c r="Y563" s="63"/>
      <c r="Z563" s="29"/>
      <c r="AA563" s="29"/>
      <c r="AB563" s="29"/>
      <c r="AC563" s="29"/>
      <c r="AD563" s="29"/>
      <c r="AE563" s="29"/>
      <c r="AF563" s="29"/>
      <c r="AG563" s="29"/>
      <c r="AH563" s="29"/>
      <c r="AI563" s="29"/>
      <c r="AJ563" s="29"/>
    </row>
    <row r="564" spans="1:36" ht="22.5" customHeight="1">
      <c r="A564" s="29"/>
      <c r="B564" s="29"/>
      <c r="C564" s="29"/>
      <c r="D564" s="29"/>
      <c r="E564" s="29"/>
      <c r="F564" s="63"/>
      <c r="G564" s="63"/>
      <c r="H564" s="63"/>
      <c r="I564" s="63"/>
      <c r="J564" s="63"/>
      <c r="K564" s="63"/>
      <c r="L564" s="63"/>
      <c r="M564" s="63"/>
      <c r="N564" s="63"/>
      <c r="O564" s="63"/>
      <c r="P564" s="63"/>
      <c r="Q564" s="63"/>
      <c r="R564" s="63"/>
      <c r="S564" s="63"/>
      <c r="T564" s="63"/>
      <c r="U564" s="63"/>
      <c r="V564" s="63"/>
      <c r="W564" s="63"/>
      <c r="X564" s="63"/>
      <c r="Y564" s="63"/>
      <c r="Z564" s="29"/>
      <c r="AA564" s="29"/>
      <c r="AB564" s="29"/>
      <c r="AC564" s="29"/>
      <c r="AD564" s="29"/>
      <c r="AE564" s="29"/>
      <c r="AF564" s="29"/>
      <c r="AG564" s="29"/>
      <c r="AH564" s="29"/>
      <c r="AI564" s="29"/>
      <c r="AJ564" s="29"/>
    </row>
    <row r="565" spans="1:36" ht="22.5" customHeight="1">
      <c r="A565" s="29"/>
      <c r="B565" s="29"/>
      <c r="C565" s="29"/>
      <c r="D565" s="29"/>
      <c r="E565" s="29"/>
      <c r="F565" s="63"/>
      <c r="G565" s="63"/>
      <c r="H565" s="63"/>
      <c r="I565" s="63"/>
      <c r="J565" s="63"/>
      <c r="K565" s="63"/>
      <c r="L565" s="63"/>
      <c r="M565" s="63"/>
      <c r="N565" s="63"/>
      <c r="O565" s="63"/>
      <c r="P565" s="63"/>
      <c r="Q565" s="63"/>
      <c r="R565" s="63"/>
      <c r="S565" s="63"/>
      <c r="T565" s="63"/>
      <c r="U565" s="63"/>
      <c r="V565" s="63"/>
      <c r="W565" s="63"/>
      <c r="X565" s="63"/>
      <c r="Y565" s="63"/>
      <c r="Z565" s="29"/>
      <c r="AA565" s="29"/>
      <c r="AB565" s="29"/>
      <c r="AC565" s="29"/>
      <c r="AD565" s="29"/>
      <c r="AE565" s="29"/>
      <c r="AF565" s="29"/>
      <c r="AG565" s="29"/>
      <c r="AH565" s="29"/>
      <c r="AI565" s="29"/>
      <c r="AJ565" s="29"/>
    </row>
    <row r="566" spans="1:36" ht="22.5" customHeight="1">
      <c r="A566" s="29"/>
      <c r="B566" s="29"/>
      <c r="C566" s="29"/>
      <c r="D566" s="29"/>
      <c r="E566" s="29"/>
      <c r="F566" s="63"/>
      <c r="G566" s="63"/>
      <c r="H566" s="63"/>
      <c r="I566" s="63"/>
      <c r="J566" s="63"/>
      <c r="K566" s="63"/>
      <c r="L566" s="63"/>
      <c r="M566" s="63"/>
      <c r="N566" s="63"/>
      <c r="O566" s="63"/>
      <c r="P566" s="63"/>
      <c r="Q566" s="63"/>
      <c r="R566" s="63"/>
      <c r="S566" s="63"/>
      <c r="T566" s="63"/>
      <c r="U566" s="63"/>
      <c r="V566" s="63"/>
      <c r="W566" s="63"/>
      <c r="X566" s="63"/>
      <c r="Y566" s="63"/>
      <c r="Z566" s="29"/>
      <c r="AA566" s="29"/>
      <c r="AB566" s="29"/>
      <c r="AC566" s="29"/>
      <c r="AD566" s="29"/>
      <c r="AE566" s="29"/>
      <c r="AF566" s="29"/>
      <c r="AG566" s="29"/>
      <c r="AH566" s="29"/>
      <c r="AI566" s="29"/>
      <c r="AJ566" s="29"/>
    </row>
    <row r="567" spans="1:36" ht="22.5" customHeight="1">
      <c r="A567" s="29"/>
      <c r="B567" s="29"/>
      <c r="C567" s="29"/>
      <c r="D567" s="29"/>
      <c r="E567" s="29"/>
      <c r="F567" s="63"/>
      <c r="G567" s="63"/>
      <c r="H567" s="63"/>
      <c r="I567" s="63"/>
      <c r="J567" s="63"/>
      <c r="K567" s="63"/>
      <c r="L567" s="63"/>
      <c r="M567" s="63"/>
      <c r="N567" s="63"/>
      <c r="O567" s="63"/>
      <c r="P567" s="63"/>
      <c r="Q567" s="63"/>
      <c r="R567" s="63"/>
      <c r="S567" s="63"/>
      <c r="T567" s="63"/>
      <c r="U567" s="63"/>
      <c r="V567" s="63"/>
      <c r="W567" s="63"/>
      <c r="X567" s="63"/>
      <c r="Y567" s="63"/>
      <c r="Z567" s="29"/>
      <c r="AA567" s="29"/>
      <c r="AB567" s="29"/>
      <c r="AC567" s="29"/>
      <c r="AD567" s="29"/>
      <c r="AE567" s="29"/>
      <c r="AF567" s="29"/>
      <c r="AG567" s="29"/>
      <c r="AH567" s="29"/>
      <c r="AI567" s="29"/>
      <c r="AJ567" s="29"/>
    </row>
    <row r="568" spans="1:36" ht="22.5" customHeight="1">
      <c r="A568" s="29"/>
      <c r="B568" s="29"/>
      <c r="C568" s="29"/>
      <c r="D568" s="29"/>
      <c r="E568" s="29"/>
      <c r="F568" s="63"/>
      <c r="G568" s="63"/>
      <c r="H568" s="63"/>
      <c r="I568" s="63"/>
      <c r="J568" s="63"/>
      <c r="K568" s="63"/>
      <c r="L568" s="63"/>
      <c r="M568" s="63"/>
      <c r="N568" s="63"/>
      <c r="O568" s="63"/>
      <c r="P568" s="63"/>
      <c r="Q568" s="63"/>
      <c r="R568" s="63"/>
      <c r="S568" s="63"/>
      <c r="T568" s="63"/>
      <c r="U568" s="63"/>
      <c r="V568" s="63"/>
      <c r="W568" s="63"/>
      <c r="X568" s="63"/>
      <c r="Y568" s="63"/>
      <c r="Z568" s="29"/>
      <c r="AA568" s="29"/>
      <c r="AB568" s="29"/>
      <c r="AC568" s="29"/>
      <c r="AD568" s="29"/>
      <c r="AE568" s="29"/>
      <c r="AF568" s="29"/>
      <c r="AG568" s="29"/>
      <c r="AH568" s="29"/>
      <c r="AI568" s="29"/>
      <c r="AJ568" s="29"/>
    </row>
    <row r="569" spans="1:36" ht="22.5" customHeight="1">
      <c r="A569" s="29"/>
      <c r="B569" s="29"/>
      <c r="C569" s="29"/>
      <c r="D569" s="29"/>
      <c r="E569" s="29"/>
      <c r="F569" s="63"/>
      <c r="G569" s="63"/>
      <c r="H569" s="63"/>
      <c r="I569" s="63"/>
      <c r="J569" s="63"/>
      <c r="K569" s="63"/>
      <c r="L569" s="63"/>
      <c r="M569" s="63"/>
      <c r="N569" s="63"/>
      <c r="O569" s="63"/>
      <c r="P569" s="63"/>
      <c r="Q569" s="63"/>
      <c r="R569" s="63"/>
      <c r="S569" s="63"/>
      <c r="T569" s="63"/>
      <c r="U569" s="63"/>
      <c r="V569" s="63"/>
      <c r="W569" s="63"/>
      <c r="X569" s="63"/>
      <c r="Y569" s="63"/>
      <c r="Z569" s="29"/>
      <c r="AA569" s="29"/>
      <c r="AB569" s="29"/>
      <c r="AC569" s="29"/>
      <c r="AD569" s="29"/>
      <c r="AE569" s="29"/>
      <c r="AF569" s="29"/>
      <c r="AG569" s="29"/>
      <c r="AH569" s="29"/>
      <c r="AI569" s="29"/>
      <c r="AJ569" s="29"/>
    </row>
    <row r="570" spans="1:36" ht="22.5" customHeight="1">
      <c r="A570" s="29"/>
      <c r="B570" s="29"/>
      <c r="C570" s="29"/>
      <c r="D570" s="29"/>
      <c r="E570" s="29"/>
      <c r="F570" s="63"/>
      <c r="G570" s="63"/>
      <c r="H570" s="63"/>
      <c r="I570" s="63"/>
      <c r="J570" s="63"/>
      <c r="K570" s="63"/>
      <c r="L570" s="63"/>
      <c r="M570" s="63"/>
      <c r="N570" s="63"/>
      <c r="O570" s="63"/>
      <c r="P570" s="63"/>
      <c r="Q570" s="63"/>
      <c r="R570" s="63"/>
      <c r="S570" s="63"/>
      <c r="T570" s="63"/>
      <c r="U570" s="63"/>
      <c r="V570" s="63"/>
      <c r="W570" s="63"/>
      <c r="X570" s="63"/>
      <c r="Y570" s="63"/>
      <c r="Z570" s="29"/>
      <c r="AA570" s="29"/>
      <c r="AB570" s="29"/>
      <c r="AC570" s="29"/>
      <c r="AD570" s="29"/>
      <c r="AE570" s="29"/>
      <c r="AF570" s="29"/>
      <c r="AG570" s="29"/>
      <c r="AH570" s="29"/>
      <c r="AI570" s="29"/>
      <c r="AJ570" s="29"/>
    </row>
    <row r="571" spans="1:36" ht="22.5" customHeight="1">
      <c r="A571" s="29"/>
      <c r="B571" s="29"/>
      <c r="C571" s="29"/>
      <c r="D571" s="29"/>
      <c r="E571" s="29"/>
      <c r="F571" s="63"/>
      <c r="G571" s="63"/>
      <c r="H571" s="63"/>
      <c r="I571" s="63"/>
      <c r="J571" s="63"/>
      <c r="K571" s="63"/>
      <c r="L571" s="63"/>
      <c r="M571" s="63"/>
      <c r="N571" s="63"/>
      <c r="O571" s="63"/>
      <c r="P571" s="63"/>
      <c r="Q571" s="63"/>
      <c r="R571" s="63"/>
      <c r="S571" s="63"/>
      <c r="T571" s="63"/>
      <c r="U571" s="63"/>
      <c r="V571" s="63"/>
      <c r="W571" s="63"/>
      <c r="X571" s="63"/>
      <c r="Y571" s="63"/>
      <c r="Z571" s="29"/>
      <c r="AA571" s="29"/>
      <c r="AB571" s="29"/>
      <c r="AC571" s="29"/>
      <c r="AD571" s="29"/>
      <c r="AE571" s="29"/>
      <c r="AF571" s="29"/>
      <c r="AG571" s="29"/>
      <c r="AH571" s="29"/>
      <c r="AI571" s="29"/>
      <c r="AJ571" s="29"/>
    </row>
    <row r="572" spans="1:36" ht="22.5" customHeight="1">
      <c r="A572" s="29"/>
      <c r="B572" s="29"/>
      <c r="C572" s="29"/>
      <c r="D572" s="29"/>
      <c r="E572" s="29"/>
      <c r="F572" s="63"/>
      <c r="G572" s="63"/>
      <c r="H572" s="63"/>
      <c r="I572" s="63"/>
      <c r="J572" s="63"/>
      <c r="K572" s="63"/>
      <c r="L572" s="63"/>
      <c r="M572" s="63"/>
      <c r="N572" s="63"/>
      <c r="O572" s="63"/>
      <c r="P572" s="63"/>
      <c r="Q572" s="63"/>
      <c r="R572" s="63"/>
      <c r="S572" s="63"/>
      <c r="T572" s="63"/>
      <c r="U572" s="63"/>
      <c r="V572" s="63"/>
      <c r="W572" s="63"/>
      <c r="X572" s="63"/>
      <c r="Y572" s="63"/>
      <c r="Z572" s="29"/>
      <c r="AA572" s="29"/>
      <c r="AB572" s="29"/>
      <c r="AC572" s="29"/>
      <c r="AD572" s="29"/>
      <c r="AE572" s="29"/>
      <c r="AF572" s="29"/>
      <c r="AG572" s="29"/>
      <c r="AH572" s="29"/>
      <c r="AI572" s="29"/>
      <c r="AJ572" s="29"/>
    </row>
    <row r="573" spans="1:36" ht="22.5" customHeight="1">
      <c r="A573" s="29"/>
      <c r="B573" s="29"/>
      <c r="C573" s="29"/>
      <c r="D573" s="29"/>
      <c r="E573" s="29"/>
      <c r="F573" s="63"/>
      <c r="G573" s="63"/>
      <c r="H573" s="63"/>
      <c r="I573" s="63"/>
      <c r="J573" s="63"/>
      <c r="K573" s="63"/>
      <c r="L573" s="63"/>
      <c r="M573" s="63"/>
      <c r="N573" s="63"/>
      <c r="O573" s="63"/>
      <c r="P573" s="63"/>
      <c r="Q573" s="63"/>
      <c r="R573" s="63"/>
      <c r="S573" s="63"/>
      <c r="T573" s="63"/>
      <c r="U573" s="63"/>
      <c r="V573" s="63"/>
      <c r="W573" s="63"/>
      <c r="X573" s="63"/>
      <c r="Y573" s="63"/>
      <c r="Z573" s="29"/>
      <c r="AA573" s="29"/>
      <c r="AB573" s="29"/>
      <c r="AC573" s="29"/>
      <c r="AD573" s="29"/>
      <c r="AE573" s="29"/>
      <c r="AF573" s="29"/>
      <c r="AG573" s="29"/>
      <c r="AH573" s="29"/>
      <c r="AI573" s="29"/>
      <c r="AJ573" s="29"/>
    </row>
    <row r="574" spans="1:36" ht="22.5" customHeight="1">
      <c r="A574" s="29"/>
      <c r="B574" s="29"/>
      <c r="C574" s="29"/>
      <c r="D574" s="29"/>
      <c r="E574" s="29"/>
      <c r="F574" s="63"/>
      <c r="G574" s="63"/>
      <c r="H574" s="63"/>
      <c r="I574" s="63"/>
      <c r="J574" s="63"/>
      <c r="K574" s="63"/>
      <c r="L574" s="63"/>
      <c r="M574" s="63"/>
      <c r="N574" s="63"/>
      <c r="O574" s="63"/>
      <c r="P574" s="63"/>
      <c r="Q574" s="63"/>
      <c r="R574" s="63"/>
      <c r="S574" s="63"/>
      <c r="T574" s="63"/>
      <c r="U574" s="63"/>
      <c r="V574" s="63"/>
      <c r="W574" s="63"/>
      <c r="X574" s="63"/>
      <c r="Y574" s="63"/>
      <c r="Z574" s="29"/>
      <c r="AA574" s="29"/>
      <c r="AB574" s="29"/>
      <c r="AC574" s="29"/>
      <c r="AD574" s="29"/>
      <c r="AE574" s="29"/>
      <c r="AF574" s="29"/>
      <c r="AG574" s="29"/>
      <c r="AH574" s="29"/>
      <c r="AI574" s="29"/>
      <c r="AJ574" s="29"/>
    </row>
    <row r="575" spans="1:36" ht="22.5" customHeight="1">
      <c r="A575" s="29"/>
      <c r="B575" s="29"/>
      <c r="C575" s="29"/>
      <c r="D575" s="29"/>
      <c r="E575" s="29"/>
      <c r="F575" s="63"/>
      <c r="G575" s="63"/>
      <c r="H575" s="63"/>
      <c r="I575" s="63"/>
      <c r="J575" s="63"/>
      <c r="K575" s="63"/>
      <c r="L575" s="63"/>
      <c r="M575" s="63"/>
      <c r="N575" s="63"/>
      <c r="O575" s="63"/>
      <c r="P575" s="63"/>
      <c r="Q575" s="63"/>
      <c r="R575" s="63"/>
      <c r="S575" s="63"/>
      <c r="T575" s="63"/>
      <c r="U575" s="63"/>
      <c r="V575" s="63"/>
      <c r="W575" s="63"/>
      <c r="X575" s="63"/>
      <c r="Y575" s="63"/>
      <c r="Z575" s="29"/>
      <c r="AA575" s="29"/>
      <c r="AB575" s="29"/>
      <c r="AC575" s="29"/>
      <c r="AD575" s="29"/>
      <c r="AE575" s="29"/>
      <c r="AF575" s="29"/>
      <c r="AG575" s="29"/>
      <c r="AH575" s="29"/>
      <c r="AI575" s="29"/>
      <c r="AJ575" s="29"/>
    </row>
    <row r="576" spans="1:36" ht="22.5" customHeight="1">
      <c r="A576" s="29"/>
      <c r="B576" s="29"/>
      <c r="C576" s="29"/>
      <c r="D576" s="29"/>
      <c r="E576" s="29"/>
      <c r="F576" s="63"/>
      <c r="G576" s="63"/>
      <c r="H576" s="63"/>
      <c r="I576" s="63"/>
      <c r="J576" s="63"/>
      <c r="K576" s="63"/>
      <c r="L576" s="63"/>
      <c r="M576" s="63"/>
      <c r="N576" s="63"/>
      <c r="O576" s="63"/>
      <c r="P576" s="63"/>
      <c r="Q576" s="63"/>
      <c r="R576" s="63"/>
      <c r="S576" s="63"/>
      <c r="T576" s="63"/>
      <c r="U576" s="63"/>
      <c r="V576" s="63"/>
      <c r="W576" s="63"/>
      <c r="X576" s="63"/>
      <c r="Y576" s="63"/>
      <c r="Z576" s="29"/>
      <c r="AA576" s="29"/>
      <c r="AB576" s="29"/>
      <c r="AC576" s="29"/>
      <c r="AD576" s="29"/>
      <c r="AE576" s="29"/>
      <c r="AF576" s="29"/>
      <c r="AG576" s="29"/>
      <c r="AH576" s="29"/>
      <c r="AI576" s="29"/>
      <c r="AJ576" s="29"/>
    </row>
    <row r="577" spans="1:36" ht="22.5" customHeight="1">
      <c r="A577" s="29"/>
      <c r="B577" s="29"/>
      <c r="C577" s="29"/>
      <c r="D577" s="29"/>
      <c r="E577" s="29"/>
      <c r="F577" s="63"/>
      <c r="G577" s="63"/>
      <c r="H577" s="63"/>
      <c r="I577" s="63"/>
      <c r="J577" s="63"/>
      <c r="K577" s="63"/>
      <c r="L577" s="63"/>
      <c r="M577" s="63"/>
      <c r="N577" s="63"/>
      <c r="O577" s="63"/>
      <c r="P577" s="63"/>
      <c r="Q577" s="63"/>
      <c r="R577" s="63"/>
      <c r="S577" s="63"/>
      <c r="T577" s="63"/>
      <c r="U577" s="63"/>
      <c r="V577" s="63"/>
      <c r="W577" s="63"/>
      <c r="X577" s="63"/>
      <c r="Y577" s="63"/>
      <c r="Z577" s="29"/>
      <c r="AA577" s="29"/>
      <c r="AB577" s="29"/>
      <c r="AC577" s="29"/>
      <c r="AD577" s="29"/>
      <c r="AE577" s="29"/>
      <c r="AF577" s="29"/>
      <c r="AG577" s="29"/>
      <c r="AH577" s="29"/>
      <c r="AI577" s="29"/>
      <c r="AJ577" s="29"/>
    </row>
    <row r="578" spans="1:36" ht="22.5" customHeight="1">
      <c r="A578" s="29"/>
      <c r="B578" s="29"/>
      <c r="C578" s="29"/>
      <c r="D578" s="29"/>
      <c r="E578" s="29"/>
      <c r="F578" s="63"/>
      <c r="G578" s="63"/>
      <c r="H578" s="63"/>
      <c r="I578" s="63"/>
      <c r="J578" s="63"/>
      <c r="K578" s="63"/>
      <c r="L578" s="63"/>
      <c r="M578" s="63"/>
      <c r="N578" s="63"/>
      <c r="O578" s="63"/>
      <c r="P578" s="63"/>
      <c r="Q578" s="63"/>
      <c r="R578" s="63"/>
      <c r="S578" s="63"/>
      <c r="T578" s="63"/>
      <c r="U578" s="63"/>
      <c r="V578" s="63"/>
      <c r="W578" s="63"/>
      <c r="X578" s="63"/>
      <c r="Y578" s="63"/>
      <c r="Z578" s="29"/>
      <c r="AA578" s="29"/>
      <c r="AB578" s="29"/>
      <c r="AC578" s="29"/>
      <c r="AD578" s="29"/>
      <c r="AE578" s="29"/>
      <c r="AF578" s="29"/>
      <c r="AG578" s="29"/>
      <c r="AH578" s="29"/>
      <c r="AI578" s="29"/>
      <c r="AJ578" s="29"/>
    </row>
    <row r="579" spans="1:36" ht="22.5" customHeight="1">
      <c r="A579" s="29"/>
      <c r="B579" s="29"/>
      <c r="C579" s="29"/>
      <c r="D579" s="29"/>
      <c r="E579" s="29"/>
      <c r="F579" s="63"/>
      <c r="G579" s="63"/>
      <c r="H579" s="63"/>
      <c r="I579" s="63"/>
      <c r="J579" s="63"/>
      <c r="K579" s="63"/>
      <c r="L579" s="63"/>
      <c r="M579" s="63"/>
      <c r="N579" s="63"/>
      <c r="O579" s="63"/>
      <c r="P579" s="63"/>
      <c r="Q579" s="63"/>
      <c r="R579" s="63"/>
      <c r="S579" s="63"/>
      <c r="T579" s="63"/>
      <c r="U579" s="63"/>
      <c r="V579" s="63"/>
      <c r="W579" s="63"/>
      <c r="X579" s="63"/>
      <c r="Y579" s="63"/>
      <c r="Z579" s="29"/>
      <c r="AA579" s="29"/>
      <c r="AB579" s="29"/>
      <c r="AC579" s="29"/>
      <c r="AD579" s="29"/>
      <c r="AE579" s="29"/>
      <c r="AF579" s="29"/>
      <c r="AG579" s="29"/>
      <c r="AH579" s="29"/>
      <c r="AI579" s="29"/>
      <c r="AJ579" s="29"/>
    </row>
    <row r="580" spans="1:36" ht="22.5" customHeight="1">
      <c r="A580" s="29"/>
      <c r="B580" s="29"/>
      <c r="C580" s="29"/>
      <c r="D580" s="29"/>
      <c r="E580" s="29"/>
      <c r="F580" s="63"/>
      <c r="G580" s="63"/>
      <c r="H580" s="63"/>
      <c r="I580" s="63"/>
      <c r="J580" s="63"/>
      <c r="K580" s="63"/>
      <c r="L580" s="63"/>
      <c r="M580" s="63"/>
      <c r="N580" s="63"/>
      <c r="O580" s="63"/>
      <c r="P580" s="63"/>
      <c r="Q580" s="63"/>
      <c r="R580" s="63"/>
      <c r="S580" s="63"/>
      <c r="T580" s="63"/>
      <c r="U580" s="63"/>
      <c r="V580" s="63"/>
      <c r="W580" s="63"/>
      <c r="X580" s="63"/>
      <c r="Y580" s="63"/>
      <c r="Z580" s="29"/>
      <c r="AA580" s="29"/>
      <c r="AB580" s="29"/>
      <c r="AC580" s="29"/>
      <c r="AD580" s="29"/>
      <c r="AE580" s="29"/>
      <c r="AF580" s="29"/>
      <c r="AG580" s="29"/>
      <c r="AH580" s="29"/>
      <c r="AI580" s="29"/>
      <c r="AJ580" s="29"/>
    </row>
    <row r="581" spans="1:36" ht="22.5" customHeight="1">
      <c r="A581" s="29"/>
      <c r="B581" s="29"/>
      <c r="C581" s="29"/>
      <c r="D581" s="29"/>
      <c r="E581" s="29"/>
      <c r="F581" s="63"/>
      <c r="G581" s="63"/>
      <c r="H581" s="63"/>
      <c r="I581" s="63"/>
      <c r="J581" s="63"/>
      <c r="K581" s="63"/>
      <c r="L581" s="63"/>
      <c r="M581" s="63"/>
      <c r="N581" s="63"/>
      <c r="O581" s="63"/>
      <c r="P581" s="63"/>
      <c r="Q581" s="63"/>
      <c r="R581" s="63"/>
      <c r="S581" s="63"/>
      <c r="T581" s="63"/>
      <c r="U581" s="63"/>
      <c r="V581" s="63"/>
      <c r="W581" s="63"/>
      <c r="X581" s="63"/>
      <c r="Y581" s="63"/>
      <c r="Z581" s="29"/>
      <c r="AA581" s="29"/>
      <c r="AB581" s="29"/>
      <c r="AC581" s="29"/>
      <c r="AD581" s="29"/>
      <c r="AE581" s="29"/>
      <c r="AF581" s="29"/>
      <c r="AG581" s="29"/>
      <c r="AH581" s="29"/>
      <c r="AI581" s="29"/>
      <c r="AJ581" s="29"/>
    </row>
    <row r="582" spans="1:36" ht="22.5" customHeight="1">
      <c r="A582" s="29"/>
      <c r="B582" s="29"/>
      <c r="C582" s="29"/>
      <c r="D582" s="29"/>
      <c r="E582" s="29"/>
      <c r="F582" s="63"/>
      <c r="G582" s="63"/>
      <c r="H582" s="63"/>
      <c r="I582" s="63"/>
      <c r="J582" s="63"/>
      <c r="K582" s="63"/>
      <c r="L582" s="63"/>
      <c r="M582" s="63"/>
      <c r="N582" s="63"/>
      <c r="O582" s="63"/>
      <c r="P582" s="63"/>
      <c r="Q582" s="63"/>
      <c r="R582" s="63"/>
      <c r="S582" s="63"/>
      <c r="T582" s="63"/>
      <c r="U582" s="63"/>
      <c r="V582" s="63"/>
      <c r="W582" s="63"/>
      <c r="X582" s="63"/>
      <c r="Y582" s="63"/>
      <c r="Z582" s="29"/>
      <c r="AA582" s="29"/>
      <c r="AB582" s="29"/>
      <c r="AC582" s="29"/>
      <c r="AD582" s="29"/>
      <c r="AE582" s="29"/>
      <c r="AF582" s="29"/>
      <c r="AG582" s="29"/>
      <c r="AH582" s="29"/>
      <c r="AI582" s="29"/>
      <c r="AJ582" s="29"/>
    </row>
    <row r="583" spans="1:36" ht="22.5" customHeight="1">
      <c r="A583" s="29"/>
      <c r="B583" s="29"/>
      <c r="C583" s="29"/>
      <c r="D583" s="29"/>
      <c r="E583" s="29"/>
      <c r="F583" s="63"/>
      <c r="G583" s="63"/>
      <c r="H583" s="63"/>
      <c r="I583" s="63"/>
      <c r="J583" s="63"/>
      <c r="K583" s="63"/>
      <c r="L583" s="63"/>
      <c r="M583" s="63"/>
      <c r="N583" s="63"/>
      <c r="O583" s="63"/>
      <c r="P583" s="63"/>
      <c r="Q583" s="63"/>
      <c r="R583" s="63"/>
      <c r="S583" s="63"/>
      <c r="T583" s="63"/>
      <c r="U583" s="63"/>
      <c r="V583" s="63"/>
      <c r="W583" s="63"/>
      <c r="X583" s="63"/>
      <c r="Y583" s="63"/>
      <c r="Z583" s="29"/>
      <c r="AA583" s="29"/>
      <c r="AB583" s="29"/>
      <c r="AC583" s="29"/>
      <c r="AD583" s="29"/>
      <c r="AE583" s="29"/>
      <c r="AF583" s="29"/>
      <c r="AG583" s="29"/>
      <c r="AH583" s="29"/>
      <c r="AI583" s="29"/>
      <c r="AJ583" s="29"/>
    </row>
    <row r="584" spans="1:36" ht="22.5" customHeight="1">
      <c r="A584" s="29"/>
      <c r="B584" s="29"/>
      <c r="C584" s="29"/>
      <c r="D584" s="29"/>
      <c r="E584" s="29"/>
      <c r="F584" s="63"/>
      <c r="G584" s="63"/>
      <c r="H584" s="63"/>
      <c r="I584" s="63"/>
      <c r="J584" s="63"/>
      <c r="K584" s="63"/>
      <c r="L584" s="63"/>
      <c r="M584" s="63"/>
      <c r="N584" s="63"/>
      <c r="O584" s="63"/>
      <c r="P584" s="63"/>
      <c r="Q584" s="63"/>
      <c r="R584" s="63"/>
      <c r="S584" s="63"/>
      <c r="T584" s="63"/>
      <c r="U584" s="63"/>
      <c r="V584" s="63"/>
      <c r="W584" s="63"/>
      <c r="X584" s="63"/>
      <c r="Y584" s="63"/>
      <c r="Z584" s="29"/>
      <c r="AA584" s="29"/>
      <c r="AB584" s="29"/>
      <c r="AC584" s="29"/>
      <c r="AD584" s="29"/>
      <c r="AE584" s="29"/>
      <c r="AF584" s="29"/>
      <c r="AG584" s="29"/>
      <c r="AH584" s="29"/>
      <c r="AI584" s="29"/>
      <c r="AJ584" s="29"/>
    </row>
    <row r="585" spans="1:36" ht="22.5" customHeight="1">
      <c r="A585" s="29"/>
      <c r="B585" s="29"/>
      <c r="C585" s="29"/>
      <c r="D585" s="29"/>
      <c r="E585" s="29"/>
      <c r="F585" s="63"/>
      <c r="G585" s="63"/>
      <c r="H585" s="63"/>
      <c r="I585" s="63"/>
      <c r="J585" s="63"/>
      <c r="K585" s="63"/>
      <c r="L585" s="63"/>
      <c r="M585" s="63"/>
      <c r="N585" s="63"/>
      <c r="O585" s="63"/>
      <c r="P585" s="63"/>
      <c r="Q585" s="63"/>
      <c r="R585" s="63"/>
      <c r="S585" s="63"/>
      <c r="T585" s="63"/>
      <c r="U585" s="63"/>
      <c r="V585" s="63"/>
      <c r="W585" s="63"/>
      <c r="X585" s="63"/>
      <c r="Y585" s="63"/>
      <c r="Z585" s="29"/>
      <c r="AA585" s="29"/>
      <c r="AB585" s="29"/>
      <c r="AC585" s="29"/>
      <c r="AD585" s="29"/>
      <c r="AE585" s="29"/>
      <c r="AF585" s="29"/>
      <c r="AG585" s="29"/>
      <c r="AH585" s="29"/>
      <c r="AI585" s="29"/>
      <c r="AJ585" s="29"/>
    </row>
    <row r="586" spans="1:36" ht="22.5" customHeight="1">
      <c r="A586" s="29"/>
      <c r="B586" s="29"/>
      <c r="C586" s="29"/>
      <c r="D586" s="29"/>
      <c r="E586" s="29"/>
      <c r="F586" s="63"/>
      <c r="G586" s="63"/>
      <c r="H586" s="63"/>
      <c r="I586" s="63"/>
      <c r="J586" s="63"/>
      <c r="K586" s="63"/>
      <c r="L586" s="63"/>
      <c r="M586" s="63"/>
      <c r="N586" s="63"/>
      <c r="O586" s="63"/>
      <c r="P586" s="63"/>
      <c r="Q586" s="63"/>
      <c r="R586" s="63"/>
      <c r="S586" s="63"/>
      <c r="T586" s="63"/>
      <c r="U586" s="63"/>
      <c r="V586" s="63"/>
      <c r="W586" s="63"/>
      <c r="X586" s="63"/>
      <c r="Y586" s="63"/>
      <c r="Z586" s="29"/>
      <c r="AA586" s="29"/>
      <c r="AB586" s="29"/>
      <c r="AC586" s="29"/>
      <c r="AD586" s="29"/>
      <c r="AE586" s="29"/>
      <c r="AF586" s="29"/>
      <c r="AG586" s="29"/>
      <c r="AH586" s="29"/>
      <c r="AI586" s="29"/>
      <c r="AJ586" s="29"/>
    </row>
    <row r="587" spans="1:36" ht="22.5" customHeight="1">
      <c r="A587" s="29"/>
      <c r="B587" s="29"/>
      <c r="C587" s="29"/>
      <c r="D587" s="29"/>
      <c r="E587" s="29"/>
      <c r="F587" s="63"/>
      <c r="G587" s="63"/>
      <c r="H587" s="63"/>
      <c r="I587" s="63"/>
      <c r="J587" s="63"/>
      <c r="K587" s="63"/>
      <c r="L587" s="63"/>
      <c r="M587" s="63"/>
      <c r="N587" s="63"/>
      <c r="O587" s="63"/>
      <c r="P587" s="63"/>
      <c r="Q587" s="63"/>
      <c r="R587" s="63"/>
      <c r="S587" s="63"/>
      <c r="T587" s="63"/>
      <c r="U587" s="63"/>
      <c r="V587" s="63"/>
      <c r="W587" s="63"/>
      <c r="X587" s="63"/>
      <c r="Y587" s="63"/>
      <c r="Z587" s="29"/>
      <c r="AA587" s="29"/>
      <c r="AB587" s="29"/>
      <c r="AC587" s="29"/>
      <c r="AD587" s="29"/>
      <c r="AE587" s="29"/>
      <c r="AF587" s="29"/>
      <c r="AG587" s="29"/>
      <c r="AH587" s="29"/>
      <c r="AI587" s="29"/>
      <c r="AJ587" s="29"/>
    </row>
    <row r="588" spans="1:36" ht="22.5" customHeight="1">
      <c r="A588" s="29"/>
      <c r="B588" s="29"/>
      <c r="C588" s="29"/>
      <c r="D588" s="29"/>
      <c r="E588" s="29"/>
      <c r="F588" s="63"/>
      <c r="G588" s="63"/>
      <c r="H588" s="63"/>
      <c r="I588" s="63"/>
      <c r="J588" s="63"/>
      <c r="K588" s="63"/>
      <c r="L588" s="63"/>
      <c r="M588" s="63"/>
      <c r="N588" s="63"/>
      <c r="O588" s="63"/>
      <c r="P588" s="63"/>
      <c r="Q588" s="63"/>
      <c r="R588" s="63"/>
      <c r="S588" s="63"/>
      <c r="T588" s="63"/>
      <c r="U588" s="63"/>
      <c r="V588" s="63"/>
      <c r="W588" s="63"/>
      <c r="X588" s="63"/>
      <c r="Y588" s="63"/>
      <c r="Z588" s="29"/>
      <c r="AA588" s="29"/>
      <c r="AB588" s="29"/>
      <c r="AC588" s="29"/>
      <c r="AD588" s="29"/>
      <c r="AE588" s="29"/>
      <c r="AF588" s="29"/>
      <c r="AG588" s="29"/>
      <c r="AH588" s="29"/>
      <c r="AI588" s="29"/>
      <c r="AJ588" s="29"/>
    </row>
    <row r="589" spans="1:36" ht="22.5" customHeight="1">
      <c r="A589" s="29"/>
      <c r="B589" s="29"/>
      <c r="C589" s="29"/>
      <c r="D589" s="29"/>
      <c r="E589" s="29"/>
      <c r="F589" s="63"/>
      <c r="G589" s="63"/>
      <c r="H589" s="63"/>
      <c r="I589" s="63"/>
      <c r="J589" s="63"/>
      <c r="K589" s="63"/>
      <c r="L589" s="63"/>
      <c r="M589" s="63"/>
      <c r="N589" s="63"/>
      <c r="O589" s="63"/>
      <c r="P589" s="63"/>
      <c r="Q589" s="63"/>
      <c r="R589" s="63"/>
      <c r="S589" s="63"/>
      <c r="T589" s="63"/>
      <c r="U589" s="63"/>
      <c r="V589" s="63"/>
      <c r="W589" s="63"/>
      <c r="X589" s="63"/>
      <c r="Y589" s="63"/>
      <c r="Z589" s="29"/>
      <c r="AA589" s="29"/>
      <c r="AB589" s="29"/>
      <c r="AC589" s="29"/>
      <c r="AD589" s="29"/>
      <c r="AE589" s="29"/>
      <c r="AF589" s="29"/>
      <c r="AG589" s="29"/>
      <c r="AH589" s="29"/>
      <c r="AI589" s="29"/>
      <c r="AJ589" s="29"/>
    </row>
    <row r="590" spans="1:36" ht="22.5" customHeight="1">
      <c r="A590" s="29"/>
      <c r="B590" s="29"/>
      <c r="C590" s="29"/>
      <c r="D590" s="29"/>
      <c r="E590" s="29"/>
      <c r="F590" s="63"/>
      <c r="G590" s="63"/>
      <c r="H590" s="63"/>
      <c r="I590" s="63"/>
      <c r="J590" s="63"/>
      <c r="K590" s="63"/>
      <c r="L590" s="63"/>
      <c r="M590" s="63"/>
      <c r="N590" s="63"/>
      <c r="O590" s="63"/>
      <c r="P590" s="63"/>
      <c r="Q590" s="63"/>
      <c r="R590" s="63"/>
      <c r="S590" s="63"/>
      <c r="T590" s="63"/>
      <c r="U590" s="63"/>
      <c r="V590" s="63"/>
      <c r="W590" s="63"/>
      <c r="X590" s="63"/>
      <c r="Y590" s="63"/>
      <c r="Z590" s="29"/>
      <c r="AA590" s="29"/>
      <c r="AB590" s="29"/>
      <c r="AC590" s="29"/>
      <c r="AD590" s="29"/>
      <c r="AE590" s="29"/>
      <c r="AF590" s="29"/>
      <c r="AG590" s="29"/>
      <c r="AH590" s="29"/>
      <c r="AI590" s="29"/>
      <c r="AJ590" s="29"/>
    </row>
    <row r="591" spans="1:36" ht="22.5" customHeight="1">
      <c r="A591" s="29"/>
      <c r="B591" s="29"/>
      <c r="C591" s="29"/>
      <c r="D591" s="29"/>
      <c r="E591" s="29"/>
      <c r="F591" s="63"/>
      <c r="G591" s="63"/>
      <c r="H591" s="63"/>
      <c r="I591" s="63"/>
      <c r="J591" s="63"/>
      <c r="K591" s="63"/>
      <c r="L591" s="63"/>
      <c r="M591" s="63"/>
      <c r="N591" s="63"/>
      <c r="O591" s="63"/>
      <c r="P591" s="63"/>
      <c r="Q591" s="63"/>
      <c r="R591" s="63"/>
      <c r="S591" s="63"/>
      <c r="T591" s="63"/>
      <c r="U591" s="63"/>
      <c r="V591" s="63"/>
      <c r="W591" s="63"/>
      <c r="X591" s="63"/>
      <c r="Y591" s="63"/>
      <c r="Z591" s="29"/>
      <c r="AA591" s="29"/>
      <c r="AB591" s="29"/>
      <c r="AC591" s="29"/>
      <c r="AD591" s="29"/>
      <c r="AE591" s="29"/>
      <c r="AF591" s="29"/>
      <c r="AG591" s="29"/>
      <c r="AH591" s="29"/>
      <c r="AI591" s="29"/>
      <c r="AJ591" s="29"/>
    </row>
    <row r="592" spans="1:36" ht="22.5" customHeight="1">
      <c r="A592" s="29"/>
      <c r="B592" s="29"/>
      <c r="C592" s="29"/>
      <c r="D592" s="29"/>
      <c r="E592" s="29"/>
      <c r="F592" s="63"/>
      <c r="G592" s="63"/>
      <c r="H592" s="63"/>
      <c r="I592" s="63"/>
      <c r="J592" s="63"/>
      <c r="K592" s="63"/>
      <c r="L592" s="63"/>
      <c r="M592" s="63"/>
      <c r="N592" s="63"/>
      <c r="O592" s="63"/>
      <c r="P592" s="63"/>
      <c r="Q592" s="63"/>
      <c r="R592" s="63"/>
      <c r="S592" s="63"/>
      <c r="T592" s="63"/>
      <c r="U592" s="63"/>
      <c r="V592" s="63"/>
      <c r="W592" s="63"/>
      <c r="X592" s="63"/>
      <c r="Y592" s="63"/>
      <c r="Z592" s="29"/>
      <c r="AA592" s="29"/>
      <c r="AB592" s="29"/>
      <c r="AC592" s="29"/>
      <c r="AD592" s="29"/>
      <c r="AE592" s="29"/>
      <c r="AF592" s="29"/>
      <c r="AG592" s="29"/>
      <c r="AH592" s="29"/>
      <c r="AI592" s="29"/>
      <c r="AJ592" s="29"/>
    </row>
    <row r="593" spans="1:36" ht="22.5" customHeight="1">
      <c r="A593" s="29"/>
      <c r="B593" s="29"/>
      <c r="C593" s="29"/>
      <c r="D593" s="29"/>
      <c r="E593" s="29"/>
      <c r="F593" s="63"/>
      <c r="G593" s="63"/>
      <c r="H593" s="63"/>
      <c r="I593" s="63"/>
      <c r="J593" s="63"/>
      <c r="K593" s="63"/>
      <c r="L593" s="63"/>
      <c r="M593" s="63"/>
      <c r="N593" s="63"/>
      <c r="O593" s="63"/>
      <c r="P593" s="63"/>
      <c r="Q593" s="63"/>
      <c r="R593" s="63"/>
      <c r="S593" s="63"/>
      <c r="T593" s="63"/>
      <c r="U593" s="63"/>
      <c r="V593" s="63"/>
      <c r="W593" s="63"/>
      <c r="X593" s="63"/>
      <c r="Y593" s="63"/>
      <c r="Z593" s="29"/>
      <c r="AA593" s="29"/>
      <c r="AB593" s="29"/>
      <c r="AC593" s="29"/>
      <c r="AD593" s="29"/>
      <c r="AE593" s="29"/>
      <c r="AF593" s="29"/>
      <c r="AG593" s="29"/>
      <c r="AH593" s="29"/>
      <c r="AI593" s="29"/>
      <c r="AJ593" s="29"/>
    </row>
    <row r="594" spans="1:36" ht="22.5" customHeight="1">
      <c r="A594" s="29"/>
      <c r="B594" s="29"/>
      <c r="C594" s="29"/>
      <c r="D594" s="29"/>
      <c r="E594" s="29"/>
      <c r="F594" s="63"/>
      <c r="G594" s="63"/>
      <c r="H594" s="63"/>
      <c r="I594" s="63"/>
      <c r="J594" s="63"/>
      <c r="K594" s="63"/>
      <c r="L594" s="63"/>
      <c r="M594" s="63"/>
      <c r="N594" s="63"/>
      <c r="O594" s="63"/>
      <c r="P594" s="63"/>
      <c r="Q594" s="63"/>
      <c r="R594" s="63"/>
      <c r="S594" s="63"/>
      <c r="T594" s="63"/>
      <c r="U594" s="63"/>
      <c r="V594" s="63"/>
      <c r="W594" s="63"/>
      <c r="X594" s="63"/>
      <c r="Y594" s="63"/>
      <c r="Z594" s="29"/>
      <c r="AA594" s="29"/>
      <c r="AB594" s="29"/>
      <c r="AC594" s="29"/>
      <c r="AD594" s="29"/>
      <c r="AE594" s="29"/>
      <c r="AF594" s="29"/>
      <c r="AG594" s="29"/>
      <c r="AH594" s="29"/>
      <c r="AI594" s="29"/>
      <c r="AJ594" s="29"/>
    </row>
    <row r="595" spans="1:36" ht="22.5" customHeight="1">
      <c r="A595" s="29"/>
      <c r="B595" s="29"/>
      <c r="C595" s="29"/>
      <c r="D595" s="29"/>
      <c r="E595" s="29"/>
      <c r="F595" s="63"/>
      <c r="G595" s="63"/>
      <c r="H595" s="63"/>
      <c r="I595" s="63"/>
      <c r="J595" s="63"/>
      <c r="K595" s="63"/>
      <c r="L595" s="63"/>
      <c r="M595" s="63"/>
      <c r="N595" s="63"/>
      <c r="O595" s="63"/>
      <c r="P595" s="63"/>
      <c r="Q595" s="63"/>
      <c r="R595" s="63"/>
      <c r="S595" s="63"/>
      <c r="T595" s="63"/>
      <c r="U595" s="63"/>
      <c r="V595" s="63"/>
      <c r="W595" s="63"/>
      <c r="X595" s="63"/>
      <c r="Y595" s="63"/>
      <c r="Z595" s="29"/>
      <c r="AA595" s="29"/>
      <c r="AB595" s="29"/>
      <c r="AC595" s="29"/>
      <c r="AD595" s="29"/>
      <c r="AE595" s="29"/>
      <c r="AF595" s="29"/>
      <c r="AG595" s="29"/>
      <c r="AH595" s="29"/>
      <c r="AI595" s="29"/>
      <c r="AJ595" s="29"/>
    </row>
    <row r="596" spans="1:36" ht="22.5" customHeight="1">
      <c r="A596" s="29"/>
      <c r="B596" s="29"/>
      <c r="C596" s="29"/>
      <c r="D596" s="29"/>
      <c r="E596" s="29"/>
      <c r="F596" s="63"/>
      <c r="G596" s="63"/>
      <c r="H596" s="63"/>
      <c r="I596" s="63"/>
      <c r="J596" s="63"/>
      <c r="K596" s="63"/>
      <c r="L596" s="63"/>
      <c r="M596" s="63"/>
      <c r="N596" s="63"/>
      <c r="O596" s="63"/>
      <c r="P596" s="63"/>
      <c r="Q596" s="63"/>
      <c r="R596" s="63"/>
      <c r="S596" s="63"/>
      <c r="T596" s="63"/>
      <c r="U596" s="63"/>
      <c r="V596" s="63"/>
      <c r="W596" s="63"/>
      <c r="X596" s="63"/>
      <c r="Y596" s="63"/>
      <c r="Z596" s="29"/>
      <c r="AA596" s="29"/>
      <c r="AB596" s="29"/>
      <c r="AC596" s="29"/>
      <c r="AD596" s="29"/>
      <c r="AE596" s="29"/>
      <c r="AF596" s="29"/>
      <c r="AG596" s="29"/>
      <c r="AH596" s="29"/>
      <c r="AI596" s="29"/>
      <c r="AJ596" s="29"/>
    </row>
    <row r="597" spans="1:36" ht="22.5" customHeight="1">
      <c r="A597" s="29"/>
      <c r="B597" s="29"/>
      <c r="C597" s="29"/>
      <c r="D597" s="29"/>
      <c r="E597" s="29"/>
      <c r="F597" s="63"/>
      <c r="G597" s="63"/>
      <c r="H597" s="63"/>
      <c r="I597" s="63"/>
      <c r="J597" s="63"/>
      <c r="K597" s="63"/>
      <c r="L597" s="63"/>
      <c r="M597" s="63"/>
      <c r="N597" s="63"/>
      <c r="O597" s="63"/>
      <c r="P597" s="63"/>
      <c r="Q597" s="63"/>
      <c r="R597" s="63"/>
      <c r="S597" s="63"/>
      <c r="T597" s="63"/>
      <c r="U597" s="63"/>
      <c r="V597" s="63"/>
      <c r="W597" s="63"/>
      <c r="X597" s="63"/>
      <c r="Y597" s="63"/>
      <c r="Z597" s="29"/>
      <c r="AA597" s="29"/>
      <c r="AB597" s="29"/>
      <c r="AC597" s="29"/>
      <c r="AD597" s="29"/>
      <c r="AE597" s="29"/>
      <c r="AF597" s="29"/>
      <c r="AG597" s="29"/>
      <c r="AH597" s="29"/>
      <c r="AI597" s="29"/>
      <c r="AJ597" s="29"/>
    </row>
    <row r="598" spans="1:36" ht="22.5" customHeight="1">
      <c r="A598" s="29"/>
      <c r="B598" s="29"/>
      <c r="C598" s="29"/>
      <c r="D598" s="29"/>
      <c r="E598" s="29"/>
      <c r="F598" s="63"/>
      <c r="G598" s="63"/>
      <c r="H598" s="63"/>
      <c r="I598" s="63"/>
      <c r="J598" s="63"/>
      <c r="K598" s="63"/>
      <c r="L598" s="63"/>
      <c r="M598" s="63"/>
      <c r="N598" s="63"/>
      <c r="O598" s="63"/>
      <c r="P598" s="63"/>
      <c r="Q598" s="63"/>
      <c r="R598" s="63"/>
      <c r="S598" s="63"/>
      <c r="T598" s="63"/>
      <c r="U598" s="63"/>
      <c r="V598" s="63"/>
      <c r="W598" s="63"/>
      <c r="X598" s="63"/>
      <c r="Y598" s="63"/>
      <c r="Z598" s="29"/>
      <c r="AA598" s="29"/>
      <c r="AB598" s="29"/>
      <c r="AC598" s="29"/>
      <c r="AD598" s="29"/>
      <c r="AE598" s="29"/>
      <c r="AF598" s="29"/>
      <c r="AG598" s="29"/>
      <c r="AH598" s="29"/>
      <c r="AI598" s="29"/>
      <c r="AJ598" s="29"/>
    </row>
    <row r="599" spans="1:36" ht="22.5" customHeight="1">
      <c r="A599" s="29"/>
      <c r="B599" s="29"/>
      <c r="C599" s="29"/>
      <c r="D599" s="29"/>
      <c r="E599" s="29"/>
      <c r="F599" s="63"/>
      <c r="G599" s="63"/>
      <c r="H599" s="63"/>
      <c r="I599" s="63"/>
      <c r="J599" s="63"/>
      <c r="K599" s="63"/>
      <c r="L599" s="63"/>
      <c r="M599" s="63"/>
      <c r="N599" s="63"/>
      <c r="O599" s="63"/>
      <c r="P599" s="63"/>
      <c r="Q599" s="63"/>
      <c r="R599" s="63"/>
      <c r="S599" s="63"/>
      <c r="T599" s="63"/>
      <c r="U599" s="63"/>
      <c r="V599" s="63"/>
      <c r="W599" s="63"/>
      <c r="X599" s="63"/>
      <c r="Y599" s="63"/>
      <c r="Z599" s="29"/>
      <c r="AA599" s="29"/>
      <c r="AB599" s="29"/>
      <c r="AC599" s="29"/>
      <c r="AD599" s="29"/>
      <c r="AE599" s="29"/>
      <c r="AF599" s="29"/>
      <c r="AG599" s="29"/>
      <c r="AH599" s="29"/>
      <c r="AI599" s="29"/>
      <c r="AJ599" s="29"/>
    </row>
    <row r="600" spans="1:36" ht="22.5" customHeight="1">
      <c r="A600" s="29"/>
      <c r="B600" s="29"/>
      <c r="C600" s="29"/>
      <c r="D600" s="29"/>
      <c r="E600" s="29"/>
      <c r="F600" s="63"/>
      <c r="G600" s="63"/>
      <c r="H600" s="63"/>
      <c r="I600" s="63"/>
      <c r="J600" s="63"/>
      <c r="K600" s="63"/>
      <c r="L600" s="63"/>
      <c r="M600" s="63"/>
      <c r="N600" s="63"/>
      <c r="O600" s="63"/>
      <c r="P600" s="63"/>
      <c r="Q600" s="63"/>
      <c r="R600" s="63"/>
      <c r="S600" s="63"/>
      <c r="T600" s="63"/>
      <c r="U600" s="63"/>
      <c r="V600" s="63"/>
      <c r="W600" s="63"/>
      <c r="X600" s="63"/>
      <c r="Y600" s="63"/>
      <c r="Z600" s="29"/>
      <c r="AA600" s="29"/>
      <c r="AB600" s="29"/>
      <c r="AC600" s="29"/>
      <c r="AD600" s="29"/>
      <c r="AE600" s="29"/>
      <c r="AF600" s="29"/>
      <c r="AG600" s="29"/>
      <c r="AH600" s="29"/>
      <c r="AI600" s="29"/>
      <c r="AJ600" s="29"/>
    </row>
    <row r="601" spans="1:36" ht="22.5" customHeight="1">
      <c r="A601" s="29"/>
      <c r="B601" s="29"/>
      <c r="C601" s="29"/>
      <c r="D601" s="29"/>
      <c r="E601" s="29"/>
      <c r="F601" s="63"/>
      <c r="G601" s="63"/>
      <c r="H601" s="63"/>
      <c r="I601" s="63"/>
      <c r="J601" s="63"/>
      <c r="K601" s="63"/>
      <c r="L601" s="63"/>
      <c r="M601" s="63"/>
      <c r="N601" s="63"/>
      <c r="O601" s="63"/>
      <c r="P601" s="63"/>
      <c r="Q601" s="63"/>
      <c r="R601" s="63"/>
      <c r="S601" s="63"/>
      <c r="T601" s="63"/>
      <c r="U601" s="63"/>
      <c r="V601" s="63"/>
      <c r="W601" s="63"/>
      <c r="X601" s="63"/>
      <c r="Y601" s="63"/>
      <c r="Z601" s="29"/>
      <c r="AA601" s="29"/>
      <c r="AB601" s="29"/>
      <c r="AC601" s="29"/>
      <c r="AD601" s="29"/>
      <c r="AE601" s="29"/>
      <c r="AF601" s="29"/>
      <c r="AG601" s="29"/>
      <c r="AH601" s="29"/>
      <c r="AI601" s="29"/>
      <c r="AJ601" s="29"/>
    </row>
    <row r="602" spans="1:36" ht="22.5" customHeight="1">
      <c r="A602" s="29"/>
      <c r="B602" s="29"/>
      <c r="C602" s="29"/>
      <c r="D602" s="29"/>
      <c r="E602" s="29"/>
      <c r="F602" s="63"/>
      <c r="G602" s="63"/>
      <c r="H602" s="63"/>
      <c r="I602" s="63"/>
      <c r="J602" s="63"/>
      <c r="K602" s="63"/>
      <c r="L602" s="63"/>
      <c r="M602" s="63"/>
      <c r="N602" s="63"/>
      <c r="O602" s="63"/>
      <c r="P602" s="63"/>
      <c r="Q602" s="63"/>
      <c r="R602" s="63"/>
      <c r="S602" s="63"/>
      <c r="T602" s="63"/>
      <c r="U602" s="63"/>
      <c r="V602" s="63"/>
      <c r="W602" s="63"/>
      <c r="X602" s="63"/>
      <c r="Y602" s="63"/>
      <c r="Z602" s="29"/>
      <c r="AA602" s="29"/>
      <c r="AB602" s="29"/>
      <c r="AC602" s="29"/>
      <c r="AD602" s="29"/>
      <c r="AE602" s="29"/>
      <c r="AF602" s="29"/>
      <c r="AG602" s="29"/>
      <c r="AH602" s="29"/>
      <c r="AI602" s="29"/>
      <c r="AJ602" s="29"/>
    </row>
    <row r="603" spans="1:36" ht="22.5" customHeight="1">
      <c r="A603" s="29"/>
      <c r="B603" s="29"/>
      <c r="C603" s="29"/>
      <c r="D603" s="29"/>
      <c r="E603" s="29"/>
      <c r="F603" s="63"/>
      <c r="G603" s="63"/>
      <c r="H603" s="63"/>
      <c r="I603" s="63"/>
      <c r="J603" s="63"/>
      <c r="K603" s="63"/>
      <c r="L603" s="63"/>
      <c r="M603" s="63"/>
      <c r="N603" s="63"/>
      <c r="O603" s="63"/>
      <c r="P603" s="63"/>
      <c r="Q603" s="63"/>
      <c r="R603" s="63"/>
      <c r="S603" s="63"/>
      <c r="T603" s="63"/>
      <c r="U603" s="63"/>
      <c r="V603" s="63"/>
      <c r="W603" s="63"/>
      <c r="X603" s="63"/>
      <c r="Y603" s="63"/>
      <c r="Z603" s="29"/>
      <c r="AA603" s="29"/>
      <c r="AB603" s="29"/>
      <c r="AC603" s="29"/>
      <c r="AD603" s="29"/>
      <c r="AE603" s="29"/>
      <c r="AF603" s="29"/>
      <c r="AG603" s="29"/>
      <c r="AH603" s="29"/>
      <c r="AI603" s="29"/>
      <c r="AJ603" s="29"/>
    </row>
    <row r="604" spans="1:36" ht="22.5" customHeight="1">
      <c r="A604" s="29"/>
      <c r="B604" s="29"/>
      <c r="C604" s="29"/>
      <c r="D604" s="29"/>
      <c r="E604" s="29"/>
      <c r="F604" s="63"/>
      <c r="G604" s="63"/>
      <c r="H604" s="63"/>
      <c r="I604" s="63"/>
      <c r="J604" s="63"/>
      <c r="K604" s="63"/>
      <c r="L604" s="63"/>
      <c r="M604" s="63"/>
      <c r="N604" s="63"/>
      <c r="O604" s="63"/>
      <c r="P604" s="63"/>
      <c r="Q604" s="63"/>
      <c r="R604" s="63"/>
      <c r="S604" s="63"/>
      <c r="T604" s="63"/>
      <c r="U604" s="63"/>
      <c r="V604" s="63"/>
      <c r="W604" s="63"/>
      <c r="X604" s="63"/>
      <c r="Y604" s="63"/>
      <c r="Z604" s="29"/>
      <c r="AA604" s="29"/>
      <c r="AB604" s="29"/>
      <c r="AC604" s="29"/>
      <c r="AD604" s="29"/>
      <c r="AE604" s="29"/>
      <c r="AF604" s="29"/>
      <c r="AG604" s="29"/>
      <c r="AH604" s="29"/>
      <c r="AI604" s="29"/>
      <c r="AJ604" s="29"/>
    </row>
    <row r="605" spans="1:36" ht="22.5" customHeight="1">
      <c r="A605" s="29"/>
      <c r="B605" s="29"/>
      <c r="C605" s="29"/>
      <c r="D605" s="29"/>
      <c r="E605" s="29"/>
      <c r="F605" s="63"/>
      <c r="G605" s="63"/>
      <c r="H605" s="63"/>
      <c r="I605" s="63"/>
      <c r="J605" s="63"/>
      <c r="K605" s="63"/>
      <c r="L605" s="63"/>
      <c r="M605" s="63"/>
      <c r="N605" s="63"/>
      <c r="O605" s="63"/>
      <c r="P605" s="63"/>
      <c r="Q605" s="63"/>
      <c r="R605" s="63"/>
      <c r="S605" s="63"/>
      <c r="T605" s="63"/>
      <c r="U605" s="63"/>
      <c r="V605" s="63"/>
      <c r="W605" s="63"/>
      <c r="X605" s="63"/>
      <c r="Y605" s="63"/>
      <c r="Z605" s="29"/>
      <c r="AA605" s="29"/>
      <c r="AB605" s="29"/>
      <c r="AC605" s="29"/>
      <c r="AD605" s="29"/>
      <c r="AE605" s="29"/>
      <c r="AF605" s="29"/>
      <c r="AG605" s="29"/>
      <c r="AH605" s="29"/>
      <c r="AI605" s="29"/>
      <c r="AJ605" s="29"/>
    </row>
    <row r="606" spans="1:36" ht="22.5" customHeight="1">
      <c r="A606" s="29"/>
      <c r="B606" s="29"/>
      <c r="C606" s="29"/>
      <c r="D606" s="29"/>
      <c r="E606" s="29"/>
      <c r="F606" s="63"/>
      <c r="G606" s="63"/>
      <c r="H606" s="63"/>
      <c r="I606" s="63"/>
      <c r="J606" s="63"/>
      <c r="K606" s="63"/>
      <c r="L606" s="63"/>
      <c r="M606" s="63"/>
      <c r="N606" s="63"/>
      <c r="O606" s="63"/>
      <c r="P606" s="63"/>
      <c r="Q606" s="63"/>
      <c r="R606" s="63"/>
      <c r="S606" s="63"/>
      <c r="T606" s="63"/>
      <c r="U606" s="63"/>
      <c r="V606" s="63"/>
      <c r="W606" s="63"/>
      <c r="X606" s="63"/>
      <c r="Y606" s="63"/>
      <c r="Z606" s="29"/>
      <c r="AA606" s="29"/>
      <c r="AB606" s="29"/>
      <c r="AC606" s="29"/>
      <c r="AD606" s="29"/>
      <c r="AE606" s="29"/>
      <c r="AF606" s="29"/>
      <c r="AG606" s="29"/>
      <c r="AH606" s="29"/>
      <c r="AI606" s="29"/>
      <c r="AJ606" s="29"/>
    </row>
    <row r="607" spans="1:36" ht="22.5" customHeight="1">
      <c r="A607" s="29"/>
      <c r="B607" s="29"/>
      <c r="C607" s="29"/>
      <c r="D607" s="29"/>
      <c r="E607" s="29"/>
      <c r="F607" s="63"/>
      <c r="G607" s="63"/>
      <c r="H607" s="63"/>
      <c r="I607" s="63"/>
      <c r="J607" s="63"/>
      <c r="K607" s="63"/>
      <c r="L607" s="63"/>
      <c r="M607" s="63"/>
      <c r="N607" s="63"/>
      <c r="O607" s="63"/>
      <c r="P607" s="63"/>
      <c r="Q607" s="63"/>
      <c r="R607" s="63"/>
      <c r="S607" s="63"/>
      <c r="T607" s="63"/>
      <c r="U607" s="63"/>
      <c r="V607" s="63"/>
      <c r="W607" s="63"/>
      <c r="X607" s="63"/>
      <c r="Y607" s="63"/>
      <c r="Z607" s="29"/>
      <c r="AA607" s="29"/>
      <c r="AB607" s="29"/>
      <c r="AC607" s="29"/>
      <c r="AD607" s="29"/>
      <c r="AE607" s="29"/>
      <c r="AF607" s="29"/>
      <c r="AG607" s="29"/>
      <c r="AH607" s="29"/>
      <c r="AI607" s="29"/>
      <c r="AJ607" s="29"/>
    </row>
    <row r="608" spans="1:36" ht="22.5" customHeight="1">
      <c r="A608" s="29"/>
      <c r="B608" s="29"/>
      <c r="C608" s="29"/>
      <c r="D608" s="29"/>
      <c r="E608" s="29"/>
      <c r="F608" s="63"/>
      <c r="G608" s="63"/>
      <c r="H608" s="63"/>
      <c r="I608" s="63"/>
      <c r="J608" s="63"/>
      <c r="K608" s="63"/>
      <c r="L608" s="63"/>
      <c r="M608" s="63"/>
      <c r="N608" s="63"/>
      <c r="O608" s="63"/>
      <c r="P608" s="63"/>
      <c r="Q608" s="63"/>
      <c r="R608" s="63"/>
      <c r="S608" s="63"/>
      <c r="T608" s="63"/>
      <c r="U608" s="63"/>
      <c r="V608" s="63"/>
      <c r="W608" s="63"/>
      <c r="X608" s="63"/>
      <c r="Y608" s="63"/>
      <c r="Z608" s="29"/>
      <c r="AA608" s="29"/>
      <c r="AB608" s="29"/>
      <c r="AC608" s="29"/>
      <c r="AD608" s="29"/>
      <c r="AE608" s="29"/>
      <c r="AF608" s="29"/>
      <c r="AG608" s="29"/>
      <c r="AH608" s="29"/>
      <c r="AI608" s="29"/>
      <c r="AJ608" s="29"/>
    </row>
    <row r="609" spans="1:36" ht="22.5" customHeight="1">
      <c r="A609" s="29"/>
      <c r="B609" s="29"/>
      <c r="C609" s="29"/>
      <c r="D609" s="29"/>
      <c r="E609" s="29"/>
      <c r="F609" s="63"/>
      <c r="G609" s="63"/>
      <c r="H609" s="63"/>
      <c r="I609" s="63"/>
      <c r="J609" s="63"/>
      <c r="K609" s="63"/>
      <c r="L609" s="63"/>
      <c r="M609" s="63"/>
      <c r="N609" s="63"/>
      <c r="O609" s="63"/>
      <c r="P609" s="63"/>
      <c r="Q609" s="63"/>
      <c r="R609" s="63"/>
      <c r="S609" s="63"/>
      <c r="T609" s="63"/>
      <c r="U609" s="63"/>
      <c r="V609" s="63"/>
      <c r="W609" s="63"/>
      <c r="X609" s="63"/>
      <c r="Y609" s="63"/>
      <c r="Z609" s="29"/>
      <c r="AA609" s="29"/>
      <c r="AB609" s="29"/>
      <c r="AC609" s="29"/>
      <c r="AD609" s="29"/>
      <c r="AE609" s="29"/>
      <c r="AF609" s="29"/>
      <c r="AG609" s="29"/>
      <c r="AH609" s="29"/>
      <c r="AI609" s="29"/>
      <c r="AJ609" s="29"/>
    </row>
    <row r="610" spans="1:36" ht="22.5" customHeight="1">
      <c r="A610" s="29"/>
      <c r="B610" s="29"/>
      <c r="C610" s="29"/>
      <c r="D610" s="29"/>
      <c r="E610" s="29"/>
      <c r="F610" s="63"/>
      <c r="G610" s="63"/>
      <c r="H610" s="63"/>
      <c r="I610" s="63"/>
      <c r="J610" s="63"/>
      <c r="K610" s="63"/>
      <c r="L610" s="63"/>
      <c r="M610" s="63"/>
      <c r="N610" s="63"/>
      <c r="O610" s="63"/>
      <c r="P610" s="63"/>
      <c r="Q610" s="63"/>
      <c r="R610" s="63"/>
      <c r="S610" s="63"/>
      <c r="T610" s="63"/>
      <c r="U610" s="63"/>
      <c r="V610" s="63"/>
      <c r="W610" s="63"/>
      <c r="X610" s="63"/>
      <c r="Y610" s="63"/>
      <c r="Z610" s="29"/>
      <c r="AA610" s="29"/>
      <c r="AB610" s="29"/>
      <c r="AC610" s="29"/>
      <c r="AD610" s="29"/>
      <c r="AE610" s="29"/>
      <c r="AF610" s="29"/>
      <c r="AG610" s="29"/>
      <c r="AH610" s="29"/>
      <c r="AI610" s="29"/>
      <c r="AJ610" s="29"/>
    </row>
    <row r="611" spans="1:36" ht="22.5" customHeight="1">
      <c r="A611" s="29"/>
      <c r="B611" s="29"/>
      <c r="C611" s="29"/>
      <c r="D611" s="29"/>
      <c r="E611" s="29"/>
      <c r="F611" s="63"/>
      <c r="G611" s="63"/>
      <c r="H611" s="63"/>
      <c r="I611" s="63"/>
      <c r="J611" s="63"/>
      <c r="K611" s="63"/>
      <c r="L611" s="63"/>
      <c r="M611" s="63"/>
      <c r="N611" s="63"/>
      <c r="O611" s="63"/>
      <c r="P611" s="63"/>
      <c r="Q611" s="63"/>
      <c r="R611" s="63"/>
      <c r="S611" s="63"/>
      <c r="T611" s="63"/>
      <c r="U611" s="63"/>
      <c r="V611" s="63"/>
      <c r="W611" s="63"/>
      <c r="X611" s="63"/>
      <c r="Y611" s="63"/>
      <c r="Z611" s="29"/>
      <c r="AA611" s="29"/>
      <c r="AB611" s="29"/>
      <c r="AC611" s="29"/>
      <c r="AD611" s="29"/>
      <c r="AE611" s="29"/>
      <c r="AF611" s="29"/>
      <c r="AG611" s="29"/>
      <c r="AH611" s="29"/>
      <c r="AI611" s="29"/>
      <c r="AJ611" s="29"/>
    </row>
    <row r="612" spans="1:36" ht="22.5" customHeight="1">
      <c r="A612" s="29"/>
      <c r="B612" s="29"/>
      <c r="C612" s="29"/>
      <c r="D612" s="29"/>
      <c r="E612" s="29"/>
      <c r="F612" s="63"/>
      <c r="G612" s="63"/>
      <c r="H612" s="63"/>
      <c r="I612" s="63"/>
      <c r="J612" s="63"/>
      <c r="K612" s="63"/>
      <c r="L612" s="63"/>
      <c r="M612" s="63"/>
      <c r="N612" s="63"/>
      <c r="O612" s="63"/>
      <c r="P612" s="63"/>
      <c r="Q612" s="63"/>
      <c r="R612" s="63"/>
      <c r="S612" s="63"/>
      <c r="T612" s="63"/>
      <c r="U612" s="63"/>
      <c r="V612" s="63"/>
      <c r="W612" s="63"/>
      <c r="X612" s="63"/>
      <c r="Y612" s="63"/>
      <c r="Z612" s="29"/>
      <c r="AA612" s="29"/>
      <c r="AB612" s="29"/>
      <c r="AC612" s="29"/>
      <c r="AD612" s="29"/>
      <c r="AE612" s="29"/>
      <c r="AF612" s="29"/>
      <c r="AG612" s="29"/>
      <c r="AH612" s="29"/>
      <c r="AI612" s="29"/>
      <c r="AJ612" s="29"/>
    </row>
    <row r="613" spans="1:36" ht="22.5" customHeight="1">
      <c r="A613" s="29"/>
      <c r="B613" s="29"/>
      <c r="C613" s="29"/>
      <c r="D613" s="29"/>
      <c r="E613" s="29"/>
      <c r="F613" s="63"/>
      <c r="G613" s="63"/>
      <c r="H613" s="63"/>
      <c r="I613" s="63"/>
      <c r="J613" s="63"/>
      <c r="K613" s="63"/>
      <c r="L613" s="63"/>
      <c r="M613" s="63"/>
      <c r="N613" s="63"/>
      <c r="O613" s="63"/>
      <c r="P613" s="63"/>
      <c r="Q613" s="63"/>
      <c r="R613" s="63"/>
      <c r="S613" s="63"/>
      <c r="T613" s="63"/>
      <c r="U613" s="63"/>
      <c r="V613" s="63"/>
      <c r="W613" s="63"/>
      <c r="X613" s="63"/>
      <c r="Y613" s="63"/>
      <c r="Z613" s="29"/>
      <c r="AA613" s="29"/>
      <c r="AB613" s="29"/>
      <c r="AC613" s="29"/>
      <c r="AD613" s="29"/>
      <c r="AE613" s="29"/>
      <c r="AF613" s="29"/>
      <c r="AG613" s="29"/>
      <c r="AH613" s="29"/>
      <c r="AI613" s="29"/>
      <c r="AJ613" s="29"/>
    </row>
    <row r="614" spans="1:36" ht="22.5" customHeight="1">
      <c r="A614" s="29"/>
      <c r="B614" s="29"/>
      <c r="C614" s="29"/>
      <c r="D614" s="29"/>
      <c r="E614" s="29"/>
      <c r="F614" s="63"/>
      <c r="G614" s="63"/>
      <c r="H614" s="63"/>
      <c r="I614" s="63"/>
      <c r="J614" s="63"/>
      <c r="K614" s="63"/>
      <c r="L614" s="63"/>
      <c r="M614" s="63"/>
      <c r="N614" s="63"/>
      <c r="O614" s="63"/>
      <c r="P614" s="63"/>
      <c r="Q614" s="63"/>
      <c r="R614" s="63"/>
      <c r="S614" s="63"/>
      <c r="T614" s="63"/>
      <c r="U614" s="63"/>
      <c r="V614" s="63"/>
      <c r="W614" s="63"/>
      <c r="X614" s="63"/>
      <c r="Y614" s="63"/>
      <c r="Z614" s="29"/>
      <c r="AA614" s="29"/>
      <c r="AB614" s="29"/>
      <c r="AC614" s="29"/>
      <c r="AD614" s="29"/>
      <c r="AE614" s="29"/>
      <c r="AF614" s="29"/>
      <c r="AG614" s="29"/>
      <c r="AH614" s="29"/>
      <c r="AI614" s="29"/>
      <c r="AJ614" s="29"/>
    </row>
    <row r="615" spans="1:36" ht="22.5" customHeight="1">
      <c r="A615" s="29"/>
      <c r="B615" s="29"/>
      <c r="C615" s="29"/>
      <c r="D615" s="29"/>
      <c r="E615" s="29"/>
      <c r="F615" s="63"/>
      <c r="G615" s="63"/>
      <c r="H615" s="63"/>
      <c r="I615" s="63"/>
      <c r="J615" s="63"/>
      <c r="K615" s="63"/>
      <c r="L615" s="63"/>
      <c r="M615" s="63"/>
      <c r="N615" s="63"/>
      <c r="O615" s="63"/>
      <c r="P615" s="63"/>
      <c r="Q615" s="63"/>
      <c r="R615" s="63"/>
      <c r="S615" s="63"/>
      <c r="T615" s="63"/>
      <c r="U615" s="63"/>
      <c r="V615" s="63"/>
      <c r="W615" s="63"/>
      <c r="X615" s="63"/>
      <c r="Y615" s="63"/>
      <c r="Z615" s="29"/>
      <c r="AA615" s="29"/>
      <c r="AB615" s="29"/>
      <c r="AC615" s="29"/>
      <c r="AD615" s="29"/>
      <c r="AE615" s="29"/>
      <c r="AF615" s="29"/>
      <c r="AG615" s="29"/>
      <c r="AH615" s="29"/>
      <c r="AI615" s="29"/>
      <c r="AJ615" s="29"/>
    </row>
    <row r="616" spans="1:36" ht="22.5" customHeight="1">
      <c r="A616" s="29"/>
      <c r="B616" s="29"/>
      <c r="C616" s="29"/>
      <c r="D616" s="29"/>
      <c r="E616" s="29"/>
      <c r="F616" s="63"/>
      <c r="G616" s="63"/>
      <c r="H616" s="63"/>
      <c r="I616" s="63"/>
      <c r="J616" s="63"/>
      <c r="K616" s="63"/>
      <c r="L616" s="63"/>
      <c r="M616" s="63"/>
      <c r="N616" s="63"/>
      <c r="O616" s="63"/>
      <c r="P616" s="63"/>
      <c r="Q616" s="63"/>
      <c r="R616" s="63"/>
      <c r="S616" s="63"/>
      <c r="T616" s="63"/>
      <c r="U616" s="63"/>
      <c r="V616" s="63"/>
      <c r="W616" s="63"/>
      <c r="X616" s="63"/>
      <c r="Y616" s="63"/>
      <c r="Z616" s="29"/>
      <c r="AA616" s="29"/>
      <c r="AB616" s="29"/>
      <c r="AC616" s="29"/>
      <c r="AD616" s="29"/>
      <c r="AE616" s="29"/>
      <c r="AF616" s="29"/>
      <c r="AG616" s="29"/>
      <c r="AH616" s="29"/>
      <c r="AI616" s="29"/>
      <c r="AJ616" s="29"/>
    </row>
    <row r="617" spans="1:36" ht="22.5" customHeight="1">
      <c r="A617" s="29"/>
      <c r="B617" s="29"/>
      <c r="C617" s="29"/>
      <c r="D617" s="29"/>
      <c r="E617" s="29"/>
      <c r="F617" s="63"/>
      <c r="G617" s="63"/>
      <c r="H617" s="63"/>
      <c r="I617" s="63"/>
      <c r="J617" s="63"/>
      <c r="K617" s="63"/>
      <c r="L617" s="63"/>
      <c r="M617" s="63"/>
      <c r="N617" s="63"/>
      <c r="O617" s="63"/>
      <c r="P617" s="63"/>
      <c r="Q617" s="63"/>
      <c r="R617" s="63"/>
      <c r="S617" s="63"/>
      <c r="T617" s="63"/>
      <c r="U617" s="63"/>
      <c r="V617" s="63"/>
      <c r="W617" s="63"/>
      <c r="X617" s="63"/>
      <c r="Y617" s="63"/>
      <c r="Z617" s="29"/>
      <c r="AA617" s="29"/>
      <c r="AB617" s="29"/>
      <c r="AC617" s="29"/>
      <c r="AD617" s="29"/>
      <c r="AE617" s="29"/>
      <c r="AF617" s="29"/>
      <c r="AG617" s="29"/>
      <c r="AH617" s="29"/>
      <c r="AI617" s="29"/>
      <c r="AJ617" s="29"/>
    </row>
    <row r="618" spans="1:36" ht="22.5" customHeight="1">
      <c r="A618" s="29"/>
      <c r="B618" s="29"/>
      <c r="C618" s="29"/>
      <c r="D618" s="29"/>
      <c r="E618" s="29"/>
      <c r="F618" s="63"/>
      <c r="G618" s="63"/>
      <c r="H618" s="63"/>
      <c r="I618" s="63"/>
      <c r="J618" s="63"/>
      <c r="K618" s="63"/>
      <c r="L618" s="63"/>
      <c r="M618" s="63"/>
      <c r="N618" s="63"/>
      <c r="O618" s="63"/>
      <c r="P618" s="63"/>
      <c r="Q618" s="63"/>
      <c r="R618" s="63"/>
      <c r="S618" s="63"/>
      <c r="T618" s="63"/>
      <c r="U618" s="63"/>
      <c r="V618" s="63"/>
      <c r="W618" s="63"/>
      <c r="X618" s="63"/>
      <c r="Y618" s="63"/>
      <c r="Z618" s="29"/>
      <c r="AA618" s="29"/>
      <c r="AB618" s="29"/>
      <c r="AC618" s="29"/>
      <c r="AD618" s="29"/>
      <c r="AE618" s="29"/>
      <c r="AF618" s="29"/>
      <c r="AG618" s="29"/>
      <c r="AH618" s="29"/>
      <c r="AI618" s="29"/>
      <c r="AJ618" s="29"/>
    </row>
    <row r="619" spans="1:36" ht="22.5" customHeight="1">
      <c r="A619" s="29"/>
      <c r="B619" s="29"/>
      <c r="C619" s="29"/>
      <c r="D619" s="29"/>
      <c r="E619" s="29"/>
      <c r="F619" s="63"/>
      <c r="G619" s="63"/>
      <c r="H619" s="63"/>
      <c r="I619" s="63"/>
      <c r="J619" s="63"/>
      <c r="K619" s="63"/>
      <c r="L619" s="63"/>
      <c r="M619" s="63"/>
      <c r="N619" s="63"/>
      <c r="O619" s="63"/>
      <c r="P619" s="63"/>
      <c r="Q619" s="63"/>
      <c r="R619" s="63"/>
      <c r="S619" s="63"/>
      <c r="T619" s="63"/>
      <c r="U619" s="63"/>
      <c r="V619" s="63"/>
      <c r="W619" s="63"/>
      <c r="X619" s="63"/>
      <c r="Y619" s="63"/>
      <c r="Z619" s="29"/>
      <c r="AA619" s="29"/>
      <c r="AB619" s="29"/>
      <c r="AC619" s="29"/>
      <c r="AD619" s="29"/>
      <c r="AE619" s="29"/>
      <c r="AF619" s="29"/>
      <c r="AG619" s="29"/>
      <c r="AH619" s="29"/>
      <c r="AI619" s="29"/>
      <c r="AJ619" s="29"/>
    </row>
    <row r="620" spans="1:36" ht="22.5" customHeight="1">
      <c r="A620" s="29"/>
      <c r="B620" s="29"/>
      <c r="C620" s="29"/>
      <c r="D620" s="29"/>
      <c r="E620" s="29"/>
      <c r="F620" s="63"/>
      <c r="G620" s="63"/>
      <c r="H620" s="63"/>
      <c r="I620" s="63"/>
      <c r="J620" s="63"/>
      <c r="K620" s="63"/>
      <c r="L620" s="63"/>
      <c r="M620" s="63"/>
      <c r="N620" s="63"/>
      <c r="O620" s="63"/>
      <c r="P620" s="63"/>
      <c r="Q620" s="63"/>
      <c r="R620" s="63"/>
      <c r="S620" s="63"/>
      <c r="T620" s="63"/>
      <c r="U620" s="63"/>
      <c r="V620" s="63"/>
      <c r="W620" s="63"/>
      <c r="X620" s="63"/>
      <c r="Y620" s="63"/>
      <c r="Z620" s="29"/>
      <c r="AA620" s="29"/>
      <c r="AB620" s="29"/>
      <c r="AC620" s="29"/>
      <c r="AD620" s="29"/>
      <c r="AE620" s="29"/>
      <c r="AF620" s="29"/>
      <c r="AG620" s="29"/>
      <c r="AH620" s="29"/>
      <c r="AI620" s="29"/>
      <c r="AJ620" s="29"/>
    </row>
    <row r="621" spans="1:36" ht="22.5" customHeight="1">
      <c r="A621" s="29"/>
      <c r="B621" s="29"/>
      <c r="C621" s="29"/>
      <c r="D621" s="29"/>
      <c r="E621" s="29"/>
      <c r="F621" s="63"/>
      <c r="G621" s="63"/>
      <c r="H621" s="63"/>
      <c r="I621" s="63"/>
      <c r="J621" s="63"/>
      <c r="K621" s="63"/>
      <c r="L621" s="63"/>
      <c r="M621" s="63"/>
      <c r="N621" s="63"/>
      <c r="O621" s="63"/>
      <c r="P621" s="63"/>
      <c r="Q621" s="63"/>
      <c r="R621" s="63"/>
      <c r="S621" s="63"/>
      <c r="T621" s="63"/>
      <c r="U621" s="63"/>
      <c r="V621" s="63"/>
      <c r="W621" s="63"/>
      <c r="X621" s="63"/>
      <c r="Y621" s="63"/>
      <c r="Z621" s="29"/>
      <c r="AA621" s="29"/>
      <c r="AB621" s="29"/>
      <c r="AC621" s="29"/>
      <c r="AD621" s="29"/>
      <c r="AE621" s="29"/>
      <c r="AF621" s="29"/>
      <c r="AG621" s="29"/>
      <c r="AH621" s="29"/>
      <c r="AI621" s="29"/>
      <c r="AJ621" s="29"/>
    </row>
    <row r="622" spans="1:36" ht="22.5" customHeight="1">
      <c r="A622" s="29"/>
      <c r="B622" s="29"/>
      <c r="C622" s="29"/>
      <c r="D622" s="29"/>
      <c r="E622" s="29"/>
      <c r="F622" s="63"/>
      <c r="G622" s="63"/>
      <c r="H622" s="63"/>
      <c r="I622" s="63"/>
      <c r="J622" s="63"/>
      <c r="K622" s="63"/>
      <c r="L622" s="63"/>
      <c r="M622" s="63"/>
      <c r="N622" s="63"/>
      <c r="O622" s="63"/>
      <c r="P622" s="63"/>
      <c r="Q622" s="63"/>
      <c r="R622" s="63"/>
      <c r="S622" s="63"/>
      <c r="T622" s="63"/>
      <c r="U622" s="63"/>
      <c r="V622" s="63"/>
      <c r="W622" s="63"/>
      <c r="X622" s="63"/>
      <c r="Y622" s="63"/>
      <c r="Z622" s="29"/>
      <c r="AA622" s="29"/>
      <c r="AB622" s="29"/>
      <c r="AC622" s="29"/>
      <c r="AD622" s="29"/>
      <c r="AE622" s="29"/>
      <c r="AF622" s="29"/>
      <c r="AG622" s="29"/>
      <c r="AH622" s="29"/>
      <c r="AI622" s="29"/>
      <c r="AJ622" s="29"/>
    </row>
    <row r="623" spans="1:36" ht="22.5" customHeight="1">
      <c r="A623" s="29"/>
      <c r="B623" s="29"/>
      <c r="C623" s="29"/>
      <c r="D623" s="29"/>
      <c r="E623" s="29"/>
      <c r="F623" s="63"/>
      <c r="G623" s="63"/>
      <c r="H623" s="63"/>
      <c r="I623" s="63"/>
      <c r="J623" s="63"/>
      <c r="K623" s="63"/>
      <c r="L623" s="63"/>
      <c r="M623" s="63"/>
      <c r="N623" s="63"/>
      <c r="O623" s="63"/>
      <c r="P623" s="63"/>
      <c r="Q623" s="63"/>
      <c r="R623" s="63"/>
      <c r="S623" s="63"/>
      <c r="T623" s="63"/>
      <c r="U623" s="63"/>
      <c r="V623" s="63"/>
      <c r="W623" s="63"/>
      <c r="X623" s="63"/>
      <c r="Y623" s="63"/>
      <c r="Z623" s="29"/>
      <c r="AA623" s="29"/>
      <c r="AB623" s="29"/>
      <c r="AC623" s="29"/>
      <c r="AD623" s="29"/>
      <c r="AE623" s="29"/>
      <c r="AF623" s="29"/>
      <c r="AG623" s="29"/>
      <c r="AH623" s="29"/>
      <c r="AI623" s="29"/>
      <c r="AJ623" s="29"/>
    </row>
    <row r="624" spans="1:36" ht="22.5" customHeight="1">
      <c r="A624" s="29"/>
      <c r="B624" s="29"/>
      <c r="C624" s="29"/>
      <c r="D624" s="29"/>
      <c r="E624" s="29"/>
      <c r="F624" s="63"/>
      <c r="G624" s="63"/>
      <c r="H624" s="63"/>
      <c r="I624" s="63"/>
      <c r="J624" s="63"/>
      <c r="K624" s="63"/>
      <c r="L624" s="63"/>
      <c r="M624" s="63"/>
      <c r="N624" s="63"/>
      <c r="O624" s="63"/>
      <c r="P624" s="63"/>
      <c r="Q624" s="63"/>
      <c r="R624" s="63"/>
      <c r="S624" s="63"/>
      <c r="T624" s="63"/>
      <c r="U624" s="63"/>
      <c r="V624" s="63"/>
      <c r="W624" s="63"/>
      <c r="X624" s="63"/>
      <c r="Y624" s="63"/>
      <c r="Z624" s="29"/>
      <c r="AA624" s="29"/>
      <c r="AB624" s="29"/>
      <c r="AC624" s="29"/>
      <c r="AD624" s="29"/>
      <c r="AE624" s="29"/>
      <c r="AF624" s="29"/>
      <c r="AG624" s="29"/>
      <c r="AH624" s="29"/>
      <c r="AI624" s="29"/>
      <c r="AJ624" s="29"/>
    </row>
    <row r="625" spans="1:36" ht="22.5" customHeight="1">
      <c r="A625" s="29"/>
      <c r="B625" s="29"/>
      <c r="C625" s="29"/>
      <c r="D625" s="29"/>
      <c r="E625" s="29"/>
      <c r="F625" s="63"/>
      <c r="G625" s="63"/>
      <c r="H625" s="63"/>
      <c r="I625" s="63"/>
      <c r="J625" s="63"/>
      <c r="K625" s="63"/>
      <c r="L625" s="63"/>
      <c r="M625" s="63"/>
      <c r="N625" s="63"/>
      <c r="O625" s="63"/>
      <c r="P625" s="63"/>
      <c r="Q625" s="63"/>
      <c r="R625" s="63"/>
      <c r="S625" s="63"/>
      <c r="T625" s="63"/>
      <c r="U625" s="63"/>
      <c r="V625" s="63"/>
      <c r="W625" s="63"/>
      <c r="X625" s="63"/>
      <c r="Y625" s="63"/>
      <c r="Z625" s="29"/>
      <c r="AA625" s="29"/>
      <c r="AB625" s="29"/>
      <c r="AC625" s="29"/>
      <c r="AD625" s="29"/>
      <c r="AE625" s="29"/>
      <c r="AF625" s="29"/>
      <c r="AG625" s="29"/>
      <c r="AH625" s="29"/>
      <c r="AI625" s="29"/>
      <c r="AJ625" s="29"/>
    </row>
    <row r="626" spans="1:36" ht="22.5" customHeight="1">
      <c r="A626" s="29"/>
      <c r="B626" s="29"/>
      <c r="C626" s="29"/>
      <c r="D626" s="29"/>
      <c r="E626" s="29"/>
      <c r="F626" s="63"/>
      <c r="G626" s="63"/>
      <c r="H626" s="63"/>
      <c r="I626" s="63"/>
      <c r="J626" s="63"/>
      <c r="K626" s="63"/>
      <c r="L626" s="63"/>
      <c r="M626" s="63"/>
      <c r="N626" s="63"/>
      <c r="O626" s="63"/>
      <c r="P626" s="63"/>
      <c r="Q626" s="63"/>
      <c r="R626" s="63"/>
      <c r="S626" s="63"/>
      <c r="T626" s="63"/>
      <c r="U626" s="63"/>
      <c r="V626" s="63"/>
      <c r="W626" s="63"/>
      <c r="X626" s="63"/>
      <c r="Y626" s="63"/>
      <c r="Z626" s="29"/>
      <c r="AA626" s="29"/>
      <c r="AB626" s="29"/>
      <c r="AC626" s="29"/>
      <c r="AD626" s="29"/>
      <c r="AE626" s="29"/>
      <c r="AF626" s="29"/>
      <c r="AG626" s="29"/>
      <c r="AH626" s="29"/>
      <c r="AI626" s="29"/>
      <c r="AJ626" s="29"/>
    </row>
    <row r="627" spans="1:36" ht="22.5" customHeight="1">
      <c r="A627" s="29"/>
      <c r="B627" s="29"/>
      <c r="C627" s="29"/>
      <c r="D627" s="29"/>
      <c r="E627" s="29"/>
      <c r="F627" s="63"/>
      <c r="G627" s="63"/>
      <c r="H627" s="63"/>
      <c r="I627" s="63"/>
      <c r="J627" s="63"/>
      <c r="K627" s="63"/>
      <c r="L627" s="63"/>
      <c r="M627" s="63"/>
      <c r="N627" s="63"/>
      <c r="O627" s="63"/>
      <c r="P627" s="63"/>
      <c r="Q627" s="63"/>
      <c r="R627" s="63"/>
      <c r="S627" s="63"/>
      <c r="T627" s="63"/>
      <c r="U627" s="63"/>
      <c r="V627" s="63"/>
      <c r="W627" s="63"/>
      <c r="X627" s="63"/>
      <c r="Y627" s="63"/>
      <c r="Z627" s="29"/>
      <c r="AA627" s="29"/>
      <c r="AB627" s="29"/>
      <c r="AC627" s="29"/>
      <c r="AD627" s="29"/>
      <c r="AE627" s="29"/>
      <c r="AF627" s="29"/>
      <c r="AG627" s="29"/>
      <c r="AH627" s="29"/>
      <c r="AI627" s="29"/>
      <c r="AJ627" s="29"/>
    </row>
    <row r="628" spans="1:36" ht="22.5" customHeight="1">
      <c r="A628" s="29"/>
      <c r="B628" s="29"/>
      <c r="C628" s="29"/>
      <c r="D628" s="29"/>
      <c r="E628" s="29"/>
      <c r="F628" s="63"/>
      <c r="G628" s="63"/>
      <c r="H628" s="63"/>
      <c r="I628" s="63"/>
      <c r="J628" s="63"/>
      <c r="K628" s="63"/>
      <c r="L628" s="63"/>
      <c r="M628" s="63"/>
      <c r="N628" s="63"/>
      <c r="O628" s="63"/>
      <c r="P628" s="63"/>
      <c r="Q628" s="63"/>
      <c r="R628" s="63"/>
      <c r="S628" s="63"/>
      <c r="T628" s="63"/>
      <c r="U628" s="63"/>
      <c r="V628" s="63"/>
      <c r="W628" s="63"/>
      <c r="X628" s="63"/>
      <c r="Y628" s="63"/>
      <c r="Z628" s="29"/>
      <c r="AA628" s="29"/>
      <c r="AB628" s="29"/>
      <c r="AC628" s="29"/>
      <c r="AD628" s="29"/>
      <c r="AE628" s="29"/>
      <c r="AF628" s="29"/>
      <c r="AG628" s="29"/>
      <c r="AH628" s="29"/>
      <c r="AI628" s="29"/>
      <c r="AJ628" s="29"/>
    </row>
    <row r="629" spans="1:36" ht="22.5" customHeight="1">
      <c r="A629" s="29"/>
      <c r="B629" s="29"/>
      <c r="C629" s="29"/>
      <c r="D629" s="29"/>
      <c r="E629" s="29"/>
      <c r="F629" s="63"/>
      <c r="G629" s="63"/>
      <c r="H629" s="63"/>
      <c r="I629" s="63"/>
      <c r="J629" s="63"/>
      <c r="K629" s="63"/>
      <c r="L629" s="63"/>
      <c r="M629" s="63"/>
      <c r="N629" s="63"/>
      <c r="O629" s="63"/>
      <c r="P629" s="63"/>
      <c r="Q629" s="63"/>
      <c r="R629" s="63"/>
      <c r="S629" s="63"/>
      <c r="T629" s="63"/>
      <c r="U629" s="63"/>
      <c r="V629" s="63"/>
      <c r="W629" s="63"/>
      <c r="X629" s="63"/>
      <c r="Y629" s="63"/>
      <c r="Z629" s="29"/>
      <c r="AA629" s="29"/>
      <c r="AB629" s="29"/>
      <c r="AC629" s="29"/>
      <c r="AD629" s="29"/>
      <c r="AE629" s="29"/>
      <c r="AF629" s="29"/>
      <c r="AG629" s="29"/>
      <c r="AH629" s="29"/>
      <c r="AI629" s="29"/>
      <c r="AJ629" s="29"/>
    </row>
    <row r="630" spans="1:36" ht="22.5" customHeight="1">
      <c r="A630" s="29"/>
      <c r="B630" s="29"/>
      <c r="C630" s="29"/>
      <c r="D630" s="29"/>
      <c r="E630" s="29"/>
      <c r="F630" s="63"/>
      <c r="G630" s="63"/>
      <c r="H630" s="63"/>
      <c r="I630" s="63"/>
      <c r="J630" s="63"/>
      <c r="K630" s="63"/>
      <c r="L630" s="63"/>
      <c r="M630" s="63"/>
      <c r="N630" s="63"/>
      <c r="O630" s="63"/>
      <c r="P630" s="63"/>
      <c r="Q630" s="63"/>
      <c r="R630" s="63"/>
      <c r="S630" s="63"/>
      <c r="T630" s="63"/>
      <c r="U630" s="63"/>
      <c r="V630" s="63"/>
      <c r="W630" s="63"/>
      <c r="X630" s="63"/>
      <c r="Y630" s="63"/>
      <c r="Z630" s="29"/>
      <c r="AA630" s="29"/>
      <c r="AB630" s="29"/>
      <c r="AC630" s="29"/>
      <c r="AD630" s="29"/>
      <c r="AE630" s="29"/>
      <c r="AF630" s="29"/>
      <c r="AG630" s="29"/>
      <c r="AH630" s="29"/>
      <c r="AI630" s="29"/>
      <c r="AJ630" s="29"/>
    </row>
    <row r="631" spans="1:36" ht="22.5" customHeight="1">
      <c r="A631" s="29"/>
      <c r="B631" s="29"/>
      <c r="C631" s="29"/>
      <c r="D631" s="29"/>
      <c r="E631" s="29"/>
      <c r="F631" s="63"/>
      <c r="G631" s="63"/>
      <c r="H631" s="63"/>
      <c r="I631" s="63"/>
      <c r="J631" s="63"/>
      <c r="K631" s="63"/>
      <c r="L631" s="63"/>
      <c r="M631" s="63"/>
      <c r="N631" s="63"/>
      <c r="O631" s="63"/>
      <c r="P631" s="63"/>
      <c r="Q631" s="63"/>
      <c r="R631" s="63"/>
      <c r="S631" s="63"/>
      <c r="T631" s="63"/>
      <c r="U631" s="63"/>
      <c r="V631" s="63"/>
      <c r="W631" s="63"/>
      <c r="X631" s="63"/>
      <c r="Y631" s="63"/>
      <c r="Z631" s="29"/>
      <c r="AA631" s="29"/>
      <c r="AB631" s="29"/>
      <c r="AC631" s="29"/>
      <c r="AD631" s="29"/>
      <c r="AE631" s="29"/>
      <c r="AF631" s="29"/>
      <c r="AG631" s="29"/>
      <c r="AH631" s="29"/>
      <c r="AI631" s="29"/>
      <c r="AJ631" s="29"/>
    </row>
    <row r="632" spans="1:36" ht="22.5" customHeight="1">
      <c r="A632" s="29"/>
      <c r="B632" s="29"/>
      <c r="C632" s="29"/>
      <c r="D632" s="29"/>
      <c r="E632" s="29"/>
      <c r="F632" s="63"/>
      <c r="G632" s="63"/>
      <c r="H632" s="63"/>
      <c r="I632" s="63"/>
      <c r="J632" s="63"/>
      <c r="K632" s="63"/>
      <c r="L632" s="63"/>
      <c r="M632" s="63"/>
      <c r="N632" s="63"/>
      <c r="O632" s="63"/>
      <c r="P632" s="63"/>
      <c r="Q632" s="63"/>
      <c r="R632" s="63"/>
      <c r="S632" s="63"/>
      <c r="T632" s="63"/>
      <c r="U632" s="63"/>
      <c r="V632" s="63"/>
      <c r="W632" s="63"/>
      <c r="X632" s="63"/>
      <c r="Y632" s="63"/>
      <c r="Z632" s="29"/>
      <c r="AA632" s="29"/>
      <c r="AB632" s="29"/>
      <c r="AC632" s="29"/>
      <c r="AD632" s="29"/>
      <c r="AE632" s="29"/>
      <c r="AF632" s="29"/>
      <c r="AG632" s="29"/>
      <c r="AH632" s="29"/>
      <c r="AI632" s="29"/>
      <c r="AJ632" s="29"/>
    </row>
    <row r="633" spans="1:36" ht="22.5" customHeight="1">
      <c r="A633" s="29"/>
      <c r="B633" s="29"/>
      <c r="C633" s="29"/>
      <c r="D633" s="29"/>
      <c r="E633" s="29"/>
      <c r="F633" s="63"/>
      <c r="G633" s="63"/>
      <c r="H633" s="63"/>
      <c r="I633" s="63"/>
      <c r="J633" s="63"/>
      <c r="K633" s="63"/>
      <c r="L633" s="63"/>
      <c r="M633" s="63"/>
      <c r="N633" s="63"/>
      <c r="O633" s="63"/>
      <c r="P633" s="63"/>
      <c r="Q633" s="63"/>
      <c r="R633" s="63"/>
      <c r="S633" s="63"/>
      <c r="T633" s="63"/>
      <c r="U633" s="63"/>
      <c r="V633" s="63"/>
      <c r="W633" s="63"/>
      <c r="X633" s="63"/>
      <c r="Y633" s="63"/>
      <c r="Z633" s="29"/>
      <c r="AA633" s="29"/>
      <c r="AB633" s="29"/>
      <c r="AC633" s="29"/>
      <c r="AD633" s="29"/>
      <c r="AE633" s="29"/>
      <c r="AF633" s="29"/>
      <c r="AG633" s="29"/>
      <c r="AH633" s="29"/>
      <c r="AI633" s="29"/>
      <c r="AJ633" s="29"/>
    </row>
    <row r="634" spans="1:36" ht="22.5" customHeight="1">
      <c r="A634" s="29"/>
      <c r="B634" s="29"/>
      <c r="C634" s="29"/>
      <c r="D634" s="29"/>
      <c r="E634" s="29"/>
      <c r="F634" s="63"/>
      <c r="G634" s="63"/>
      <c r="H634" s="63"/>
      <c r="I634" s="63"/>
      <c r="J634" s="63"/>
      <c r="K634" s="63"/>
      <c r="L634" s="63"/>
      <c r="M634" s="63"/>
      <c r="N634" s="63"/>
      <c r="O634" s="63"/>
      <c r="P634" s="63"/>
      <c r="Q634" s="63"/>
      <c r="R634" s="63"/>
      <c r="S634" s="63"/>
      <c r="T634" s="63"/>
      <c r="U634" s="63"/>
      <c r="V634" s="63"/>
      <c r="W634" s="63"/>
      <c r="X634" s="63"/>
      <c r="Y634" s="63"/>
      <c r="Z634" s="29"/>
      <c r="AA634" s="29"/>
      <c r="AB634" s="29"/>
      <c r="AC634" s="29"/>
      <c r="AD634" s="29"/>
      <c r="AE634" s="29"/>
      <c r="AF634" s="29"/>
      <c r="AG634" s="29"/>
      <c r="AH634" s="29"/>
      <c r="AI634" s="29"/>
      <c r="AJ634" s="29"/>
    </row>
    <row r="635" spans="1:36" ht="22.5" customHeight="1">
      <c r="A635" s="29"/>
      <c r="B635" s="29"/>
      <c r="C635" s="29"/>
      <c r="D635" s="29"/>
      <c r="E635" s="29"/>
      <c r="F635" s="63"/>
      <c r="G635" s="63"/>
      <c r="H635" s="63"/>
      <c r="I635" s="63"/>
      <c r="J635" s="63"/>
      <c r="K635" s="63"/>
      <c r="L635" s="63"/>
      <c r="M635" s="63"/>
      <c r="N635" s="63"/>
      <c r="O635" s="63"/>
      <c r="P635" s="63"/>
      <c r="Q635" s="63"/>
      <c r="R635" s="63"/>
      <c r="S635" s="63"/>
      <c r="T635" s="63"/>
      <c r="U635" s="63"/>
      <c r="V635" s="63"/>
      <c r="W635" s="63"/>
      <c r="X635" s="63"/>
      <c r="Y635" s="63"/>
      <c r="Z635" s="29"/>
      <c r="AA635" s="29"/>
      <c r="AB635" s="29"/>
      <c r="AC635" s="29"/>
      <c r="AD635" s="29"/>
      <c r="AE635" s="29"/>
      <c r="AF635" s="29"/>
      <c r="AG635" s="29"/>
      <c r="AH635" s="29"/>
      <c r="AI635" s="29"/>
      <c r="AJ635" s="29"/>
    </row>
    <row r="636" spans="1:36" ht="22.5" customHeight="1">
      <c r="A636" s="29"/>
      <c r="B636" s="29"/>
      <c r="C636" s="29"/>
      <c r="D636" s="29"/>
      <c r="E636" s="29"/>
      <c r="F636" s="63"/>
      <c r="G636" s="63"/>
      <c r="H636" s="63"/>
      <c r="I636" s="63"/>
      <c r="J636" s="63"/>
      <c r="K636" s="63"/>
      <c r="L636" s="63"/>
      <c r="M636" s="63"/>
      <c r="N636" s="63"/>
      <c r="O636" s="63"/>
      <c r="P636" s="63"/>
      <c r="Q636" s="63"/>
      <c r="R636" s="63"/>
      <c r="S636" s="63"/>
      <c r="T636" s="63"/>
      <c r="U636" s="63"/>
      <c r="V636" s="63"/>
      <c r="W636" s="63"/>
      <c r="X636" s="63"/>
      <c r="Y636" s="63"/>
      <c r="Z636" s="29"/>
      <c r="AA636" s="29"/>
      <c r="AB636" s="29"/>
      <c r="AC636" s="29"/>
      <c r="AD636" s="29"/>
      <c r="AE636" s="29"/>
      <c r="AF636" s="29"/>
      <c r="AG636" s="29"/>
      <c r="AH636" s="29"/>
      <c r="AI636" s="29"/>
      <c r="AJ636" s="29"/>
    </row>
    <row r="637" spans="1:36" ht="22.5" customHeight="1">
      <c r="A637" s="29"/>
      <c r="B637" s="29"/>
      <c r="C637" s="29"/>
      <c r="D637" s="29"/>
      <c r="E637" s="29"/>
      <c r="F637" s="63"/>
      <c r="G637" s="63"/>
      <c r="H637" s="63"/>
      <c r="I637" s="63"/>
      <c r="J637" s="63"/>
      <c r="K637" s="63"/>
      <c r="L637" s="63"/>
      <c r="M637" s="63"/>
      <c r="N637" s="63"/>
      <c r="O637" s="63"/>
      <c r="P637" s="63"/>
      <c r="Q637" s="63"/>
      <c r="R637" s="63"/>
      <c r="S637" s="63"/>
      <c r="T637" s="63"/>
      <c r="U637" s="63"/>
      <c r="V637" s="63"/>
      <c r="W637" s="63"/>
      <c r="X637" s="63"/>
      <c r="Y637" s="63"/>
      <c r="Z637" s="29"/>
      <c r="AA637" s="29"/>
      <c r="AB637" s="29"/>
      <c r="AC637" s="29"/>
      <c r="AD637" s="29"/>
      <c r="AE637" s="29"/>
      <c r="AF637" s="29"/>
      <c r="AG637" s="29"/>
      <c r="AH637" s="29"/>
      <c r="AI637" s="29"/>
      <c r="AJ637" s="29"/>
    </row>
    <row r="638" spans="1:36" ht="22.5" customHeight="1">
      <c r="A638" s="29"/>
      <c r="B638" s="29"/>
      <c r="C638" s="29"/>
      <c r="D638" s="29"/>
      <c r="E638" s="29"/>
      <c r="F638" s="63"/>
      <c r="G638" s="63"/>
      <c r="H638" s="63"/>
      <c r="I638" s="63"/>
      <c r="J638" s="63"/>
      <c r="K638" s="63"/>
      <c r="L638" s="63"/>
      <c r="M638" s="63"/>
      <c r="N638" s="63"/>
      <c r="O638" s="63"/>
      <c r="P638" s="63"/>
      <c r="Q638" s="63"/>
      <c r="R638" s="63"/>
      <c r="S638" s="63"/>
      <c r="T638" s="63"/>
      <c r="U638" s="63"/>
      <c r="V638" s="63"/>
      <c r="W638" s="63"/>
      <c r="X638" s="63"/>
      <c r="Y638" s="63"/>
      <c r="Z638" s="29"/>
      <c r="AA638" s="29"/>
      <c r="AB638" s="29"/>
      <c r="AC638" s="29"/>
      <c r="AD638" s="29"/>
      <c r="AE638" s="29"/>
      <c r="AF638" s="29"/>
      <c r="AG638" s="29"/>
      <c r="AH638" s="29"/>
      <c r="AI638" s="29"/>
      <c r="AJ638" s="29"/>
    </row>
    <row r="639" spans="1:36" ht="22.5" customHeight="1">
      <c r="A639" s="29"/>
      <c r="B639" s="29"/>
      <c r="C639" s="29"/>
      <c r="D639" s="29"/>
      <c r="E639" s="29"/>
      <c r="F639" s="63"/>
      <c r="G639" s="63"/>
      <c r="H639" s="63"/>
      <c r="I639" s="63"/>
      <c r="J639" s="63"/>
      <c r="K639" s="63"/>
      <c r="L639" s="63"/>
      <c r="M639" s="63"/>
      <c r="N639" s="63"/>
      <c r="O639" s="63"/>
      <c r="P639" s="63"/>
      <c r="Q639" s="63"/>
      <c r="R639" s="63"/>
      <c r="S639" s="63"/>
      <c r="T639" s="63"/>
      <c r="U639" s="63"/>
      <c r="V639" s="63"/>
      <c r="W639" s="63"/>
      <c r="X639" s="63"/>
      <c r="Y639" s="63"/>
      <c r="Z639" s="29"/>
      <c r="AA639" s="29"/>
      <c r="AB639" s="29"/>
      <c r="AC639" s="29"/>
      <c r="AD639" s="29"/>
      <c r="AE639" s="29"/>
      <c r="AF639" s="29"/>
      <c r="AG639" s="29"/>
      <c r="AH639" s="29"/>
      <c r="AI639" s="29"/>
      <c r="AJ639" s="29"/>
    </row>
    <row r="640" spans="1:36" ht="22.5" customHeight="1">
      <c r="A640" s="29"/>
      <c r="B640" s="29"/>
      <c r="C640" s="29"/>
      <c r="D640" s="29"/>
      <c r="E640" s="29"/>
      <c r="F640" s="63"/>
      <c r="G640" s="63"/>
      <c r="H640" s="63"/>
      <c r="I640" s="63"/>
      <c r="J640" s="63"/>
      <c r="K640" s="63"/>
      <c r="L640" s="63"/>
      <c r="M640" s="63"/>
      <c r="N640" s="63"/>
      <c r="O640" s="63"/>
      <c r="P640" s="63"/>
      <c r="Q640" s="63"/>
      <c r="R640" s="63"/>
      <c r="S640" s="63"/>
      <c r="T640" s="63"/>
      <c r="U640" s="63"/>
      <c r="V640" s="63"/>
      <c r="W640" s="63"/>
      <c r="X640" s="63"/>
      <c r="Y640" s="63"/>
      <c r="Z640" s="29"/>
      <c r="AA640" s="29"/>
      <c r="AB640" s="29"/>
      <c r="AC640" s="29"/>
      <c r="AD640" s="29"/>
      <c r="AE640" s="29"/>
      <c r="AF640" s="29"/>
      <c r="AG640" s="29"/>
      <c r="AH640" s="29"/>
      <c r="AI640" s="29"/>
      <c r="AJ640" s="29"/>
    </row>
    <row r="641" spans="1:36" ht="22.5" customHeight="1">
      <c r="A641" s="29"/>
      <c r="B641" s="29"/>
      <c r="C641" s="29"/>
      <c r="D641" s="29"/>
      <c r="E641" s="29"/>
      <c r="F641" s="63"/>
      <c r="G641" s="63"/>
      <c r="H641" s="63"/>
      <c r="I641" s="63"/>
      <c r="J641" s="63"/>
      <c r="K641" s="63"/>
      <c r="L641" s="63"/>
      <c r="M641" s="63"/>
      <c r="N641" s="63"/>
      <c r="O641" s="63"/>
      <c r="P641" s="63"/>
      <c r="Q641" s="63"/>
      <c r="R641" s="63"/>
      <c r="S641" s="63"/>
      <c r="T641" s="63"/>
      <c r="U641" s="63"/>
      <c r="V641" s="63"/>
      <c r="W641" s="63"/>
      <c r="X641" s="63"/>
      <c r="Y641" s="63"/>
      <c r="Z641" s="29"/>
      <c r="AA641" s="29"/>
      <c r="AB641" s="29"/>
      <c r="AC641" s="29"/>
      <c r="AD641" s="29"/>
      <c r="AE641" s="29"/>
      <c r="AF641" s="29"/>
      <c r="AG641" s="29"/>
      <c r="AH641" s="29"/>
      <c r="AI641" s="29"/>
      <c r="AJ641" s="29"/>
    </row>
    <row r="642" spans="1:36" ht="22.5" customHeight="1">
      <c r="A642" s="29"/>
      <c r="B642" s="29"/>
      <c r="C642" s="29"/>
      <c r="D642" s="29"/>
      <c r="E642" s="29"/>
      <c r="F642" s="63"/>
      <c r="G642" s="63"/>
      <c r="H642" s="63"/>
      <c r="I642" s="63"/>
      <c r="J642" s="63"/>
      <c r="K642" s="63"/>
      <c r="L642" s="63"/>
      <c r="M642" s="63"/>
      <c r="N642" s="63"/>
      <c r="O642" s="63"/>
      <c r="P642" s="63"/>
      <c r="Q642" s="63"/>
      <c r="R642" s="63"/>
      <c r="S642" s="63"/>
      <c r="T642" s="63"/>
      <c r="U642" s="63"/>
      <c r="V642" s="63"/>
      <c r="W642" s="63"/>
      <c r="X642" s="63"/>
      <c r="Y642" s="63"/>
      <c r="Z642" s="29"/>
      <c r="AA642" s="29"/>
      <c r="AB642" s="29"/>
      <c r="AC642" s="29"/>
      <c r="AD642" s="29"/>
      <c r="AE642" s="29"/>
      <c r="AF642" s="29"/>
      <c r="AG642" s="29"/>
      <c r="AH642" s="29"/>
      <c r="AI642" s="29"/>
      <c r="AJ642" s="29"/>
    </row>
    <row r="643" spans="1:36" ht="22.5" customHeight="1">
      <c r="A643" s="29"/>
      <c r="B643" s="29"/>
      <c r="C643" s="29"/>
      <c r="D643" s="29"/>
      <c r="E643" s="29"/>
      <c r="F643" s="63"/>
      <c r="G643" s="63"/>
      <c r="H643" s="63"/>
      <c r="I643" s="63"/>
      <c r="J643" s="63"/>
      <c r="K643" s="63"/>
      <c r="L643" s="63"/>
      <c r="M643" s="63"/>
      <c r="N643" s="63"/>
      <c r="O643" s="63"/>
      <c r="P643" s="63"/>
      <c r="Q643" s="63"/>
      <c r="R643" s="63"/>
      <c r="S643" s="63"/>
      <c r="T643" s="63"/>
      <c r="U643" s="63"/>
      <c r="V643" s="63"/>
      <c r="W643" s="63"/>
      <c r="X643" s="63"/>
      <c r="Y643" s="63"/>
      <c r="Z643" s="29"/>
      <c r="AA643" s="29"/>
      <c r="AB643" s="29"/>
      <c r="AC643" s="29"/>
      <c r="AD643" s="29"/>
      <c r="AE643" s="29"/>
      <c r="AF643" s="29"/>
      <c r="AG643" s="29"/>
      <c r="AH643" s="29"/>
      <c r="AI643" s="29"/>
      <c r="AJ643" s="29"/>
    </row>
    <row r="644" spans="1:36" ht="22.5" customHeight="1">
      <c r="A644" s="29"/>
      <c r="B644" s="29"/>
      <c r="C644" s="29"/>
      <c r="D644" s="29"/>
      <c r="E644" s="29"/>
      <c r="F644" s="63"/>
      <c r="G644" s="63"/>
      <c r="H644" s="63"/>
      <c r="I644" s="63"/>
      <c r="J644" s="63"/>
      <c r="K644" s="63"/>
      <c r="L644" s="63"/>
      <c r="M644" s="63"/>
      <c r="N644" s="63"/>
      <c r="O644" s="63"/>
      <c r="P644" s="63"/>
      <c r="Q644" s="63"/>
      <c r="R644" s="63"/>
      <c r="S644" s="63"/>
      <c r="T644" s="63"/>
      <c r="U644" s="63"/>
      <c r="V644" s="63"/>
      <c r="W644" s="63"/>
      <c r="X644" s="63"/>
      <c r="Y644" s="63"/>
      <c r="Z644" s="29"/>
      <c r="AA644" s="29"/>
      <c r="AB644" s="29"/>
      <c r="AC644" s="29"/>
      <c r="AD644" s="29"/>
      <c r="AE644" s="29"/>
      <c r="AF644" s="29"/>
      <c r="AG644" s="29"/>
      <c r="AH644" s="29"/>
      <c r="AI644" s="29"/>
      <c r="AJ644" s="29"/>
    </row>
    <row r="645" spans="1:36" ht="22.5" customHeight="1">
      <c r="A645" s="29"/>
      <c r="B645" s="29"/>
      <c r="C645" s="29"/>
      <c r="D645" s="29"/>
      <c r="E645" s="29"/>
      <c r="F645" s="63"/>
      <c r="G645" s="63"/>
      <c r="H645" s="63"/>
      <c r="I645" s="63"/>
      <c r="J645" s="63"/>
      <c r="K645" s="63"/>
      <c r="L645" s="63"/>
      <c r="M645" s="63"/>
      <c r="N645" s="63"/>
      <c r="O645" s="63"/>
      <c r="P645" s="63"/>
      <c r="Q645" s="63"/>
      <c r="R645" s="63"/>
      <c r="S645" s="63"/>
      <c r="T645" s="63"/>
      <c r="U645" s="63"/>
      <c r="V645" s="63"/>
      <c r="W645" s="63"/>
      <c r="X645" s="63"/>
      <c r="Y645" s="63"/>
      <c r="Z645" s="29"/>
      <c r="AA645" s="29"/>
      <c r="AB645" s="29"/>
      <c r="AC645" s="29"/>
      <c r="AD645" s="29"/>
      <c r="AE645" s="29"/>
      <c r="AF645" s="29"/>
      <c r="AG645" s="29"/>
      <c r="AH645" s="29"/>
      <c r="AI645" s="29"/>
      <c r="AJ645" s="29"/>
    </row>
    <row r="646" spans="1:36" ht="22.5" customHeight="1">
      <c r="A646" s="29"/>
      <c r="B646" s="29"/>
      <c r="C646" s="29"/>
      <c r="D646" s="29"/>
      <c r="E646" s="29"/>
      <c r="F646" s="63"/>
      <c r="G646" s="63"/>
      <c r="H646" s="63"/>
      <c r="I646" s="63"/>
      <c r="J646" s="63"/>
      <c r="K646" s="63"/>
      <c r="L646" s="63"/>
      <c r="M646" s="63"/>
      <c r="N646" s="63"/>
      <c r="O646" s="63"/>
      <c r="P646" s="63"/>
      <c r="Q646" s="63"/>
      <c r="R646" s="63"/>
      <c r="S646" s="63"/>
      <c r="T646" s="63"/>
      <c r="U646" s="63"/>
      <c r="V646" s="63"/>
      <c r="W646" s="63"/>
      <c r="X646" s="63"/>
      <c r="Y646" s="63"/>
      <c r="Z646" s="29"/>
      <c r="AA646" s="29"/>
      <c r="AB646" s="29"/>
      <c r="AC646" s="29"/>
      <c r="AD646" s="29"/>
      <c r="AE646" s="29"/>
      <c r="AF646" s="29"/>
      <c r="AG646" s="29"/>
      <c r="AH646" s="29"/>
      <c r="AI646" s="29"/>
      <c r="AJ646" s="29"/>
    </row>
    <row r="647" spans="1:36" ht="22.5" customHeight="1">
      <c r="A647" s="29"/>
      <c r="B647" s="29"/>
      <c r="C647" s="29"/>
      <c r="D647" s="29"/>
      <c r="E647" s="29"/>
      <c r="F647" s="63"/>
      <c r="G647" s="63"/>
      <c r="H647" s="63"/>
      <c r="I647" s="63"/>
      <c r="J647" s="63"/>
      <c r="K647" s="63"/>
      <c r="L647" s="63"/>
      <c r="M647" s="63"/>
      <c r="N647" s="63"/>
      <c r="O647" s="63"/>
      <c r="P647" s="63"/>
      <c r="Q647" s="63"/>
      <c r="R647" s="63"/>
      <c r="S647" s="63"/>
      <c r="T647" s="63"/>
      <c r="U647" s="63"/>
      <c r="V647" s="63"/>
      <c r="W647" s="63"/>
      <c r="X647" s="63"/>
      <c r="Y647" s="63"/>
      <c r="Z647" s="29"/>
      <c r="AA647" s="29"/>
      <c r="AB647" s="29"/>
      <c r="AC647" s="29"/>
      <c r="AD647" s="29"/>
      <c r="AE647" s="29"/>
      <c r="AF647" s="29"/>
      <c r="AG647" s="29"/>
      <c r="AH647" s="29"/>
      <c r="AI647" s="29"/>
      <c r="AJ647" s="29"/>
    </row>
    <row r="648" spans="1:36" ht="22.5" customHeight="1">
      <c r="A648" s="29"/>
      <c r="B648" s="29"/>
      <c r="C648" s="29"/>
      <c r="D648" s="29"/>
      <c r="E648" s="29"/>
      <c r="F648" s="63"/>
      <c r="G648" s="63"/>
      <c r="H648" s="63"/>
      <c r="I648" s="63"/>
      <c r="J648" s="63"/>
      <c r="K648" s="63"/>
      <c r="L648" s="63"/>
      <c r="M648" s="63"/>
      <c r="N648" s="63"/>
      <c r="O648" s="63"/>
      <c r="P648" s="63"/>
      <c r="Q648" s="63"/>
      <c r="R648" s="63"/>
      <c r="S648" s="63"/>
      <c r="T648" s="63"/>
      <c r="U648" s="63"/>
      <c r="V648" s="63"/>
      <c r="W648" s="63"/>
      <c r="X648" s="63"/>
      <c r="Y648" s="63"/>
      <c r="Z648" s="29"/>
      <c r="AA648" s="29"/>
      <c r="AB648" s="29"/>
      <c r="AC648" s="29"/>
      <c r="AD648" s="29"/>
      <c r="AE648" s="29"/>
      <c r="AF648" s="29"/>
      <c r="AG648" s="29"/>
      <c r="AH648" s="29"/>
      <c r="AI648" s="29"/>
      <c r="AJ648" s="29"/>
    </row>
    <row r="649" spans="1:36" ht="22.5" customHeight="1">
      <c r="A649" s="29"/>
      <c r="B649" s="29"/>
      <c r="C649" s="29"/>
      <c r="D649" s="29"/>
      <c r="E649" s="29"/>
      <c r="F649" s="63"/>
      <c r="G649" s="63"/>
      <c r="H649" s="63"/>
      <c r="I649" s="63"/>
      <c r="J649" s="63"/>
      <c r="K649" s="63"/>
      <c r="L649" s="63"/>
      <c r="M649" s="63"/>
      <c r="N649" s="63"/>
      <c r="O649" s="63"/>
      <c r="P649" s="63"/>
      <c r="Q649" s="63"/>
      <c r="R649" s="63"/>
      <c r="S649" s="63"/>
      <c r="T649" s="63"/>
      <c r="U649" s="63"/>
      <c r="V649" s="63"/>
      <c r="W649" s="63"/>
      <c r="X649" s="63"/>
      <c r="Y649" s="63"/>
      <c r="Z649" s="29"/>
      <c r="AA649" s="29"/>
      <c r="AB649" s="29"/>
      <c r="AC649" s="29"/>
      <c r="AD649" s="29"/>
      <c r="AE649" s="29"/>
      <c r="AF649" s="29"/>
      <c r="AG649" s="29"/>
      <c r="AH649" s="29"/>
      <c r="AI649" s="29"/>
      <c r="AJ649" s="29"/>
    </row>
    <row r="650" spans="1:36" ht="22.5" customHeight="1">
      <c r="A650" s="29"/>
      <c r="B650" s="29"/>
      <c r="C650" s="29"/>
      <c r="D650" s="29"/>
      <c r="E650" s="29"/>
      <c r="F650" s="63"/>
      <c r="G650" s="63"/>
      <c r="H650" s="63"/>
      <c r="I650" s="63"/>
      <c r="J650" s="63"/>
      <c r="K650" s="63"/>
      <c r="L650" s="63"/>
      <c r="M650" s="63"/>
      <c r="N650" s="63"/>
      <c r="O650" s="63"/>
      <c r="P650" s="63"/>
      <c r="Q650" s="63"/>
      <c r="R650" s="63"/>
      <c r="S650" s="63"/>
      <c r="T650" s="63"/>
      <c r="U650" s="63"/>
      <c r="V650" s="63"/>
      <c r="W650" s="63"/>
      <c r="X650" s="63"/>
      <c r="Y650" s="63"/>
      <c r="Z650" s="29"/>
      <c r="AA650" s="29"/>
      <c r="AB650" s="29"/>
      <c r="AC650" s="29"/>
      <c r="AD650" s="29"/>
      <c r="AE650" s="29"/>
      <c r="AF650" s="29"/>
      <c r="AG650" s="29"/>
      <c r="AH650" s="29"/>
      <c r="AI650" s="29"/>
      <c r="AJ650" s="29"/>
    </row>
    <row r="651" spans="1:36" ht="22.5" customHeight="1">
      <c r="A651" s="29"/>
      <c r="B651" s="29"/>
      <c r="C651" s="29"/>
      <c r="D651" s="29"/>
      <c r="E651" s="29"/>
      <c r="F651" s="63"/>
      <c r="G651" s="63"/>
      <c r="H651" s="63"/>
      <c r="I651" s="63"/>
      <c r="J651" s="63"/>
      <c r="K651" s="63"/>
      <c r="L651" s="63"/>
      <c r="M651" s="63"/>
      <c r="N651" s="63"/>
      <c r="O651" s="63"/>
      <c r="P651" s="63"/>
      <c r="Q651" s="63"/>
      <c r="R651" s="63"/>
      <c r="S651" s="63"/>
      <c r="T651" s="63"/>
      <c r="U651" s="63"/>
      <c r="V651" s="63"/>
      <c r="W651" s="63"/>
      <c r="X651" s="63"/>
      <c r="Y651" s="63"/>
      <c r="Z651" s="29"/>
      <c r="AA651" s="29"/>
      <c r="AB651" s="29"/>
      <c r="AC651" s="29"/>
      <c r="AD651" s="29"/>
      <c r="AE651" s="29"/>
      <c r="AF651" s="29"/>
      <c r="AG651" s="29"/>
      <c r="AH651" s="29"/>
      <c r="AI651" s="29"/>
      <c r="AJ651" s="29"/>
    </row>
    <row r="652" spans="1:36" ht="22.5" customHeight="1">
      <c r="A652" s="29"/>
      <c r="B652" s="29"/>
      <c r="C652" s="29"/>
      <c r="D652" s="29"/>
      <c r="E652" s="29"/>
      <c r="F652" s="63"/>
      <c r="G652" s="63"/>
      <c r="H652" s="63"/>
      <c r="I652" s="63"/>
      <c r="J652" s="63"/>
      <c r="K652" s="63"/>
      <c r="L652" s="63"/>
      <c r="M652" s="63"/>
      <c r="N652" s="63"/>
      <c r="O652" s="63"/>
      <c r="P652" s="63"/>
      <c r="Q652" s="63"/>
      <c r="R652" s="63"/>
      <c r="S652" s="63"/>
      <c r="T652" s="63"/>
      <c r="U652" s="63"/>
      <c r="V652" s="63"/>
      <c r="W652" s="63"/>
      <c r="X652" s="63"/>
      <c r="Y652" s="63"/>
      <c r="Z652" s="29"/>
      <c r="AA652" s="29"/>
      <c r="AB652" s="29"/>
      <c r="AC652" s="29"/>
      <c r="AD652" s="29"/>
      <c r="AE652" s="29"/>
      <c r="AF652" s="29"/>
      <c r="AG652" s="29"/>
      <c r="AH652" s="29"/>
      <c r="AI652" s="29"/>
      <c r="AJ652" s="29"/>
    </row>
    <row r="653" spans="1:36" ht="22.5" customHeight="1">
      <c r="A653" s="29"/>
      <c r="B653" s="29"/>
      <c r="C653" s="29"/>
      <c r="D653" s="29"/>
      <c r="E653" s="29"/>
      <c r="F653" s="63"/>
      <c r="G653" s="63"/>
      <c r="H653" s="63"/>
      <c r="I653" s="63"/>
      <c r="J653" s="63"/>
      <c r="K653" s="63"/>
      <c r="L653" s="63"/>
      <c r="M653" s="63"/>
      <c r="N653" s="63"/>
      <c r="O653" s="63"/>
      <c r="P653" s="63"/>
      <c r="Q653" s="63"/>
      <c r="R653" s="63"/>
      <c r="S653" s="63"/>
      <c r="T653" s="63"/>
      <c r="U653" s="63"/>
      <c r="V653" s="63"/>
      <c r="W653" s="63"/>
      <c r="X653" s="63"/>
      <c r="Y653" s="63"/>
      <c r="Z653" s="29"/>
      <c r="AA653" s="29"/>
      <c r="AB653" s="29"/>
      <c r="AC653" s="29"/>
      <c r="AD653" s="29"/>
      <c r="AE653" s="29"/>
      <c r="AF653" s="29"/>
      <c r="AG653" s="29"/>
      <c r="AH653" s="29"/>
      <c r="AI653" s="29"/>
      <c r="AJ653" s="29"/>
    </row>
    <row r="654" spans="1:36" ht="22.5" customHeight="1">
      <c r="A654" s="29"/>
      <c r="B654" s="29"/>
      <c r="C654" s="29"/>
      <c r="D654" s="29"/>
      <c r="E654" s="29"/>
      <c r="F654" s="63"/>
      <c r="G654" s="63"/>
      <c r="H654" s="63"/>
      <c r="I654" s="63"/>
      <c r="J654" s="63"/>
      <c r="K654" s="63"/>
      <c r="L654" s="63"/>
      <c r="M654" s="63"/>
      <c r="N654" s="63"/>
      <c r="O654" s="63"/>
      <c r="P654" s="63"/>
      <c r="Q654" s="63"/>
      <c r="R654" s="63"/>
      <c r="S654" s="63"/>
      <c r="T654" s="63"/>
      <c r="U654" s="63"/>
      <c r="V654" s="63"/>
      <c r="W654" s="63"/>
      <c r="X654" s="63"/>
      <c r="Y654" s="63"/>
      <c r="Z654" s="29"/>
      <c r="AA654" s="29"/>
      <c r="AB654" s="29"/>
      <c r="AC654" s="29"/>
      <c r="AD654" s="29"/>
      <c r="AE654" s="29"/>
      <c r="AF654" s="29"/>
      <c r="AG654" s="29"/>
      <c r="AH654" s="29"/>
      <c r="AI654" s="29"/>
      <c r="AJ654" s="29"/>
    </row>
    <row r="655" spans="1:36" ht="22.5" customHeight="1">
      <c r="A655" s="29"/>
      <c r="B655" s="29"/>
      <c r="C655" s="29"/>
      <c r="D655" s="29"/>
      <c r="E655" s="29"/>
      <c r="F655" s="63"/>
      <c r="G655" s="63"/>
      <c r="H655" s="63"/>
      <c r="I655" s="63"/>
      <c r="J655" s="63"/>
      <c r="K655" s="63"/>
      <c r="L655" s="63"/>
      <c r="M655" s="63"/>
      <c r="N655" s="63"/>
      <c r="O655" s="63"/>
      <c r="P655" s="63"/>
      <c r="Q655" s="63"/>
      <c r="R655" s="63"/>
      <c r="S655" s="63"/>
      <c r="T655" s="63"/>
      <c r="U655" s="63"/>
      <c r="V655" s="63"/>
      <c r="W655" s="63"/>
      <c r="X655" s="63"/>
      <c r="Y655" s="63"/>
      <c r="Z655" s="29"/>
      <c r="AA655" s="29"/>
      <c r="AB655" s="29"/>
      <c r="AC655" s="29"/>
      <c r="AD655" s="29"/>
      <c r="AE655" s="29"/>
      <c r="AF655" s="29"/>
      <c r="AG655" s="29"/>
      <c r="AH655" s="29"/>
      <c r="AI655" s="29"/>
      <c r="AJ655" s="29"/>
    </row>
    <row r="656" spans="1:36" ht="22.5" customHeight="1">
      <c r="A656" s="29"/>
      <c r="B656" s="29"/>
      <c r="C656" s="29"/>
      <c r="D656" s="29"/>
      <c r="E656" s="29"/>
      <c r="F656" s="63"/>
      <c r="G656" s="63"/>
      <c r="H656" s="63"/>
      <c r="I656" s="63"/>
      <c r="J656" s="63"/>
      <c r="K656" s="63"/>
      <c r="L656" s="63"/>
      <c r="M656" s="63"/>
      <c r="N656" s="63"/>
      <c r="O656" s="63"/>
      <c r="P656" s="63"/>
      <c r="Q656" s="63"/>
      <c r="R656" s="63"/>
      <c r="S656" s="63"/>
      <c r="T656" s="63"/>
      <c r="U656" s="63"/>
      <c r="V656" s="63"/>
      <c r="W656" s="63"/>
      <c r="X656" s="63"/>
      <c r="Y656" s="63"/>
      <c r="Z656" s="29"/>
      <c r="AA656" s="29"/>
      <c r="AB656" s="29"/>
      <c r="AC656" s="29"/>
      <c r="AD656" s="29"/>
      <c r="AE656" s="29"/>
      <c r="AF656" s="29"/>
      <c r="AG656" s="29"/>
      <c r="AH656" s="29"/>
      <c r="AI656" s="29"/>
      <c r="AJ656" s="29"/>
    </row>
    <row r="657" spans="1:36" ht="22.5" customHeight="1">
      <c r="A657" s="29"/>
      <c r="B657" s="29"/>
      <c r="C657" s="29"/>
      <c r="D657" s="29"/>
      <c r="E657" s="29"/>
      <c r="F657" s="63"/>
      <c r="G657" s="63"/>
      <c r="H657" s="63"/>
      <c r="I657" s="63"/>
      <c r="J657" s="63"/>
      <c r="K657" s="63"/>
      <c r="L657" s="63"/>
      <c r="M657" s="63"/>
      <c r="N657" s="63"/>
      <c r="O657" s="63"/>
      <c r="P657" s="63"/>
      <c r="Q657" s="63"/>
      <c r="R657" s="63"/>
      <c r="S657" s="63"/>
      <c r="T657" s="63"/>
      <c r="U657" s="63"/>
      <c r="V657" s="63"/>
      <c r="W657" s="63"/>
      <c r="X657" s="63"/>
      <c r="Y657" s="63"/>
      <c r="Z657" s="29"/>
      <c r="AA657" s="29"/>
      <c r="AB657" s="29"/>
      <c r="AC657" s="29"/>
      <c r="AD657" s="29"/>
      <c r="AE657" s="29"/>
      <c r="AF657" s="29"/>
      <c r="AG657" s="29"/>
      <c r="AH657" s="29"/>
      <c r="AI657" s="29"/>
      <c r="AJ657" s="29"/>
    </row>
    <row r="658" spans="1:36" ht="22.5" customHeight="1">
      <c r="A658" s="29"/>
      <c r="B658" s="29"/>
      <c r="C658" s="29"/>
      <c r="D658" s="29"/>
      <c r="E658" s="29"/>
      <c r="F658" s="63"/>
      <c r="G658" s="63"/>
      <c r="H658" s="63"/>
      <c r="I658" s="63"/>
      <c r="J658" s="63"/>
      <c r="K658" s="63"/>
      <c r="L658" s="63"/>
      <c r="M658" s="63"/>
      <c r="N658" s="63"/>
      <c r="O658" s="63"/>
      <c r="P658" s="63"/>
      <c r="Q658" s="63"/>
      <c r="R658" s="63"/>
      <c r="S658" s="63"/>
      <c r="T658" s="63"/>
      <c r="U658" s="63"/>
      <c r="V658" s="63"/>
      <c r="W658" s="63"/>
      <c r="X658" s="63"/>
      <c r="Y658" s="63"/>
      <c r="Z658" s="29"/>
      <c r="AA658" s="29"/>
      <c r="AB658" s="29"/>
      <c r="AC658" s="29"/>
      <c r="AD658" s="29"/>
      <c r="AE658" s="29"/>
      <c r="AF658" s="29"/>
      <c r="AG658" s="29"/>
      <c r="AH658" s="29"/>
      <c r="AI658" s="29"/>
      <c r="AJ658" s="29"/>
    </row>
    <row r="659" spans="1:36" ht="22.5" customHeight="1">
      <c r="A659" s="29"/>
      <c r="B659" s="29"/>
      <c r="C659" s="29"/>
      <c r="D659" s="29"/>
      <c r="E659" s="29"/>
      <c r="F659" s="63"/>
      <c r="G659" s="63"/>
      <c r="H659" s="63"/>
      <c r="I659" s="63"/>
      <c r="J659" s="63"/>
      <c r="K659" s="63"/>
      <c r="L659" s="63"/>
      <c r="M659" s="63"/>
      <c r="N659" s="63"/>
      <c r="O659" s="63"/>
      <c r="P659" s="63"/>
      <c r="Q659" s="63"/>
      <c r="R659" s="63"/>
      <c r="S659" s="63"/>
      <c r="T659" s="63"/>
      <c r="U659" s="63"/>
      <c r="V659" s="63"/>
      <c r="W659" s="63"/>
      <c r="X659" s="63"/>
      <c r="Y659" s="63"/>
      <c r="Z659" s="29"/>
      <c r="AA659" s="29"/>
      <c r="AB659" s="29"/>
      <c r="AC659" s="29"/>
      <c r="AD659" s="29"/>
      <c r="AE659" s="29"/>
      <c r="AF659" s="29"/>
      <c r="AG659" s="29"/>
      <c r="AH659" s="29"/>
      <c r="AI659" s="29"/>
      <c r="AJ659" s="29"/>
    </row>
    <row r="660" spans="1:36" ht="22.5" customHeight="1">
      <c r="A660" s="29"/>
      <c r="B660" s="29"/>
      <c r="C660" s="29"/>
      <c r="D660" s="29"/>
      <c r="E660" s="29"/>
      <c r="F660" s="63"/>
      <c r="G660" s="63"/>
      <c r="H660" s="63"/>
      <c r="I660" s="63"/>
      <c r="J660" s="63"/>
      <c r="K660" s="63"/>
      <c r="L660" s="63"/>
      <c r="M660" s="63"/>
      <c r="N660" s="63"/>
      <c r="O660" s="63"/>
      <c r="P660" s="63"/>
      <c r="Q660" s="63"/>
      <c r="R660" s="63"/>
      <c r="S660" s="63"/>
      <c r="T660" s="63"/>
      <c r="U660" s="63"/>
      <c r="V660" s="63"/>
      <c r="W660" s="63"/>
      <c r="X660" s="63"/>
      <c r="Y660" s="63"/>
      <c r="Z660" s="29"/>
      <c r="AA660" s="29"/>
      <c r="AB660" s="29"/>
      <c r="AC660" s="29"/>
      <c r="AD660" s="29"/>
      <c r="AE660" s="29"/>
      <c r="AF660" s="29"/>
      <c r="AG660" s="29"/>
      <c r="AH660" s="29"/>
      <c r="AI660" s="29"/>
      <c r="AJ660" s="29"/>
    </row>
    <row r="661" spans="1:36" ht="22.5" customHeight="1">
      <c r="A661" s="29"/>
      <c r="B661" s="29"/>
      <c r="C661" s="29"/>
      <c r="D661" s="29"/>
      <c r="E661" s="29"/>
      <c r="F661" s="63"/>
      <c r="G661" s="63"/>
      <c r="H661" s="63"/>
      <c r="I661" s="63"/>
      <c r="J661" s="63"/>
      <c r="K661" s="63"/>
      <c r="L661" s="63"/>
      <c r="M661" s="63"/>
      <c r="N661" s="63"/>
      <c r="O661" s="63"/>
      <c r="P661" s="63"/>
      <c r="Q661" s="63"/>
      <c r="R661" s="63"/>
      <c r="S661" s="63"/>
      <c r="T661" s="63"/>
      <c r="U661" s="63"/>
      <c r="V661" s="63"/>
      <c r="W661" s="63"/>
      <c r="X661" s="63"/>
      <c r="Y661" s="63"/>
      <c r="Z661" s="29"/>
      <c r="AA661" s="29"/>
      <c r="AB661" s="29"/>
      <c r="AC661" s="29"/>
      <c r="AD661" s="29"/>
      <c r="AE661" s="29"/>
      <c r="AF661" s="29"/>
      <c r="AG661" s="29"/>
      <c r="AH661" s="29"/>
      <c r="AI661" s="29"/>
      <c r="AJ661" s="29"/>
    </row>
    <row r="662" spans="1:36" ht="22.5" customHeight="1">
      <c r="A662" s="29"/>
      <c r="B662" s="29"/>
      <c r="C662" s="29"/>
      <c r="D662" s="29"/>
      <c r="E662" s="29"/>
      <c r="F662" s="63"/>
      <c r="G662" s="63"/>
      <c r="H662" s="63"/>
      <c r="I662" s="63"/>
      <c r="J662" s="63"/>
      <c r="K662" s="63"/>
      <c r="L662" s="63"/>
      <c r="M662" s="63"/>
      <c r="N662" s="63"/>
      <c r="O662" s="63"/>
      <c r="P662" s="63"/>
      <c r="Q662" s="63"/>
      <c r="R662" s="63"/>
      <c r="S662" s="63"/>
      <c r="T662" s="63"/>
      <c r="U662" s="63"/>
      <c r="V662" s="63"/>
      <c r="W662" s="63"/>
      <c r="X662" s="63"/>
      <c r="Y662" s="63"/>
      <c r="Z662" s="29"/>
      <c r="AA662" s="29"/>
      <c r="AB662" s="29"/>
      <c r="AC662" s="29"/>
      <c r="AD662" s="29"/>
      <c r="AE662" s="29"/>
      <c r="AF662" s="29"/>
      <c r="AG662" s="29"/>
      <c r="AH662" s="29"/>
      <c r="AI662" s="29"/>
      <c r="AJ662" s="29"/>
    </row>
    <row r="663" spans="1:36" ht="22.5" customHeight="1">
      <c r="A663" s="29"/>
      <c r="B663" s="29"/>
      <c r="C663" s="29"/>
      <c r="D663" s="29"/>
      <c r="E663" s="29"/>
      <c r="F663" s="63"/>
      <c r="G663" s="63"/>
      <c r="H663" s="63"/>
      <c r="I663" s="63"/>
      <c r="J663" s="63"/>
      <c r="K663" s="63"/>
      <c r="L663" s="63"/>
      <c r="M663" s="63"/>
      <c r="N663" s="63"/>
      <c r="O663" s="63"/>
      <c r="P663" s="63"/>
      <c r="Q663" s="63"/>
      <c r="R663" s="63"/>
      <c r="S663" s="63"/>
      <c r="T663" s="63"/>
      <c r="U663" s="63"/>
      <c r="V663" s="63"/>
      <c r="W663" s="63"/>
      <c r="X663" s="63"/>
      <c r="Y663" s="63"/>
      <c r="Z663" s="29"/>
      <c r="AA663" s="29"/>
      <c r="AB663" s="29"/>
      <c r="AC663" s="29"/>
      <c r="AD663" s="29"/>
      <c r="AE663" s="29"/>
      <c r="AF663" s="29"/>
      <c r="AG663" s="29"/>
      <c r="AH663" s="29"/>
      <c r="AI663" s="29"/>
      <c r="AJ663" s="29"/>
    </row>
    <row r="664" spans="1:36" ht="22.5" customHeight="1">
      <c r="A664" s="29"/>
      <c r="B664" s="29"/>
      <c r="C664" s="29"/>
      <c r="D664" s="29"/>
      <c r="E664" s="29"/>
      <c r="F664" s="63"/>
      <c r="G664" s="63"/>
      <c r="H664" s="63"/>
      <c r="I664" s="63"/>
      <c r="J664" s="63"/>
      <c r="K664" s="63"/>
      <c r="L664" s="63"/>
      <c r="M664" s="63"/>
      <c r="N664" s="63"/>
      <c r="O664" s="63"/>
      <c r="P664" s="63"/>
      <c r="Q664" s="63"/>
      <c r="R664" s="63"/>
      <c r="S664" s="63"/>
      <c r="T664" s="63"/>
      <c r="U664" s="63"/>
      <c r="V664" s="63"/>
      <c r="W664" s="63"/>
      <c r="X664" s="63"/>
      <c r="Y664" s="63"/>
      <c r="Z664" s="29"/>
      <c r="AA664" s="29"/>
      <c r="AB664" s="29"/>
      <c r="AC664" s="29"/>
      <c r="AD664" s="29"/>
      <c r="AE664" s="29"/>
      <c r="AF664" s="29"/>
      <c r="AG664" s="29"/>
      <c r="AH664" s="29"/>
      <c r="AI664" s="29"/>
      <c r="AJ664" s="29"/>
    </row>
    <row r="665" spans="1:36" ht="22.5" customHeight="1">
      <c r="A665" s="29"/>
      <c r="B665" s="29"/>
      <c r="C665" s="29"/>
      <c r="D665" s="29"/>
      <c r="E665" s="29"/>
      <c r="F665" s="63"/>
      <c r="G665" s="63"/>
      <c r="H665" s="63"/>
      <c r="I665" s="63"/>
      <c r="J665" s="63"/>
      <c r="K665" s="63"/>
      <c r="L665" s="63"/>
      <c r="M665" s="63"/>
      <c r="N665" s="63"/>
      <c r="O665" s="63"/>
      <c r="P665" s="63"/>
      <c r="Q665" s="63"/>
      <c r="R665" s="63"/>
      <c r="S665" s="63"/>
      <c r="T665" s="63"/>
      <c r="U665" s="63"/>
      <c r="V665" s="63"/>
      <c r="W665" s="63"/>
      <c r="X665" s="63"/>
      <c r="Y665" s="63"/>
      <c r="Z665" s="29"/>
      <c r="AA665" s="29"/>
      <c r="AB665" s="29"/>
      <c r="AC665" s="29"/>
      <c r="AD665" s="29"/>
      <c r="AE665" s="29"/>
      <c r="AF665" s="29"/>
      <c r="AG665" s="29"/>
      <c r="AH665" s="29"/>
      <c r="AI665" s="29"/>
      <c r="AJ665" s="29"/>
    </row>
    <row r="666" spans="1:36" ht="22.5" customHeight="1">
      <c r="A666" s="29"/>
      <c r="B666" s="29"/>
      <c r="C666" s="29"/>
      <c r="D666" s="29"/>
      <c r="E666" s="29"/>
      <c r="F666" s="63"/>
      <c r="G666" s="63"/>
      <c r="H666" s="63"/>
      <c r="I666" s="63"/>
      <c r="J666" s="63"/>
      <c r="K666" s="63"/>
      <c r="L666" s="63"/>
      <c r="M666" s="63"/>
      <c r="N666" s="63"/>
      <c r="O666" s="63"/>
      <c r="P666" s="63"/>
      <c r="Q666" s="63"/>
      <c r="R666" s="63"/>
      <c r="S666" s="63"/>
      <c r="T666" s="63"/>
      <c r="U666" s="63"/>
      <c r="V666" s="63"/>
      <c r="W666" s="63"/>
      <c r="X666" s="63"/>
      <c r="Y666" s="63"/>
      <c r="Z666" s="29"/>
      <c r="AA666" s="29"/>
      <c r="AB666" s="29"/>
      <c r="AC666" s="29"/>
      <c r="AD666" s="29"/>
      <c r="AE666" s="29"/>
      <c r="AF666" s="29"/>
      <c r="AG666" s="29"/>
      <c r="AH666" s="29"/>
      <c r="AI666" s="29"/>
      <c r="AJ666" s="29"/>
    </row>
    <row r="667" spans="1:36" ht="22.5" customHeight="1">
      <c r="A667" s="29"/>
      <c r="B667" s="29"/>
      <c r="C667" s="29"/>
      <c r="D667" s="29"/>
      <c r="E667" s="29"/>
      <c r="F667" s="63"/>
      <c r="G667" s="63"/>
      <c r="H667" s="63"/>
      <c r="I667" s="63"/>
      <c r="J667" s="63"/>
      <c r="K667" s="63"/>
      <c r="L667" s="63"/>
      <c r="M667" s="63"/>
      <c r="N667" s="63"/>
      <c r="O667" s="63"/>
      <c r="P667" s="63"/>
      <c r="Q667" s="63"/>
      <c r="R667" s="63"/>
      <c r="S667" s="63"/>
      <c r="T667" s="63"/>
      <c r="U667" s="63"/>
      <c r="V667" s="63"/>
      <c r="W667" s="63"/>
      <c r="X667" s="63"/>
      <c r="Y667" s="63"/>
      <c r="Z667" s="29"/>
      <c r="AA667" s="29"/>
      <c r="AB667" s="29"/>
      <c r="AC667" s="29"/>
      <c r="AD667" s="29"/>
      <c r="AE667" s="29"/>
      <c r="AF667" s="29"/>
      <c r="AG667" s="29"/>
      <c r="AH667" s="29"/>
      <c r="AI667" s="29"/>
      <c r="AJ667" s="29"/>
    </row>
    <row r="668" spans="1:36" ht="22.5" customHeight="1">
      <c r="A668" s="29"/>
      <c r="B668" s="29"/>
      <c r="C668" s="29"/>
      <c r="D668" s="29"/>
      <c r="E668" s="29"/>
      <c r="F668" s="63"/>
      <c r="G668" s="63"/>
      <c r="H668" s="63"/>
      <c r="I668" s="63"/>
      <c r="J668" s="63"/>
      <c r="K668" s="63"/>
      <c r="L668" s="63"/>
      <c r="M668" s="63"/>
      <c r="N668" s="63"/>
      <c r="O668" s="63"/>
      <c r="P668" s="63"/>
      <c r="Q668" s="63"/>
      <c r="R668" s="63"/>
      <c r="S668" s="63"/>
      <c r="T668" s="63"/>
      <c r="U668" s="63"/>
      <c r="V668" s="63"/>
      <c r="W668" s="63"/>
      <c r="X668" s="63"/>
      <c r="Y668" s="63"/>
      <c r="Z668" s="29"/>
      <c r="AA668" s="29"/>
      <c r="AB668" s="29"/>
      <c r="AC668" s="29"/>
      <c r="AD668" s="29"/>
      <c r="AE668" s="29"/>
      <c r="AF668" s="29"/>
      <c r="AG668" s="29"/>
      <c r="AH668" s="29"/>
      <c r="AI668" s="29"/>
      <c r="AJ668" s="29"/>
    </row>
    <row r="669" spans="1:36" ht="22.5" customHeight="1">
      <c r="A669" s="29"/>
      <c r="B669" s="29"/>
      <c r="C669" s="29"/>
      <c r="D669" s="29"/>
      <c r="E669" s="29"/>
      <c r="F669" s="63"/>
      <c r="G669" s="63"/>
      <c r="H669" s="63"/>
      <c r="I669" s="63"/>
      <c r="J669" s="63"/>
      <c r="K669" s="63"/>
      <c r="L669" s="63"/>
      <c r="M669" s="63"/>
      <c r="N669" s="63"/>
      <c r="O669" s="63"/>
      <c r="P669" s="63"/>
      <c r="Q669" s="63"/>
      <c r="R669" s="63"/>
      <c r="S669" s="63"/>
      <c r="T669" s="63"/>
      <c r="U669" s="63"/>
      <c r="V669" s="63"/>
      <c r="W669" s="63"/>
      <c r="X669" s="63"/>
      <c r="Y669" s="63"/>
      <c r="Z669" s="29"/>
      <c r="AA669" s="29"/>
      <c r="AB669" s="29"/>
      <c r="AC669" s="29"/>
      <c r="AD669" s="29"/>
      <c r="AE669" s="29"/>
      <c r="AF669" s="29"/>
      <c r="AG669" s="29"/>
      <c r="AH669" s="29"/>
      <c r="AI669" s="29"/>
      <c r="AJ669" s="29"/>
    </row>
    <row r="670" spans="1:36" ht="22.5" customHeight="1">
      <c r="A670" s="29"/>
      <c r="B670" s="29"/>
      <c r="C670" s="29"/>
      <c r="D670" s="29"/>
      <c r="E670" s="29"/>
      <c r="F670" s="63"/>
      <c r="G670" s="63"/>
      <c r="H670" s="63"/>
      <c r="I670" s="63"/>
      <c r="J670" s="63"/>
      <c r="K670" s="63"/>
      <c r="L670" s="63"/>
      <c r="M670" s="63"/>
      <c r="N670" s="63"/>
      <c r="O670" s="63"/>
      <c r="P670" s="63"/>
      <c r="Q670" s="63"/>
      <c r="R670" s="63"/>
      <c r="S670" s="63"/>
      <c r="T670" s="63"/>
      <c r="U670" s="63"/>
      <c r="V670" s="63"/>
      <c r="W670" s="63"/>
      <c r="X670" s="63"/>
      <c r="Y670" s="63"/>
      <c r="Z670" s="29"/>
      <c r="AA670" s="29"/>
      <c r="AB670" s="29"/>
      <c r="AC670" s="29"/>
      <c r="AD670" s="29"/>
      <c r="AE670" s="29"/>
      <c r="AF670" s="29"/>
      <c r="AG670" s="29"/>
      <c r="AH670" s="29"/>
      <c r="AI670" s="29"/>
      <c r="AJ670" s="29"/>
    </row>
    <row r="671" spans="1:36" ht="22.5" customHeight="1">
      <c r="A671" s="29"/>
      <c r="B671" s="29"/>
      <c r="C671" s="29"/>
      <c r="D671" s="29"/>
      <c r="E671" s="29"/>
      <c r="F671" s="63"/>
      <c r="G671" s="63"/>
      <c r="H671" s="63"/>
      <c r="I671" s="63"/>
      <c r="J671" s="63"/>
      <c r="K671" s="63"/>
      <c r="L671" s="63"/>
      <c r="M671" s="63"/>
      <c r="N671" s="63"/>
      <c r="O671" s="63"/>
      <c r="P671" s="63"/>
      <c r="Q671" s="63"/>
      <c r="R671" s="63"/>
      <c r="S671" s="63"/>
      <c r="T671" s="63"/>
      <c r="U671" s="63"/>
      <c r="V671" s="63"/>
      <c r="W671" s="63"/>
      <c r="X671" s="63"/>
      <c r="Y671" s="63"/>
      <c r="Z671" s="29"/>
      <c r="AA671" s="29"/>
      <c r="AB671" s="29"/>
      <c r="AC671" s="29"/>
      <c r="AD671" s="29"/>
      <c r="AE671" s="29"/>
      <c r="AF671" s="29"/>
      <c r="AG671" s="29"/>
      <c r="AH671" s="29"/>
      <c r="AI671" s="29"/>
      <c r="AJ671" s="29"/>
    </row>
    <row r="672" spans="1:36" ht="22.5" customHeight="1">
      <c r="A672" s="29"/>
      <c r="B672" s="29"/>
      <c r="C672" s="29"/>
      <c r="D672" s="29"/>
      <c r="E672" s="29"/>
      <c r="F672" s="63"/>
      <c r="G672" s="63"/>
      <c r="H672" s="63"/>
      <c r="I672" s="63"/>
      <c r="J672" s="63"/>
      <c r="K672" s="63"/>
      <c r="L672" s="63"/>
      <c r="M672" s="63"/>
      <c r="N672" s="63"/>
      <c r="O672" s="63"/>
      <c r="P672" s="63"/>
      <c r="Q672" s="63"/>
      <c r="R672" s="63"/>
      <c r="S672" s="63"/>
      <c r="T672" s="63"/>
      <c r="U672" s="63"/>
      <c r="V672" s="63"/>
      <c r="W672" s="63"/>
      <c r="X672" s="63"/>
      <c r="Y672" s="63"/>
      <c r="Z672" s="29"/>
      <c r="AA672" s="29"/>
      <c r="AB672" s="29"/>
      <c r="AC672" s="29"/>
      <c r="AD672" s="29"/>
      <c r="AE672" s="29"/>
      <c r="AF672" s="29"/>
      <c r="AG672" s="29"/>
      <c r="AH672" s="29"/>
      <c r="AI672" s="29"/>
      <c r="AJ672" s="29"/>
    </row>
    <row r="673" spans="1:36" ht="22.5" customHeight="1">
      <c r="A673" s="29"/>
      <c r="B673" s="29"/>
      <c r="C673" s="29"/>
      <c r="D673" s="29"/>
      <c r="E673" s="29"/>
      <c r="F673" s="63"/>
      <c r="G673" s="63"/>
      <c r="H673" s="63"/>
      <c r="I673" s="63"/>
      <c r="J673" s="63"/>
      <c r="K673" s="63"/>
      <c r="L673" s="63"/>
      <c r="M673" s="63"/>
      <c r="N673" s="63"/>
      <c r="O673" s="63"/>
      <c r="P673" s="63"/>
      <c r="Q673" s="63"/>
      <c r="R673" s="63"/>
      <c r="S673" s="63"/>
      <c r="T673" s="63"/>
      <c r="U673" s="63"/>
      <c r="V673" s="63"/>
      <c r="W673" s="63"/>
      <c r="X673" s="63"/>
      <c r="Y673" s="63"/>
      <c r="Z673" s="29"/>
      <c r="AA673" s="29"/>
      <c r="AB673" s="29"/>
      <c r="AC673" s="29"/>
      <c r="AD673" s="29"/>
      <c r="AE673" s="29"/>
      <c r="AF673" s="29"/>
      <c r="AG673" s="29"/>
      <c r="AH673" s="29"/>
      <c r="AI673" s="29"/>
      <c r="AJ673" s="29"/>
    </row>
    <row r="674" spans="1:36" ht="22.5" customHeight="1">
      <c r="A674" s="29"/>
      <c r="B674" s="29"/>
      <c r="C674" s="29"/>
      <c r="D674" s="29"/>
      <c r="E674" s="29"/>
      <c r="F674" s="63"/>
      <c r="G674" s="63"/>
      <c r="H674" s="63"/>
      <c r="I674" s="63"/>
      <c r="J674" s="63"/>
      <c r="K674" s="63"/>
      <c r="L674" s="63"/>
      <c r="M674" s="63"/>
      <c r="N674" s="63"/>
      <c r="O674" s="63"/>
      <c r="P674" s="63"/>
      <c r="Q674" s="63"/>
      <c r="R674" s="63"/>
      <c r="S674" s="63"/>
      <c r="T674" s="63"/>
      <c r="U674" s="63"/>
      <c r="V674" s="63"/>
      <c r="W674" s="63"/>
      <c r="X674" s="63"/>
      <c r="Y674" s="63"/>
      <c r="Z674" s="29"/>
      <c r="AA674" s="29"/>
      <c r="AB674" s="29"/>
      <c r="AC674" s="29"/>
      <c r="AD674" s="29"/>
      <c r="AE674" s="29"/>
      <c r="AF674" s="29"/>
      <c r="AG674" s="29"/>
      <c r="AH674" s="29"/>
      <c r="AI674" s="29"/>
      <c r="AJ674" s="29"/>
    </row>
    <row r="675" spans="1:36" ht="22.5" customHeight="1">
      <c r="A675" s="29"/>
      <c r="B675" s="29"/>
      <c r="C675" s="29"/>
      <c r="D675" s="29"/>
      <c r="E675" s="29"/>
      <c r="F675" s="63"/>
      <c r="G675" s="63"/>
      <c r="H675" s="63"/>
      <c r="I675" s="63"/>
      <c r="J675" s="63"/>
      <c r="K675" s="63"/>
      <c r="L675" s="63"/>
      <c r="M675" s="63"/>
      <c r="N675" s="63"/>
      <c r="O675" s="63"/>
      <c r="P675" s="63"/>
      <c r="Q675" s="63"/>
      <c r="R675" s="63"/>
      <c r="S675" s="63"/>
      <c r="T675" s="63"/>
      <c r="U675" s="63"/>
      <c r="V675" s="63"/>
      <c r="W675" s="63"/>
      <c r="X675" s="63"/>
      <c r="Y675" s="63"/>
      <c r="Z675" s="29"/>
      <c r="AA675" s="29"/>
      <c r="AB675" s="29"/>
      <c r="AC675" s="29"/>
      <c r="AD675" s="29"/>
      <c r="AE675" s="29"/>
      <c r="AF675" s="29"/>
      <c r="AG675" s="29"/>
      <c r="AH675" s="29"/>
      <c r="AI675" s="29"/>
      <c r="AJ675" s="29"/>
    </row>
    <row r="676" spans="1:36" ht="22.5" customHeight="1">
      <c r="A676" s="29"/>
      <c r="B676" s="29"/>
      <c r="C676" s="29"/>
      <c r="D676" s="29"/>
      <c r="E676" s="29"/>
      <c r="F676" s="63"/>
      <c r="G676" s="63"/>
      <c r="H676" s="63"/>
      <c r="I676" s="63"/>
      <c r="J676" s="63"/>
      <c r="K676" s="63"/>
      <c r="L676" s="63"/>
      <c r="M676" s="63"/>
      <c r="N676" s="63"/>
      <c r="O676" s="63"/>
      <c r="P676" s="63"/>
      <c r="Q676" s="63"/>
      <c r="R676" s="63"/>
      <c r="S676" s="63"/>
      <c r="T676" s="63"/>
      <c r="U676" s="63"/>
      <c r="V676" s="63"/>
      <c r="W676" s="63"/>
      <c r="X676" s="63"/>
      <c r="Y676" s="63"/>
      <c r="Z676" s="29"/>
      <c r="AA676" s="29"/>
      <c r="AB676" s="29"/>
      <c r="AC676" s="29"/>
      <c r="AD676" s="29"/>
      <c r="AE676" s="29"/>
      <c r="AF676" s="29"/>
      <c r="AG676" s="29"/>
      <c r="AH676" s="29"/>
      <c r="AI676" s="29"/>
      <c r="AJ676" s="29"/>
    </row>
    <row r="677" spans="1:36" ht="22.5" customHeight="1">
      <c r="A677" s="29"/>
      <c r="B677" s="29"/>
      <c r="C677" s="29"/>
      <c r="D677" s="29"/>
      <c r="E677" s="29"/>
      <c r="F677" s="63"/>
      <c r="G677" s="63"/>
      <c r="H677" s="63"/>
      <c r="I677" s="63"/>
      <c r="J677" s="63"/>
      <c r="K677" s="63"/>
      <c r="L677" s="63"/>
      <c r="M677" s="63"/>
      <c r="N677" s="63"/>
      <c r="O677" s="63"/>
      <c r="P677" s="63"/>
      <c r="Q677" s="63"/>
      <c r="R677" s="63"/>
      <c r="S677" s="63"/>
      <c r="T677" s="63"/>
      <c r="U677" s="63"/>
      <c r="V677" s="63"/>
      <c r="W677" s="63"/>
      <c r="X677" s="63"/>
      <c r="Y677" s="63"/>
      <c r="Z677" s="29"/>
      <c r="AA677" s="29"/>
      <c r="AB677" s="29"/>
      <c r="AC677" s="29"/>
      <c r="AD677" s="29"/>
      <c r="AE677" s="29"/>
      <c r="AF677" s="29"/>
      <c r="AG677" s="29"/>
      <c r="AH677" s="29"/>
      <c r="AI677" s="29"/>
      <c r="AJ677" s="29"/>
    </row>
    <row r="678" spans="1:36" ht="22.5" customHeight="1">
      <c r="A678" s="29"/>
      <c r="B678" s="29"/>
      <c r="C678" s="29"/>
      <c r="D678" s="29"/>
      <c r="E678" s="29"/>
      <c r="F678" s="63"/>
      <c r="G678" s="63"/>
      <c r="H678" s="63"/>
      <c r="I678" s="63"/>
      <c r="J678" s="63"/>
      <c r="K678" s="63"/>
      <c r="L678" s="63"/>
      <c r="M678" s="63"/>
      <c r="N678" s="63"/>
      <c r="O678" s="63"/>
      <c r="P678" s="63"/>
      <c r="Q678" s="63"/>
      <c r="R678" s="63"/>
      <c r="S678" s="63"/>
      <c r="T678" s="63"/>
      <c r="U678" s="63"/>
      <c r="V678" s="63"/>
      <c r="W678" s="63"/>
      <c r="X678" s="63"/>
      <c r="Y678" s="63"/>
      <c r="Z678" s="29"/>
      <c r="AA678" s="29"/>
      <c r="AB678" s="29"/>
      <c r="AC678" s="29"/>
      <c r="AD678" s="29"/>
      <c r="AE678" s="29"/>
      <c r="AF678" s="29"/>
      <c r="AG678" s="29"/>
      <c r="AH678" s="29"/>
      <c r="AI678" s="29"/>
      <c r="AJ678" s="29"/>
    </row>
    <row r="679" spans="1:36" ht="22.5" customHeight="1">
      <c r="A679" s="29"/>
      <c r="B679" s="29"/>
      <c r="C679" s="29"/>
      <c r="D679" s="29"/>
      <c r="E679" s="29"/>
      <c r="F679" s="63"/>
      <c r="G679" s="63"/>
      <c r="H679" s="63"/>
      <c r="I679" s="63"/>
      <c r="J679" s="63"/>
      <c r="K679" s="63"/>
      <c r="L679" s="63"/>
      <c r="M679" s="63"/>
      <c r="N679" s="63"/>
      <c r="O679" s="63"/>
      <c r="P679" s="63"/>
      <c r="Q679" s="63"/>
      <c r="R679" s="63"/>
      <c r="S679" s="63"/>
      <c r="T679" s="63"/>
      <c r="U679" s="63"/>
      <c r="V679" s="63"/>
      <c r="W679" s="63"/>
      <c r="X679" s="63"/>
      <c r="Y679" s="63"/>
      <c r="Z679" s="29"/>
      <c r="AA679" s="29"/>
      <c r="AB679" s="29"/>
      <c r="AC679" s="29"/>
      <c r="AD679" s="29"/>
      <c r="AE679" s="29"/>
      <c r="AF679" s="29"/>
      <c r="AG679" s="29"/>
      <c r="AH679" s="29"/>
      <c r="AI679" s="29"/>
      <c r="AJ679" s="29"/>
    </row>
    <row r="680" spans="1:36" ht="22.5" customHeight="1">
      <c r="A680" s="29"/>
      <c r="B680" s="29"/>
      <c r="C680" s="29"/>
      <c r="D680" s="29"/>
      <c r="E680" s="29"/>
      <c r="F680" s="63"/>
      <c r="G680" s="63"/>
      <c r="H680" s="63"/>
      <c r="I680" s="63"/>
      <c r="J680" s="63"/>
      <c r="K680" s="63"/>
      <c r="L680" s="63"/>
      <c r="M680" s="63"/>
      <c r="N680" s="63"/>
      <c r="O680" s="63"/>
      <c r="P680" s="63"/>
      <c r="Q680" s="63"/>
      <c r="R680" s="63"/>
      <c r="S680" s="63"/>
      <c r="T680" s="63"/>
      <c r="U680" s="63"/>
      <c r="V680" s="63"/>
      <c r="W680" s="63"/>
      <c r="X680" s="63"/>
      <c r="Y680" s="63"/>
      <c r="Z680" s="29"/>
      <c r="AA680" s="29"/>
      <c r="AB680" s="29"/>
      <c r="AC680" s="29"/>
      <c r="AD680" s="29"/>
      <c r="AE680" s="29"/>
      <c r="AF680" s="29"/>
      <c r="AG680" s="29"/>
      <c r="AH680" s="29"/>
      <c r="AI680" s="29"/>
      <c r="AJ680" s="29"/>
    </row>
    <row r="681" spans="1:36" ht="22.5" customHeight="1">
      <c r="A681" s="29"/>
      <c r="B681" s="29"/>
      <c r="C681" s="29"/>
      <c r="D681" s="29"/>
      <c r="E681" s="29"/>
      <c r="F681" s="63"/>
      <c r="G681" s="63"/>
      <c r="H681" s="63"/>
      <c r="I681" s="63"/>
      <c r="J681" s="63"/>
      <c r="K681" s="63"/>
      <c r="L681" s="63"/>
      <c r="M681" s="63"/>
      <c r="N681" s="63"/>
      <c r="O681" s="63"/>
      <c r="P681" s="63"/>
      <c r="Q681" s="63"/>
      <c r="R681" s="63"/>
      <c r="S681" s="63"/>
      <c r="T681" s="63"/>
      <c r="U681" s="63"/>
      <c r="V681" s="63"/>
      <c r="W681" s="63"/>
      <c r="X681" s="63"/>
      <c r="Y681" s="63"/>
      <c r="Z681" s="29"/>
      <c r="AA681" s="29"/>
      <c r="AB681" s="29"/>
      <c r="AC681" s="29"/>
      <c r="AD681" s="29"/>
      <c r="AE681" s="29"/>
      <c r="AF681" s="29"/>
      <c r="AG681" s="29"/>
      <c r="AH681" s="29"/>
      <c r="AI681" s="29"/>
      <c r="AJ681" s="29"/>
    </row>
    <row r="682" spans="1:36" ht="22.5" customHeight="1">
      <c r="A682" s="29"/>
      <c r="B682" s="29"/>
      <c r="C682" s="29"/>
      <c r="D682" s="29"/>
      <c r="E682" s="29"/>
      <c r="F682" s="63"/>
      <c r="G682" s="63"/>
      <c r="H682" s="63"/>
      <c r="I682" s="63"/>
      <c r="J682" s="63"/>
      <c r="K682" s="63"/>
      <c r="L682" s="63"/>
      <c r="M682" s="63"/>
      <c r="N682" s="63"/>
      <c r="O682" s="63"/>
      <c r="P682" s="63"/>
      <c r="Q682" s="63"/>
      <c r="R682" s="63"/>
      <c r="S682" s="63"/>
      <c r="T682" s="63"/>
      <c r="U682" s="63"/>
      <c r="V682" s="63"/>
      <c r="W682" s="63"/>
      <c r="X682" s="63"/>
      <c r="Y682" s="63"/>
      <c r="Z682" s="29"/>
      <c r="AA682" s="29"/>
      <c r="AB682" s="29"/>
      <c r="AC682" s="29"/>
      <c r="AD682" s="29"/>
      <c r="AE682" s="29"/>
      <c r="AF682" s="29"/>
      <c r="AG682" s="29"/>
      <c r="AH682" s="29"/>
      <c r="AI682" s="29"/>
      <c r="AJ682" s="29"/>
    </row>
    <row r="683" spans="1:36" ht="22.5" customHeight="1">
      <c r="A683" s="29"/>
      <c r="B683" s="29"/>
      <c r="C683" s="29"/>
      <c r="D683" s="29"/>
      <c r="E683" s="29"/>
      <c r="F683" s="63"/>
      <c r="G683" s="63"/>
      <c r="H683" s="63"/>
      <c r="I683" s="63"/>
      <c r="J683" s="63"/>
      <c r="K683" s="63"/>
      <c r="L683" s="63"/>
      <c r="M683" s="63"/>
      <c r="N683" s="63"/>
      <c r="O683" s="63"/>
      <c r="P683" s="63"/>
      <c r="Q683" s="63"/>
      <c r="R683" s="63"/>
      <c r="S683" s="63"/>
      <c r="T683" s="63"/>
      <c r="U683" s="63"/>
      <c r="V683" s="63"/>
      <c r="W683" s="63"/>
      <c r="X683" s="63"/>
      <c r="Y683" s="63"/>
      <c r="Z683" s="29"/>
      <c r="AA683" s="29"/>
      <c r="AB683" s="29"/>
      <c r="AC683" s="29"/>
      <c r="AD683" s="29"/>
      <c r="AE683" s="29"/>
      <c r="AF683" s="29"/>
      <c r="AG683" s="29"/>
      <c r="AH683" s="29"/>
      <c r="AI683" s="29"/>
      <c r="AJ683" s="29"/>
    </row>
    <row r="684" spans="1:36" ht="22.5" customHeight="1">
      <c r="A684" s="29"/>
      <c r="B684" s="29"/>
      <c r="C684" s="29"/>
      <c r="D684" s="29"/>
      <c r="E684" s="29"/>
      <c r="F684" s="63"/>
      <c r="G684" s="63"/>
      <c r="H684" s="63"/>
      <c r="I684" s="63"/>
      <c r="J684" s="63"/>
      <c r="K684" s="63"/>
      <c r="L684" s="63"/>
      <c r="M684" s="63"/>
      <c r="N684" s="63"/>
      <c r="O684" s="63"/>
      <c r="P684" s="63"/>
      <c r="Q684" s="63"/>
      <c r="R684" s="63"/>
      <c r="S684" s="63"/>
      <c r="T684" s="63"/>
      <c r="U684" s="63"/>
      <c r="V684" s="63"/>
      <c r="W684" s="63"/>
      <c r="X684" s="63"/>
      <c r="Y684" s="63"/>
      <c r="Z684" s="29"/>
      <c r="AA684" s="29"/>
      <c r="AB684" s="29"/>
      <c r="AC684" s="29"/>
      <c r="AD684" s="29"/>
      <c r="AE684" s="29"/>
      <c r="AF684" s="29"/>
      <c r="AG684" s="29"/>
      <c r="AH684" s="29"/>
      <c r="AI684" s="29"/>
      <c r="AJ684" s="29"/>
    </row>
    <row r="685" spans="1:36" ht="22.5" customHeight="1">
      <c r="A685" s="29"/>
      <c r="B685" s="29"/>
      <c r="C685" s="29"/>
      <c r="D685" s="29"/>
      <c r="E685" s="29"/>
      <c r="F685" s="63"/>
      <c r="G685" s="63"/>
      <c r="H685" s="63"/>
      <c r="I685" s="63"/>
      <c r="J685" s="63"/>
      <c r="K685" s="63"/>
      <c r="L685" s="63"/>
      <c r="M685" s="63"/>
      <c r="N685" s="63"/>
      <c r="O685" s="63"/>
      <c r="P685" s="63"/>
      <c r="Q685" s="63"/>
      <c r="R685" s="63"/>
      <c r="S685" s="63"/>
      <c r="T685" s="63"/>
      <c r="U685" s="63"/>
      <c r="V685" s="63"/>
      <c r="W685" s="63"/>
      <c r="X685" s="63"/>
      <c r="Y685" s="63"/>
      <c r="Z685" s="29"/>
      <c r="AA685" s="29"/>
      <c r="AB685" s="29"/>
      <c r="AC685" s="29"/>
      <c r="AD685" s="29"/>
      <c r="AE685" s="29"/>
      <c r="AF685" s="29"/>
      <c r="AG685" s="29"/>
      <c r="AH685" s="29"/>
      <c r="AI685" s="29"/>
      <c r="AJ685" s="29"/>
    </row>
    <row r="686" spans="1:36" ht="22.5" customHeight="1">
      <c r="A686" s="29"/>
      <c r="B686" s="29"/>
      <c r="C686" s="29"/>
      <c r="D686" s="29"/>
      <c r="E686" s="29"/>
      <c r="F686" s="63"/>
      <c r="G686" s="63"/>
      <c r="H686" s="63"/>
      <c r="I686" s="63"/>
      <c r="J686" s="63"/>
      <c r="K686" s="63"/>
      <c r="L686" s="63"/>
      <c r="M686" s="63"/>
      <c r="N686" s="63"/>
      <c r="O686" s="63"/>
      <c r="P686" s="63"/>
      <c r="Q686" s="63"/>
      <c r="R686" s="63"/>
      <c r="S686" s="63"/>
      <c r="T686" s="63"/>
      <c r="U686" s="63"/>
      <c r="V686" s="63"/>
      <c r="W686" s="63"/>
      <c r="X686" s="63"/>
      <c r="Y686" s="63"/>
      <c r="Z686" s="29"/>
      <c r="AA686" s="29"/>
      <c r="AB686" s="29"/>
      <c r="AC686" s="29"/>
      <c r="AD686" s="29"/>
      <c r="AE686" s="29"/>
      <c r="AF686" s="29"/>
      <c r="AG686" s="29"/>
      <c r="AH686" s="29"/>
      <c r="AI686" s="29"/>
      <c r="AJ686" s="29"/>
    </row>
    <row r="687" spans="1:36" ht="22.5" customHeight="1">
      <c r="A687" s="29"/>
      <c r="B687" s="29"/>
      <c r="C687" s="29"/>
      <c r="D687" s="29"/>
      <c r="E687" s="29"/>
      <c r="F687" s="63"/>
      <c r="G687" s="63"/>
      <c r="H687" s="63"/>
      <c r="I687" s="63"/>
      <c r="J687" s="63"/>
      <c r="K687" s="63"/>
      <c r="L687" s="63"/>
      <c r="M687" s="63"/>
      <c r="N687" s="63"/>
      <c r="O687" s="63"/>
      <c r="P687" s="63"/>
      <c r="Q687" s="63"/>
      <c r="R687" s="63"/>
      <c r="S687" s="63"/>
      <c r="T687" s="63"/>
      <c r="U687" s="63"/>
      <c r="V687" s="63"/>
      <c r="W687" s="63"/>
      <c r="X687" s="63"/>
      <c r="Y687" s="63"/>
      <c r="Z687" s="29"/>
      <c r="AA687" s="29"/>
      <c r="AB687" s="29"/>
      <c r="AC687" s="29"/>
      <c r="AD687" s="29"/>
      <c r="AE687" s="29"/>
      <c r="AF687" s="29"/>
      <c r="AG687" s="29"/>
      <c r="AH687" s="29"/>
      <c r="AI687" s="29"/>
      <c r="AJ687" s="29"/>
    </row>
    <row r="688" spans="1:36" ht="22.5" customHeight="1">
      <c r="A688" s="29"/>
      <c r="B688" s="29"/>
      <c r="C688" s="29"/>
      <c r="D688" s="29"/>
      <c r="E688" s="29"/>
      <c r="F688" s="63"/>
      <c r="G688" s="63"/>
      <c r="H688" s="63"/>
      <c r="I688" s="63"/>
      <c r="J688" s="63"/>
      <c r="K688" s="63"/>
      <c r="L688" s="63"/>
      <c r="M688" s="63"/>
      <c r="N688" s="63"/>
      <c r="O688" s="63"/>
      <c r="P688" s="63"/>
      <c r="Q688" s="63"/>
      <c r="R688" s="63"/>
      <c r="S688" s="63"/>
      <c r="T688" s="63"/>
      <c r="U688" s="63"/>
      <c r="V688" s="63"/>
      <c r="W688" s="63"/>
      <c r="X688" s="63"/>
      <c r="Y688" s="63"/>
      <c r="Z688" s="29"/>
      <c r="AA688" s="29"/>
      <c r="AB688" s="29"/>
      <c r="AC688" s="29"/>
      <c r="AD688" s="29"/>
      <c r="AE688" s="29"/>
      <c r="AF688" s="29"/>
      <c r="AG688" s="29"/>
      <c r="AH688" s="29"/>
      <c r="AI688" s="29"/>
      <c r="AJ688" s="29"/>
    </row>
    <row r="689" spans="1:36" ht="22.5" customHeight="1">
      <c r="A689" s="29"/>
      <c r="B689" s="29"/>
      <c r="C689" s="29"/>
      <c r="D689" s="29"/>
      <c r="E689" s="29"/>
      <c r="F689" s="63"/>
      <c r="G689" s="63"/>
      <c r="H689" s="63"/>
      <c r="I689" s="63"/>
      <c r="J689" s="63"/>
      <c r="K689" s="63"/>
      <c r="L689" s="63"/>
      <c r="M689" s="63"/>
      <c r="N689" s="63"/>
      <c r="O689" s="63"/>
      <c r="P689" s="63"/>
      <c r="Q689" s="63"/>
      <c r="R689" s="63"/>
      <c r="S689" s="63"/>
      <c r="T689" s="63"/>
      <c r="U689" s="63"/>
      <c r="V689" s="63"/>
      <c r="W689" s="63"/>
      <c r="X689" s="63"/>
      <c r="Y689" s="63"/>
      <c r="Z689" s="29"/>
      <c r="AA689" s="29"/>
      <c r="AB689" s="29"/>
      <c r="AC689" s="29"/>
      <c r="AD689" s="29"/>
      <c r="AE689" s="29"/>
      <c r="AF689" s="29"/>
      <c r="AG689" s="29"/>
      <c r="AH689" s="29"/>
      <c r="AI689" s="29"/>
      <c r="AJ689" s="29"/>
    </row>
    <row r="690" spans="1:36" ht="22.5" customHeight="1">
      <c r="A690" s="29"/>
      <c r="B690" s="29"/>
      <c r="C690" s="29"/>
      <c r="D690" s="29"/>
      <c r="E690" s="29"/>
      <c r="F690" s="63"/>
      <c r="G690" s="63"/>
      <c r="H690" s="63"/>
      <c r="I690" s="63"/>
      <c r="J690" s="63"/>
      <c r="K690" s="63"/>
      <c r="L690" s="63"/>
      <c r="M690" s="63"/>
      <c r="N690" s="63"/>
      <c r="O690" s="63"/>
      <c r="P690" s="63"/>
      <c r="Q690" s="63"/>
      <c r="R690" s="63"/>
      <c r="S690" s="63"/>
      <c r="T690" s="63"/>
      <c r="U690" s="63"/>
      <c r="V690" s="63"/>
      <c r="W690" s="63"/>
      <c r="X690" s="63"/>
      <c r="Y690" s="63"/>
      <c r="Z690" s="29"/>
      <c r="AA690" s="29"/>
      <c r="AB690" s="29"/>
      <c r="AC690" s="29"/>
      <c r="AD690" s="29"/>
      <c r="AE690" s="29"/>
      <c r="AF690" s="29"/>
      <c r="AG690" s="29"/>
      <c r="AH690" s="29"/>
      <c r="AI690" s="29"/>
      <c r="AJ690" s="29"/>
    </row>
    <row r="691" spans="1:36" ht="22.5" customHeight="1">
      <c r="A691" s="29"/>
      <c r="B691" s="29"/>
      <c r="C691" s="29"/>
      <c r="D691" s="29"/>
      <c r="E691" s="29"/>
      <c r="F691" s="63"/>
      <c r="G691" s="63"/>
      <c r="H691" s="63"/>
      <c r="I691" s="63"/>
      <c r="J691" s="63"/>
      <c r="K691" s="63"/>
      <c r="L691" s="63"/>
      <c r="M691" s="63"/>
      <c r="N691" s="63"/>
      <c r="O691" s="63"/>
      <c r="P691" s="63"/>
      <c r="Q691" s="63"/>
      <c r="R691" s="63"/>
      <c r="S691" s="63"/>
      <c r="T691" s="63"/>
      <c r="U691" s="63"/>
      <c r="V691" s="63"/>
      <c r="W691" s="63"/>
      <c r="X691" s="63"/>
      <c r="Y691" s="63"/>
      <c r="Z691" s="29"/>
      <c r="AA691" s="29"/>
      <c r="AB691" s="29"/>
      <c r="AC691" s="29"/>
      <c r="AD691" s="29"/>
      <c r="AE691" s="29"/>
      <c r="AF691" s="29"/>
      <c r="AG691" s="29"/>
      <c r="AH691" s="29"/>
      <c r="AI691" s="29"/>
      <c r="AJ691" s="29"/>
    </row>
    <row r="692" spans="1:36" ht="22.5" customHeight="1">
      <c r="A692" s="29"/>
      <c r="B692" s="29"/>
      <c r="C692" s="29"/>
      <c r="D692" s="29"/>
      <c r="E692" s="29"/>
      <c r="F692" s="63"/>
      <c r="G692" s="63"/>
      <c r="H692" s="63"/>
      <c r="I692" s="63"/>
      <c r="J692" s="63"/>
      <c r="K692" s="63"/>
      <c r="L692" s="63"/>
      <c r="M692" s="63"/>
      <c r="N692" s="63"/>
      <c r="O692" s="63"/>
      <c r="P692" s="63"/>
      <c r="Q692" s="63"/>
      <c r="R692" s="63"/>
      <c r="S692" s="63"/>
      <c r="T692" s="63"/>
      <c r="U692" s="63"/>
      <c r="V692" s="63"/>
      <c r="W692" s="63"/>
      <c r="X692" s="63"/>
      <c r="Y692" s="63"/>
      <c r="Z692" s="29"/>
      <c r="AA692" s="29"/>
      <c r="AB692" s="29"/>
      <c r="AC692" s="29"/>
      <c r="AD692" s="29"/>
      <c r="AE692" s="29"/>
      <c r="AF692" s="29"/>
      <c r="AG692" s="29"/>
      <c r="AH692" s="29"/>
      <c r="AI692" s="29"/>
      <c r="AJ692" s="29"/>
    </row>
    <row r="693" spans="1:36" ht="22.5" customHeight="1">
      <c r="A693" s="29"/>
      <c r="B693" s="29"/>
      <c r="C693" s="29"/>
      <c r="D693" s="29"/>
      <c r="E693" s="29"/>
      <c r="F693" s="63"/>
      <c r="G693" s="63"/>
      <c r="H693" s="63"/>
      <c r="I693" s="63"/>
      <c r="J693" s="63"/>
      <c r="K693" s="63"/>
      <c r="L693" s="63"/>
      <c r="M693" s="63"/>
      <c r="N693" s="63"/>
      <c r="O693" s="63"/>
      <c r="P693" s="63"/>
      <c r="Q693" s="63"/>
      <c r="R693" s="63"/>
      <c r="S693" s="63"/>
      <c r="T693" s="63"/>
      <c r="U693" s="63"/>
      <c r="V693" s="63"/>
      <c r="W693" s="63"/>
      <c r="X693" s="63"/>
      <c r="Y693" s="63"/>
      <c r="Z693" s="29"/>
      <c r="AA693" s="29"/>
      <c r="AB693" s="29"/>
      <c r="AC693" s="29"/>
      <c r="AD693" s="29"/>
      <c r="AE693" s="29"/>
      <c r="AF693" s="29"/>
      <c r="AG693" s="29"/>
      <c r="AH693" s="29"/>
      <c r="AI693" s="29"/>
      <c r="AJ693" s="29"/>
    </row>
    <row r="694" spans="1:36" ht="22.5" customHeight="1">
      <c r="A694" s="29"/>
      <c r="B694" s="29"/>
      <c r="C694" s="29"/>
      <c r="D694" s="29"/>
      <c r="E694" s="29"/>
      <c r="F694" s="63"/>
      <c r="G694" s="63"/>
      <c r="H694" s="63"/>
      <c r="I694" s="63"/>
      <c r="J694" s="63"/>
      <c r="K694" s="63"/>
      <c r="L694" s="63"/>
      <c r="M694" s="63"/>
      <c r="N694" s="63"/>
      <c r="O694" s="63"/>
      <c r="P694" s="63"/>
      <c r="Q694" s="63"/>
      <c r="R694" s="63"/>
      <c r="S694" s="63"/>
      <c r="T694" s="63"/>
      <c r="U694" s="63"/>
      <c r="V694" s="63"/>
      <c r="W694" s="63"/>
      <c r="X694" s="63"/>
      <c r="Y694" s="63"/>
      <c r="Z694" s="29"/>
      <c r="AA694" s="29"/>
      <c r="AB694" s="29"/>
      <c r="AC694" s="29"/>
      <c r="AD694" s="29"/>
      <c r="AE694" s="29"/>
      <c r="AF694" s="29"/>
      <c r="AG694" s="29"/>
      <c r="AH694" s="29"/>
      <c r="AI694" s="29"/>
      <c r="AJ694" s="29"/>
    </row>
    <row r="695" spans="1:36" ht="22.5" customHeight="1">
      <c r="A695" s="29"/>
      <c r="B695" s="29"/>
      <c r="C695" s="29"/>
      <c r="D695" s="29"/>
      <c r="E695" s="29"/>
      <c r="F695" s="63"/>
      <c r="G695" s="63"/>
      <c r="H695" s="63"/>
      <c r="I695" s="63"/>
      <c r="J695" s="63"/>
      <c r="K695" s="63"/>
      <c r="L695" s="63"/>
      <c r="M695" s="63"/>
      <c r="N695" s="63"/>
      <c r="O695" s="63"/>
      <c r="P695" s="63"/>
      <c r="Q695" s="63"/>
      <c r="R695" s="63"/>
      <c r="S695" s="63"/>
      <c r="T695" s="63"/>
      <c r="U695" s="63"/>
      <c r="V695" s="63"/>
      <c r="W695" s="63"/>
      <c r="X695" s="63"/>
      <c r="Y695" s="63"/>
      <c r="Z695" s="29"/>
      <c r="AA695" s="29"/>
      <c r="AB695" s="29"/>
      <c r="AC695" s="29"/>
      <c r="AD695" s="29"/>
      <c r="AE695" s="29"/>
      <c r="AF695" s="29"/>
      <c r="AG695" s="29"/>
      <c r="AH695" s="29"/>
      <c r="AI695" s="29"/>
      <c r="AJ695" s="29"/>
    </row>
    <row r="696" spans="1:36" ht="22.5" customHeight="1">
      <c r="A696" s="29"/>
      <c r="B696" s="29"/>
      <c r="C696" s="29"/>
      <c r="D696" s="29"/>
      <c r="E696" s="29"/>
      <c r="F696" s="63"/>
      <c r="G696" s="63"/>
      <c r="H696" s="63"/>
      <c r="I696" s="63"/>
      <c r="J696" s="63"/>
      <c r="K696" s="63"/>
      <c r="L696" s="63"/>
      <c r="M696" s="63"/>
      <c r="N696" s="63"/>
      <c r="O696" s="63"/>
      <c r="P696" s="63"/>
      <c r="Q696" s="63"/>
      <c r="R696" s="63"/>
      <c r="S696" s="63"/>
      <c r="T696" s="63"/>
      <c r="U696" s="63"/>
      <c r="V696" s="63"/>
      <c r="W696" s="63"/>
      <c r="X696" s="63"/>
      <c r="Y696" s="63"/>
      <c r="Z696" s="29"/>
      <c r="AA696" s="29"/>
      <c r="AB696" s="29"/>
      <c r="AC696" s="29"/>
      <c r="AD696" s="29"/>
      <c r="AE696" s="29"/>
      <c r="AF696" s="29"/>
      <c r="AG696" s="29"/>
      <c r="AH696" s="29"/>
      <c r="AI696" s="29"/>
      <c r="AJ696" s="29"/>
    </row>
    <row r="697" spans="1:36" ht="22.5" customHeight="1">
      <c r="A697" s="29"/>
      <c r="B697" s="29"/>
      <c r="C697" s="29"/>
      <c r="D697" s="29"/>
      <c r="E697" s="29"/>
      <c r="F697" s="63"/>
      <c r="G697" s="63"/>
      <c r="H697" s="63"/>
      <c r="I697" s="63"/>
      <c r="J697" s="63"/>
      <c r="K697" s="63"/>
      <c r="L697" s="63"/>
      <c r="M697" s="63"/>
      <c r="N697" s="63"/>
      <c r="O697" s="63"/>
      <c r="P697" s="63"/>
      <c r="Q697" s="63"/>
      <c r="R697" s="63"/>
      <c r="S697" s="63"/>
      <c r="T697" s="63"/>
      <c r="U697" s="63"/>
      <c r="V697" s="63"/>
      <c r="W697" s="63"/>
      <c r="X697" s="63"/>
      <c r="Y697" s="63"/>
      <c r="Z697" s="29"/>
      <c r="AA697" s="29"/>
      <c r="AB697" s="29"/>
      <c r="AC697" s="29"/>
      <c r="AD697" s="29"/>
      <c r="AE697" s="29"/>
      <c r="AF697" s="29"/>
      <c r="AG697" s="29"/>
      <c r="AH697" s="29"/>
      <c r="AI697" s="29"/>
      <c r="AJ697" s="29"/>
    </row>
    <row r="698" spans="1:36" ht="22.5" customHeight="1">
      <c r="A698" s="29"/>
      <c r="B698" s="29"/>
      <c r="C698" s="29"/>
      <c r="D698" s="29"/>
      <c r="E698" s="29"/>
      <c r="F698" s="63"/>
      <c r="G698" s="63"/>
      <c r="H698" s="63"/>
      <c r="I698" s="63"/>
      <c r="J698" s="63"/>
      <c r="K698" s="63"/>
      <c r="L698" s="63"/>
      <c r="M698" s="63"/>
      <c r="N698" s="63"/>
      <c r="O698" s="63"/>
      <c r="P698" s="63"/>
      <c r="Q698" s="63"/>
      <c r="R698" s="63"/>
      <c r="S698" s="63"/>
      <c r="T698" s="63"/>
      <c r="U698" s="63"/>
      <c r="V698" s="63"/>
      <c r="W698" s="63"/>
      <c r="X698" s="63"/>
      <c r="Y698" s="63"/>
      <c r="Z698" s="29"/>
      <c r="AA698" s="29"/>
      <c r="AB698" s="29"/>
      <c r="AC698" s="29"/>
      <c r="AD698" s="29"/>
      <c r="AE698" s="29"/>
      <c r="AF698" s="29"/>
      <c r="AG698" s="29"/>
      <c r="AH698" s="29"/>
      <c r="AI698" s="29"/>
      <c r="AJ698" s="29"/>
    </row>
    <row r="699" spans="1:36" ht="22.5" customHeight="1">
      <c r="A699" s="29"/>
      <c r="B699" s="29"/>
      <c r="C699" s="29"/>
      <c r="D699" s="29"/>
      <c r="E699" s="29"/>
      <c r="F699" s="63"/>
      <c r="G699" s="63"/>
      <c r="H699" s="63"/>
      <c r="I699" s="63"/>
      <c r="J699" s="63"/>
      <c r="K699" s="63"/>
      <c r="L699" s="63"/>
      <c r="M699" s="63"/>
      <c r="N699" s="63"/>
      <c r="O699" s="63"/>
      <c r="P699" s="63"/>
      <c r="Q699" s="63"/>
      <c r="R699" s="63"/>
      <c r="S699" s="63"/>
      <c r="T699" s="63"/>
      <c r="U699" s="63"/>
      <c r="V699" s="63"/>
      <c r="W699" s="63"/>
      <c r="X699" s="63"/>
      <c r="Y699" s="63"/>
      <c r="Z699" s="29"/>
      <c r="AA699" s="29"/>
      <c r="AB699" s="29"/>
      <c r="AC699" s="29"/>
      <c r="AD699" s="29"/>
      <c r="AE699" s="29"/>
      <c r="AF699" s="29"/>
      <c r="AG699" s="29"/>
      <c r="AH699" s="29"/>
      <c r="AI699" s="29"/>
      <c r="AJ699" s="29"/>
    </row>
    <row r="700" spans="1:36" ht="22.5" customHeight="1">
      <c r="A700" s="29"/>
      <c r="B700" s="29"/>
      <c r="C700" s="29"/>
      <c r="D700" s="29"/>
      <c r="E700" s="29"/>
      <c r="F700" s="63"/>
      <c r="G700" s="63"/>
      <c r="H700" s="63"/>
      <c r="I700" s="63"/>
      <c r="J700" s="63"/>
      <c r="K700" s="63"/>
      <c r="L700" s="63"/>
      <c r="M700" s="63"/>
      <c r="N700" s="63"/>
      <c r="O700" s="63"/>
      <c r="P700" s="63"/>
      <c r="Q700" s="63"/>
      <c r="R700" s="63"/>
      <c r="S700" s="63"/>
      <c r="T700" s="63"/>
      <c r="U700" s="63"/>
      <c r="V700" s="63"/>
      <c r="W700" s="63"/>
      <c r="X700" s="63"/>
      <c r="Y700" s="63"/>
      <c r="Z700" s="29"/>
      <c r="AA700" s="29"/>
      <c r="AB700" s="29"/>
      <c r="AC700" s="29"/>
      <c r="AD700" s="29"/>
      <c r="AE700" s="29"/>
      <c r="AF700" s="29"/>
      <c r="AG700" s="29"/>
      <c r="AH700" s="29"/>
      <c r="AI700" s="29"/>
      <c r="AJ700" s="29"/>
    </row>
    <row r="701" spans="1:36" ht="22.5" customHeight="1">
      <c r="A701" s="29"/>
      <c r="B701" s="29"/>
      <c r="C701" s="29"/>
      <c r="D701" s="29"/>
      <c r="E701" s="29"/>
      <c r="F701" s="63"/>
      <c r="G701" s="63"/>
      <c r="H701" s="63"/>
      <c r="I701" s="63"/>
      <c r="J701" s="63"/>
      <c r="K701" s="63"/>
      <c r="L701" s="63"/>
      <c r="M701" s="63"/>
      <c r="N701" s="63"/>
      <c r="O701" s="63"/>
      <c r="P701" s="63"/>
      <c r="Q701" s="63"/>
      <c r="R701" s="63"/>
      <c r="S701" s="63"/>
      <c r="T701" s="63"/>
      <c r="U701" s="63"/>
      <c r="V701" s="63"/>
      <c r="W701" s="63"/>
      <c r="X701" s="63"/>
      <c r="Y701" s="63"/>
      <c r="Z701" s="29"/>
      <c r="AA701" s="29"/>
      <c r="AB701" s="29"/>
      <c r="AC701" s="29"/>
      <c r="AD701" s="29"/>
      <c r="AE701" s="29"/>
      <c r="AF701" s="29"/>
      <c r="AG701" s="29"/>
      <c r="AH701" s="29"/>
      <c r="AI701" s="29"/>
      <c r="AJ701" s="29"/>
    </row>
    <row r="702" spans="1:36" ht="22.5" customHeight="1">
      <c r="A702" s="29"/>
      <c r="B702" s="29"/>
      <c r="C702" s="29"/>
      <c r="D702" s="29"/>
      <c r="E702" s="29"/>
      <c r="F702" s="63"/>
      <c r="G702" s="63"/>
      <c r="H702" s="63"/>
      <c r="I702" s="63"/>
      <c r="J702" s="63"/>
      <c r="K702" s="63"/>
      <c r="L702" s="63"/>
      <c r="M702" s="63"/>
      <c r="N702" s="63"/>
      <c r="O702" s="63"/>
      <c r="P702" s="63"/>
      <c r="Q702" s="63"/>
      <c r="R702" s="63"/>
      <c r="S702" s="63"/>
      <c r="T702" s="63"/>
      <c r="U702" s="63"/>
      <c r="V702" s="63"/>
      <c r="W702" s="63"/>
      <c r="X702" s="63"/>
      <c r="Y702" s="63"/>
      <c r="Z702" s="29"/>
      <c r="AA702" s="29"/>
      <c r="AB702" s="29"/>
      <c r="AC702" s="29"/>
      <c r="AD702" s="29"/>
      <c r="AE702" s="29"/>
      <c r="AF702" s="29"/>
      <c r="AG702" s="29"/>
      <c r="AH702" s="29"/>
      <c r="AI702" s="29"/>
      <c r="AJ702" s="29"/>
    </row>
    <row r="703" spans="1:36" ht="22.5" customHeight="1">
      <c r="A703" s="29"/>
      <c r="B703" s="29"/>
      <c r="C703" s="29"/>
      <c r="D703" s="29"/>
      <c r="E703" s="29"/>
      <c r="F703" s="63"/>
      <c r="G703" s="63"/>
      <c r="H703" s="63"/>
      <c r="I703" s="63"/>
      <c r="J703" s="63"/>
      <c r="K703" s="63"/>
      <c r="L703" s="63"/>
      <c r="M703" s="63"/>
      <c r="N703" s="63"/>
      <c r="O703" s="63"/>
      <c r="P703" s="63"/>
      <c r="Q703" s="63"/>
      <c r="R703" s="63"/>
      <c r="S703" s="63"/>
      <c r="T703" s="63"/>
      <c r="U703" s="63"/>
      <c r="V703" s="63"/>
      <c r="W703" s="63"/>
      <c r="X703" s="63"/>
      <c r="Y703" s="63"/>
      <c r="Z703" s="29"/>
      <c r="AA703" s="29"/>
      <c r="AB703" s="29"/>
      <c r="AC703" s="29"/>
      <c r="AD703" s="29"/>
      <c r="AE703" s="29"/>
      <c r="AF703" s="29"/>
      <c r="AG703" s="29"/>
      <c r="AH703" s="29"/>
      <c r="AI703" s="29"/>
      <c r="AJ703" s="29"/>
    </row>
    <row r="704" spans="1:36" ht="22.5" customHeight="1">
      <c r="A704" s="29"/>
      <c r="B704" s="29"/>
      <c r="C704" s="29"/>
      <c r="D704" s="29"/>
      <c r="E704" s="29"/>
      <c r="F704" s="63"/>
      <c r="G704" s="63"/>
      <c r="H704" s="63"/>
      <c r="I704" s="63"/>
      <c r="J704" s="63"/>
      <c r="K704" s="63"/>
      <c r="L704" s="63"/>
      <c r="M704" s="63"/>
      <c r="N704" s="63"/>
      <c r="O704" s="63"/>
      <c r="P704" s="63"/>
      <c r="Q704" s="63"/>
      <c r="R704" s="63"/>
      <c r="S704" s="63"/>
      <c r="T704" s="63"/>
      <c r="U704" s="63"/>
      <c r="V704" s="63"/>
      <c r="W704" s="63"/>
      <c r="X704" s="63"/>
      <c r="Y704" s="63"/>
      <c r="Z704" s="29"/>
      <c r="AA704" s="29"/>
      <c r="AB704" s="29"/>
      <c r="AC704" s="29"/>
      <c r="AD704" s="29"/>
      <c r="AE704" s="29"/>
      <c r="AF704" s="29"/>
      <c r="AG704" s="29"/>
      <c r="AH704" s="29"/>
      <c r="AI704" s="29"/>
      <c r="AJ704" s="29"/>
    </row>
    <row r="705" spans="1:36" ht="22.5" customHeight="1">
      <c r="A705" s="29"/>
      <c r="B705" s="29"/>
      <c r="C705" s="29"/>
      <c r="D705" s="29"/>
      <c r="E705" s="29"/>
      <c r="F705" s="63"/>
      <c r="G705" s="63"/>
      <c r="H705" s="63"/>
      <c r="I705" s="63"/>
      <c r="J705" s="63"/>
      <c r="K705" s="63"/>
      <c r="L705" s="63"/>
      <c r="M705" s="63"/>
      <c r="N705" s="63"/>
      <c r="O705" s="63"/>
      <c r="P705" s="63"/>
      <c r="Q705" s="63"/>
      <c r="R705" s="63"/>
      <c r="S705" s="63"/>
      <c r="T705" s="63"/>
      <c r="U705" s="63"/>
      <c r="V705" s="63"/>
      <c r="W705" s="63"/>
      <c r="X705" s="63"/>
      <c r="Y705" s="63"/>
      <c r="Z705" s="29"/>
      <c r="AA705" s="29"/>
      <c r="AB705" s="29"/>
      <c r="AC705" s="29"/>
      <c r="AD705" s="29"/>
      <c r="AE705" s="29"/>
      <c r="AF705" s="29"/>
      <c r="AG705" s="29"/>
      <c r="AH705" s="29"/>
      <c r="AI705" s="29"/>
      <c r="AJ705" s="29"/>
    </row>
    <row r="706" spans="1:36" ht="22.5" customHeight="1">
      <c r="A706" s="29"/>
      <c r="B706" s="29"/>
      <c r="C706" s="29"/>
      <c r="D706" s="29"/>
      <c r="E706" s="29"/>
      <c r="F706" s="63"/>
      <c r="G706" s="63"/>
      <c r="H706" s="63"/>
      <c r="I706" s="63"/>
      <c r="J706" s="63"/>
      <c r="K706" s="63"/>
      <c r="L706" s="63"/>
      <c r="M706" s="63"/>
      <c r="N706" s="63"/>
      <c r="O706" s="63"/>
      <c r="P706" s="63"/>
      <c r="Q706" s="63"/>
      <c r="R706" s="63"/>
      <c r="S706" s="63"/>
      <c r="T706" s="63"/>
      <c r="U706" s="63"/>
      <c r="V706" s="63"/>
      <c r="W706" s="63"/>
      <c r="X706" s="63"/>
      <c r="Y706" s="63"/>
      <c r="Z706" s="29"/>
      <c r="AA706" s="29"/>
      <c r="AB706" s="29"/>
      <c r="AC706" s="29"/>
      <c r="AD706" s="29"/>
      <c r="AE706" s="29"/>
      <c r="AF706" s="29"/>
      <c r="AG706" s="29"/>
      <c r="AH706" s="29"/>
      <c r="AI706" s="29"/>
      <c r="AJ706" s="29"/>
    </row>
    <row r="707" spans="1:36" ht="22.5" customHeight="1">
      <c r="A707" s="29"/>
      <c r="B707" s="29"/>
      <c r="C707" s="29"/>
      <c r="D707" s="29"/>
      <c r="E707" s="29"/>
      <c r="F707" s="63"/>
      <c r="G707" s="63"/>
      <c r="H707" s="63"/>
      <c r="I707" s="63"/>
      <c r="J707" s="63"/>
      <c r="K707" s="63"/>
      <c r="L707" s="63"/>
      <c r="M707" s="63"/>
      <c r="N707" s="63"/>
      <c r="O707" s="63"/>
      <c r="P707" s="63"/>
      <c r="Q707" s="63"/>
      <c r="R707" s="63"/>
      <c r="S707" s="63"/>
      <c r="T707" s="63"/>
      <c r="U707" s="63"/>
      <c r="V707" s="63"/>
      <c r="W707" s="63"/>
      <c r="X707" s="63"/>
      <c r="Y707" s="63"/>
      <c r="Z707" s="29"/>
      <c r="AA707" s="29"/>
      <c r="AB707" s="29"/>
      <c r="AC707" s="29"/>
      <c r="AD707" s="29"/>
      <c r="AE707" s="29"/>
      <c r="AF707" s="29"/>
      <c r="AG707" s="29"/>
      <c r="AH707" s="29"/>
      <c r="AI707" s="29"/>
      <c r="AJ707" s="29"/>
    </row>
    <row r="708" spans="1:36" ht="22.5" customHeight="1">
      <c r="A708" s="29"/>
      <c r="B708" s="29"/>
      <c r="C708" s="29"/>
      <c r="D708" s="29"/>
      <c r="E708" s="29"/>
      <c r="F708" s="63"/>
      <c r="G708" s="63"/>
      <c r="H708" s="63"/>
      <c r="I708" s="63"/>
      <c r="J708" s="63"/>
      <c r="K708" s="63"/>
      <c r="L708" s="63"/>
      <c r="M708" s="63"/>
      <c r="N708" s="63"/>
      <c r="O708" s="63"/>
      <c r="P708" s="63"/>
      <c r="Q708" s="63"/>
      <c r="R708" s="63"/>
      <c r="S708" s="63"/>
      <c r="T708" s="63"/>
      <c r="U708" s="63"/>
      <c r="V708" s="63"/>
      <c r="W708" s="63"/>
      <c r="X708" s="63"/>
      <c r="Y708" s="63"/>
      <c r="Z708" s="29"/>
      <c r="AA708" s="29"/>
      <c r="AB708" s="29"/>
      <c r="AC708" s="29"/>
      <c r="AD708" s="29"/>
      <c r="AE708" s="29"/>
      <c r="AF708" s="29"/>
      <c r="AG708" s="29"/>
      <c r="AH708" s="29"/>
      <c r="AI708" s="29"/>
      <c r="AJ708" s="29"/>
    </row>
    <row r="709" spans="1:36" ht="22.5" customHeight="1">
      <c r="A709" s="29"/>
      <c r="B709" s="29"/>
      <c r="C709" s="29"/>
      <c r="D709" s="29"/>
      <c r="E709" s="29"/>
      <c r="F709" s="63"/>
      <c r="G709" s="63"/>
      <c r="H709" s="63"/>
      <c r="I709" s="63"/>
      <c r="J709" s="63"/>
      <c r="K709" s="63"/>
      <c r="L709" s="63"/>
      <c r="M709" s="63"/>
      <c r="N709" s="63"/>
      <c r="O709" s="63"/>
      <c r="P709" s="63"/>
      <c r="Q709" s="63"/>
      <c r="R709" s="63"/>
      <c r="S709" s="63"/>
      <c r="T709" s="63"/>
      <c r="U709" s="63"/>
      <c r="V709" s="63"/>
      <c r="W709" s="63"/>
      <c r="X709" s="63"/>
      <c r="Y709" s="63"/>
      <c r="Z709" s="29"/>
      <c r="AA709" s="29"/>
      <c r="AB709" s="29"/>
      <c r="AC709" s="29"/>
      <c r="AD709" s="29"/>
      <c r="AE709" s="29"/>
      <c r="AF709" s="29"/>
      <c r="AG709" s="29"/>
      <c r="AH709" s="29"/>
      <c r="AI709" s="29"/>
      <c r="AJ709" s="29"/>
    </row>
    <row r="710" spans="1:36" ht="22.5" customHeight="1">
      <c r="A710" s="29"/>
      <c r="B710" s="29"/>
      <c r="C710" s="29"/>
      <c r="D710" s="29"/>
      <c r="E710" s="29"/>
      <c r="F710" s="63"/>
      <c r="G710" s="63"/>
      <c r="H710" s="63"/>
      <c r="I710" s="63"/>
      <c r="J710" s="63"/>
      <c r="K710" s="63"/>
      <c r="L710" s="63"/>
      <c r="M710" s="63"/>
      <c r="N710" s="63"/>
      <c r="O710" s="63"/>
      <c r="P710" s="63"/>
      <c r="Q710" s="63"/>
      <c r="R710" s="63"/>
      <c r="S710" s="63"/>
      <c r="T710" s="63"/>
      <c r="U710" s="63"/>
      <c r="V710" s="63"/>
      <c r="W710" s="63"/>
      <c r="X710" s="63"/>
      <c r="Y710" s="63"/>
      <c r="Z710" s="29"/>
      <c r="AA710" s="29"/>
      <c r="AB710" s="29"/>
      <c r="AC710" s="29"/>
      <c r="AD710" s="29"/>
      <c r="AE710" s="29"/>
      <c r="AF710" s="29"/>
      <c r="AG710" s="29"/>
      <c r="AH710" s="29"/>
      <c r="AI710" s="29"/>
      <c r="AJ710" s="29"/>
    </row>
    <row r="711" spans="1:36" ht="22.5" customHeight="1">
      <c r="A711" s="29"/>
      <c r="B711" s="29"/>
      <c r="C711" s="29"/>
      <c r="D711" s="29"/>
      <c r="E711" s="29"/>
      <c r="F711" s="63"/>
      <c r="G711" s="63"/>
      <c r="H711" s="63"/>
      <c r="I711" s="63"/>
      <c r="J711" s="63"/>
      <c r="K711" s="63"/>
      <c r="L711" s="63"/>
      <c r="M711" s="63"/>
      <c r="N711" s="63"/>
      <c r="O711" s="63"/>
      <c r="P711" s="63"/>
      <c r="Q711" s="63"/>
      <c r="R711" s="63"/>
      <c r="S711" s="63"/>
      <c r="T711" s="63"/>
      <c r="U711" s="63"/>
      <c r="V711" s="63"/>
      <c r="W711" s="63"/>
      <c r="X711" s="63"/>
      <c r="Y711" s="63"/>
      <c r="Z711" s="29"/>
      <c r="AA711" s="29"/>
      <c r="AB711" s="29"/>
      <c r="AC711" s="29"/>
      <c r="AD711" s="29"/>
      <c r="AE711" s="29"/>
      <c r="AF711" s="29"/>
      <c r="AG711" s="29"/>
      <c r="AH711" s="29"/>
      <c r="AI711" s="29"/>
      <c r="AJ711" s="29"/>
    </row>
    <row r="712" spans="1:36" ht="22.5" customHeight="1">
      <c r="A712" s="29"/>
      <c r="B712" s="29"/>
      <c r="C712" s="29"/>
      <c r="D712" s="29"/>
      <c r="E712" s="29"/>
      <c r="F712" s="63"/>
      <c r="G712" s="63"/>
      <c r="H712" s="63"/>
      <c r="I712" s="63"/>
      <c r="J712" s="63"/>
      <c r="K712" s="63"/>
      <c r="L712" s="63"/>
      <c r="M712" s="63"/>
      <c r="N712" s="63"/>
      <c r="O712" s="63"/>
      <c r="P712" s="63"/>
      <c r="Q712" s="63"/>
      <c r="R712" s="63"/>
      <c r="S712" s="63"/>
      <c r="T712" s="63"/>
      <c r="U712" s="63"/>
      <c r="V712" s="63"/>
      <c r="W712" s="63"/>
      <c r="X712" s="63"/>
      <c r="Y712" s="63"/>
      <c r="Z712" s="29"/>
      <c r="AA712" s="29"/>
      <c r="AB712" s="29"/>
      <c r="AC712" s="29"/>
      <c r="AD712" s="29"/>
      <c r="AE712" s="29"/>
      <c r="AF712" s="29"/>
      <c r="AG712" s="29"/>
      <c r="AH712" s="29"/>
      <c r="AI712" s="29"/>
      <c r="AJ712" s="29"/>
    </row>
    <row r="713" spans="1:36" ht="22.5" customHeight="1">
      <c r="A713" s="29"/>
      <c r="B713" s="29"/>
      <c r="C713" s="29"/>
      <c r="D713" s="29"/>
      <c r="E713" s="29"/>
      <c r="F713" s="63"/>
      <c r="G713" s="63"/>
      <c r="H713" s="63"/>
      <c r="I713" s="63"/>
      <c r="J713" s="63"/>
      <c r="K713" s="63"/>
      <c r="L713" s="63"/>
      <c r="M713" s="63"/>
      <c r="N713" s="63"/>
      <c r="O713" s="63"/>
      <c r="P713" s="63"/>
      <c r="Q713" s="63"/>
      <c r="R713" s="63"/>
      <c r="S713" s="63"/>
      <c r="T713" s="63"/>
      <c r="U713" s="63"/>
      <c r="V713" s="63"/>
      <c r="W713" s="63"/>
      <c r="X713" s="63"/>
      <c r="Y713" s="63"/>
      <c r="Z713" s="29"/>
      <c r="AA713" s="29"/>
      <c r="AB713" s="29"/>
      <c r="AC713" s="29"/>
      <c r="AD713" s="29"/>
      <c r="AE713" s="29"/>
      <c r="AF713" s="29"/>
      <c r="AG713" s="29"/>
      <c r="AH713" s="29"/>
      <c r="AI713" s="29"/>
      <c r="AJ713" s="29"/>
    </row>
    <row r="714" spans="1:36" ht="22.5" customHeight="1">
      <c r="A714" s="29"/>
      <c r="B714" s="29"/>
      <c r="C714" s="29"/>
      <c r="D714" s="29"/>
      <c r="E714" s="29"/>
      <c r="F714" s="63"/>
      <c r="G714" s="63"/>
      <c r="H714" s="63"/>
      <c r="I714" s="63"/>
      <c r="J714" s="63"/>
      <c r="K714" s="63"/>
      <c r="L714" s="63"/>
      <c r="M714" s="63"/>
      <c r="N714" s="63"/>
      <c r="O714" s="63"/>
      <c r="P714" s="63"/>
      <c r="Q714" s="63"/>
      <c r="R714" s="63"/>
      <c r="S714" s="63"/>
      <c r="T714" s="63"/>
      <c r="U714" s="63"/>
      <c r="V714" s="63"/>
      <c r="W714" s="63"/>
      <c r="X714" s="63"/>
      <c r="Y714" s="63"/>
      <c r="Z714" s="29"/>
      <c r="AA714" s="29"/>
      <c r="AB714" s="29"/>
      <c r="AC714" s="29"/>
      <c r="AD714" s="29"/>
      <c r="AE714" s="29"/>
      <c r="AF714" s="29"/>
      <c r="AG714" s="29"/>
      <c r="AH714" s="29"/>
      <c r="AI714" s="29"/>
      <c r="AJ714" s="29"/>
    </row>
    <row r="715" spans="1:36" ht="22.5" customHeight="1">
      <c r="A715" s="29"/>
      <c r="B715" s="29"/>
      <c r="C715" s="29"/>
      <c r="D715" s="29"/>
      <c r="E715" s="29"/>
      <c r="F715" s="63"/>
      <c r="G715" s="63"/>
      <c r="H715" s="63"/>
      <c r="I715" s="63"/>
      <c r="J715" s="63"/>
      <c r="K715" s="63"/>
      <c r="L715" s="63"/>
      <c r="M715" s="63"/>
      <c r="N715" s="63"/>
      <c r="O715" s="63"/>
      <c r="P715" s="63"/>
      <c r="Q715" s="63"/>
      <c r="R715" s="63"/>
      <c r="S715" s="63"/>
      <c r="T715" s="63"/>
      <c r="U715" s="63"/>
      <c r="V715" s="63"/>
      <c r="W715" s="63"/>
      <c r="X715" s="63"/>
      <c r="Y715" s="63"/>
      <c r="Z715" s="29"/>
      <c r="AA715" s="29"/>
      <c r="AB715" s="29"/>
      <c r="AC715" s="29"/>
      <c r="AD715" s="29"/>
      <c r="AE715" s="29"/>
      <c r="AF715" s="29"/>
      <c r="AG715" s="29"/>
      <c r="AH715" s="29"/>
      <c r="AI715" s="29"/>
      <c r="AJ715" s="29"/>
    </row>
    <row r="716" spans="1:36" ht="22.5" customHeight="1">
      <c r="A716" s="29"/>
      <c r="B716" s="29"/>
      <c r="C716" s="29"/>
      <c r="D716" s="29"/>
      <c r="E716" s="29"/>
      <c r="F716" s="63"/>
      <c r="G716" s="63"/>
      <c r="H716" s="63"/>
      <c r="I716" s="63"/>
      <c r="J716" s="63"/>
      <c r="K716" s="63"/>
      <c r="L716" s="63"/>
      <c r="M716" s="63"/>
      <c r="N716" s="63"/>
      <c r="O716" s="63"/>
      <c r="P716" s="63"/>
      <c r="Q716" s="63"/>
      <c r="R716" s="63"/>
      <c r="S716" s="63"/>
      <c r="T716" s="63"/>
      <c r="U716" s="63"/>
      <c r="V716" s="63"/>
      <c r="W716" s="63"/>
      <c r="X716" s="63"/>
      <c r="Y716" s="63"/>
      <c r="Z716" s="29"/>
      <c r="AA716" s="29"/>
      <c r="AB716" s="29"/>
      <c r="AC716" s="29"/>
      <c r="AD716" s="29"/>
      <c r="AE716" s="29"/>
      <c r="AF716" s="29"/>
      <c r="AG716" s="29"/>
      <c r="AH716" s="29"/>
      <c r="AI716" s="29"/>
      <c r="AJ716" s="29"/>
    </row>
    <row r="717" spans="1:36" ht="22.5" customHeight="1">
      <c r="A717" s="29"/>
      <c r="B717" s="29"/>
      <c r="C717" s="29"/>
      <c r="D717" s="29"/>
      <c r="E717" s="29"/>
      <c r="F717" s="63"/>
      <c r="G717" s="63"/>
      <c r="H717" s="63"/>
      <c r="I717" s="63"/>
      <c r="J717" s="63"/>
      <c r="K717" s="63"/>
      <c r="L717" s="63"/>
      <c r="M717" s="63"/>
      <c r="N717" s="63"/>
      <c r="O717" s="63"/>
      <c r="P717" s="63"/>
      <c r="Q717" s="63"/>
      <c r="R717" s="63"/>
      <c r="S717" s="63"/>
      <c r="T717" s="63"/>
      <c r="U717" s="63"/>
      <c r="V717" s="63"/>
      <c r="W717" s="63"/>
      <c r="X717" s="63"/>
      <c r="Y717" s="63"/>
      <c r="Z717" s="29"/>
      <c r="AA717" s="29"/>
      <c r="AB717" s="29"/>
      <c r="AC717" s="29"/>
      <c r="AD717" s="29"/>
      <c r="AE717" s="29"/>
      <c r="AF717" s="29"/>
      <c r="AG717" s="29"/>
      <c r="AH717" s="29"/>
      <c r="AI717" s="29"/>
      <c r="AJ717" s="29"/>
    </row>
    <row r="718" spans="1:36" ht="22.5" customHeight="1">
      <c r="A718" s="29"/>
      <c r="B718" s="29"/>
      <c r="C718" s="29"/>
      <c r="D718" s="29"/>
      <c r="E718" s="29"/>
      <c r="F718" s="63"/>
      <c r="G718" s="63"/>
      <c r="H718" s="63"/>
      <c r="I718" s="63"/>
      <c r="J718" s="63"/>
      <c r="K718" s="63"/>
      <c r="L718" s="63"/>
      <c r="M718" s="63"/>
      <c r="N718" s="63"/>
      <c r="O718" s="63"/>
      <c r="P718" s="63"/>
      <c r="Q718" s="63"/>
      <c r="R718" s="63"/>
      <c r="S718" s="63"/>
      <c r="T718" s="63"/>
      <c r="U718" s="63"/>
      <c r="V718" s="63"/>
      <c r="W718" s="63"/>
      <c r="X718" s="63"/>
      <c r="Y718" s="63"/>
      <c r="Z718" s="29"/>
      <c r="AA718" s="29"/>
      <c r="AB718" s="29"/>
      <c r="AC718" s="29"/>
      <c r="AD718" s="29"/>
      <c r="AE718" s="29"/>
      <c r="AF718" s="29"/>
      <c r="AG718" s="29"/>
      <c r="AH718" s="29"/>
      <c r="AI718" s="29"/>
      <c r="AJ718" s="29"/>
    </row>
    <row r="719" spans="1:36" ht="22.5" customHeight="1">
      <c r="A719" s="29"/>
      <c r="B719" s="29"/>
      <c r="C719" s="29"/>
      <c r="D719" s="29"/>
      <c r="E719" s="29"/>
      <c r="F719" s="63"/>
      <c r="G719" s="63"/>
      <c r="H719" s="63"/>
      <c r="I719" s="63"/>
      <c r="J719" s="63"/>
      <c r="K719" s="63"/>
      <c r="L719" s="63"/>
      <c r="M719" s="63"/>
      <c r="N719" s="63"/>
      <c r="O719" s="63"/>
      <c r="P719" s="63"/>
      <c r="Q719" s="63"/>
      <c r="R719" s="63"/>
      <c r="S719" s="63"/>
      <c r="T719" s="63"/>
      <c r="U719" s="63"/>
      <c r="V719" s="63"/>
      <c r="W719" s="63"/>
      <c r="X719" s="63"/>
      <c r="Y719" s="63"/>
      <c r="Z719" s="29"/>
      <c r="AA719" s="29"/>
      <c r="AB719" s="29"/>
      <c r="AC719" s="29"/>
      <c r="AD719" s="29"/>
      <c r="AE719" s="29"/>
      <c r="AF719" s="29"/>
      <c r="AG719" s="29"/>
      <c r="AH719" s="29"/>
      <c r="AI719" s="29"/>
      <c r="AJ719" s="29"/>
    </row>
    <row r="720" spans="1:36" ht="22.5" customHeight="1">
      <c r="A720" s="29"/>
      <c r="B720" s="29"/>
      <c r="C720" s="29"/>
      <c r="D720" s="29"/>
      <c r="E720" s="29"/>
      <c r="F720" s="63"/>
      <c r="G720" s="63"/>
      <c r="H720" s="63"/>
      <c r="I720" s="63"/>
      <c r="J720" s="63"/>
      <c r="K720" s="63"/>
      <c r="L720" s="63"/>
      <c r="M720" s="63"/>
      <c r="N720" s="63"/>
      <c r="O720" s="63"/>
      <c r="P720" s="63"/>
      <c r="Q720" s="63"/>
      <c r="R720" s="63"/>
      <c r="S720" s="63"/>
      <c r="T720" s="63"/>
      <c r="U720" s="63"/>
      <c r="V720" s="63"/>
      <c r="W720" s="63"/>
      <c r="X720" s="63"/>
      <c r="Y720" s="63"/>
      <c r="Z720" s="29"/>
      <c r="AA720" s="29"/>
      <c r="AB720" s="29"/>
      <c r="AC720" s="29"/>
      <c r="AD720" s="29"/>
      <c r="AE720" s="29"/>
      <c r="AF720" s="29"/>
      <c r="AG720" s="29"/>
      <c r="AH720" s="29"/>
      <c r="AI720" s="29"/>
      <c r="AJ720" s="29"/>
    </row>
    <row r="721" spans="1:36" ht="22.5" customHeight="1">
      <c r="A721" s="29"/>
      <c r="B721" s="29"/>
      <c r="C721" s="29"/>
      <c r="D721" s="29"/>
      <c r="E721" s="29"/>
      <c r="F721" s="63"/>
      <c r="G721" s="63"/>
      <c r="H721" s="63"/>
      <c r="I721" s="63"/>
      <c r="J721" s="63"/>
      <c r="K721" s="63"/>
      <c r="L721" s="63"/>
      <c r="M721" s="63"/>
      <c r="N721" s="63"/>
      <c r="O721" s="63"/>
      <c r="P721" s="63"/>
      <c r="Q721" s="63"/>
      <c r="R721" s="63"/>
      <c r="S721" s="63"/>
      <c r="T721" s="63"/>
      <c r="U721" s="63"/>
      <c r="V721" s="63"/>
      <c r="W721" s="63"/>
      <c r="X721" s="63"/>
      <c r="Y721" s="63"/>
      <c r="Z721" s="29"/>
      <c r="AA721" s="29"/>
      <c r="AB721" s="29"/>
      <c r="AC721" s="29"/>
      <c r="AD721" s="29"/>
      <c r="AE721" s="29"/>
      <c r="AF721" s="29"/>
      <c r="AG721" s="29"/>
      <c r="AH721" s="29"/>
      <c r="AI721" s="29"/>
      <c r="AJ721" s="29"/>
    </row>
    <row r="722" spans="1:36" ht="22.5" customHeight="1">
      <c r="A722" s="29"/>
      <c r="B722" s="29"/>
      <c r="C722" s="29"/>
      <c r="D722" s="29"/>
      <c r="E722" s="29"/>
      <c r="F722" s="63"/>
      <c r="G722" s="63"/>
      <c r="H722" s="63"/>
      <c r="I722" s="63"/>
      <c r="J722" s="63"/>
      <c r="K722" s="63"/>
      <c r="L722" s="63"/>
      <c r="M722" s="63"/>
      <c r="N722" s="63"/>
      <c r="O722" s="63"/>
      <c r="P722" s="63"/>
      <c r="Q722" s="63"/>
      <c r="R722" s="63"/>
      <c r="S722" s="63"/>
      <c r="T722" s="63"/>
      <c r="U722" s="63"/>
      <c r="V722" s="63"/>
      <c r="W722" s="63"/>
      <c r="X722" s="63"/>
      <c r="Y722" s="63"/>
      <c r="Z722" s="29"/>
      <c r="AA722" s="29"/>
      <c r="AB722" s="29"/>
      <c r="AC722" s="29"/>
      <c r="AD722" s="29"/>
      <c r="AE722" s="29"/>
      <c r="AF722" s="29"/>
      <c r="AG722" s="29"/>
      <c r="AH722" s="29"/>
      <c r="AI722" s="29"/>
      <c r="AJ722" s="29"/>
    </row>
    <row r="723" spans="1:36" ht="22.5" customHeight="1">
      <c r="A723" s="29"/>
      <c r="B723" s="29"/>
      <c r="C723" s="29"/>
      <c r="D723" s="29"/>
      <c r="E723" s="29"/>
      <c r="F723" s="63"/>
      <c r="G723" s="63"/>
      <c r="H723" s="63"/>
      <c r="I723" s="63"/>
      <c r="J723" s="63"/>
      <c r="K723" s="63"/>
      <c r="L723" s="63"/>
      <c r="M723" s="63"/>
      <c r="N723" s="63"/>
      <c r="O723" s="63"/>
      <c r="P723" s="63"/>
      <c r="Q723" s="63"/>
      <c r="R723" s="63"/>
      <c r="S723" s="63"/>
      <c r="T723" s="63"/>
      <c r="U723" s="63"/>
      <c r="V723" s="63"/>
      <c r="W723" s="63"/>
      <c r="X723" s="63"/>
      <c r="Y723" s="63"/>
      <c r="Z723" s="29"/>
      <c r="AA723" s="29"/>
      <c r="AB723" s="29"/>
      <c r="AC723" s="29"/>
      <c r="AD723" s="29"/>
      <c r="AE723" s="29"/>
      <c r="AF723" s="29"/>
      <c r="AG723" s="29"/>
      <c r="AH723" s="29"/>
      <c r="AI723" s="29"/>
      <c r="AJ723" s="29"/>
    </row>
    <row r="724" spans="1:36" ht="22.5" customHeight="1">
      <c r="A724" s="29"/>
      <c r="B724" s="29"/>
      <c r="C724" s="29"/>
      <c r="D724" s="29"/>
      <c r="E724" s="29"/>
      <c r="F724" s="63"/>
      <c r="G724" s="63"/>
      <c r="H724" s="63"/>
      <c r="I724" s="63"/>
      <c r="J724" s="63"/>
      <c r="K724" s="63"/>
      <c r="L724" s="63"/>
      <c r="M724" s="63"/>
      <c r="N724" s="63"/>
      <c r="O724" s="63"/>
      <c r="P724" s="63"/>
      <c r="Q724" s="63"/>
      <c r="R724" s="63"/>
      <c r="S724" s="63"/>
      <c r="T724" s="63"/>
      <c r="U724" s="63"/>
      <c r="V724" s="63"/>
      <c r="W724" s="63"/>
      <c r="X724" s="63"/>
      <c r="Y724" s="63"/>
      <c r="Z724" s="29"/>
      <c r="AA724" s="29"/>
      <c r="AB724" s="29"/>
      <c r="AC724" s="29"/>
      <c r="AD724" s="29"/>
      <c r="AE724" s="29"/>
      <c r="AF724" s="29"/>
      <c r="AG724" s="29"/>
      <c r="AH724" s="29"/>
      <c r="AI724" s="29"/>
      <c r="AJ724" s="29"/>
    </row>
    <row r="725" spans="1:36" ht="22.5" customHeight="1">
      <c r="A725" s="29"/>
      <c r="B725" s="29"/>
      <c r="C725" s="29"/>
      <c r="D725" s="29"/>
      <c r="E725" s="29"/>
      <c r="F725" s="63"/>
      <c r="G725" s="63"/>
      <c r="H725" s="63"/>
      <c r="I725" s="63"/>
      <c r="J725" s="63"/>
      <c r="K725" s="63"/>
      <c r="L725" s="63"/>
      <c r="M725" s="63"/>
      <c r="N725" s="63"/>
      <c r="O725" s="63"/>
      <c r="P725" s="63"/>
      <c r="Q725" s="63"/>
      <c r="R725" s="63"/>
      <c r="S725" s="63"/>
      <c r="T725" s="63"/>
      <c r="U725" s="63"/>
      <c r="V725" s="63"/>
      <c r="W725" s="63"/>
      <c r="X725" s="63"/>
      <c r="Y725" s="63"/>
      <c r="Z725" s="29"/>
      <c r="AA725" s="29"/>
      <c r="AB725" s="29"/>
      <c r="AC725" s="29"/>
      <c r="AD725" s="29"/>
      <c r="AE725" s="29"/>
      <c r="AF725" s="29"/>
      <c r="AG725" s="29"/>
      <c r="AH725" s="29"/>
      <c r="AI725" s="29"/>
      <c r="AJ725" s="29"/>
    </row>
    <row r="726" spans="1:36" ht="22.5" customHeight="1">
      <c r="A726" s="29"/>
      <c r="B726" s="29"/>
      <c r="C726" s="29"/>
      <c r="D726" s="29"/>
      <c r="E726" s="29"/>
      <c r="F726" s="63"/>
      <c r="G726" s="63"/>
      <c r="H726" s="63"/>
      <c r="I726" s="63"/>
      <c r="J726" s="63"/>
      <c r="K726" s="63"/>
      <c r="L726" s="63"/>
      <c r="M726" s="63"/>
      <c r="N726" s="63"/>
      <c r="O726" s="63"/>
      <c r="P726" s="63"/>
      <c r="Q726" s="63"/>
      <c r="R726" s="63"/>
      <c r="S726" s="63"/>
      <c r="T726" s="63"/>
      <c r="U726" s="63"/>
      <c r="V726" s="63"/>
      <c r="W726" s="63"/>
      <c r="X726" s="63"/>
      <c r="Y726" s="63"/>
      <c r="Z726" s="29"/>
      <c r="AA726" s="29"/>
      <c r="AB726" s="29"/>
      <c r="AC726" s="29"/>
      <c r="AD726" s="29"/>
      <c r="AE726" s="29"/>
      <c r="AF726" s="29"/>
      <c r="AG726" s="29"/>
      <c r="AH726" s="29"/>
      <c r="AI726" s="29"/>
      <c r="AJ726" s="29"/>
    </row>
    <row r="727" spans="1:36" ht="22.5" customHeight="1">
      <c r="A727" s="29"/>
      <c r="B727" s="29"/>
      <c r="C727" s="29"/>
      <c r="D727" s="29"/>
      <c r="E727" s="29"/>
      <c r="F727" s="63"/>
      <c r="G727" s="63"/>
      <c r="H727" s="63"/>
      <c r="I727" s="63"/>
      <c r="J727" s="63"/>
      <c r="K727" s="63"/>
      <c r="L727" s="63"/>
      <c r="M727" s="63"/>
      <c r="N727" s="63"/>
      <c r="O727" s="63"/>
      <c r="P727" s="63"/>
      <c r="Q727" s="63"/>
      <c r="R727" s="63"/>
      <c r="S727" s="63"/>
      <c r="T727" s="63"/>
      <c r="U727" s="63"/>
      <c r="V727" s="63"/>
      <c r="W727" s="63"/>
      <c r="X727" s="63"/>
      <c r="Y727" s="63"/>
      <c r="Z727" s="29"/>
      <c r="AA727" s="29"/>
      <c r="AB727" s="29"/>
      <c r="AC727" s="29"/>
      <c r="AD727" s="29"/>
      <c r="AE727" s="29"/>
      <c r="AF727" s="29"/>
      <c r="AG727" s="29"/>
      <c r="AH727" s="29"/>
      <c r="AI727" s="29"/>
      <c r="AJ727" s="29"/>
    </row>
    <row r="728" spans="1:36" ht="22.5" customHeight="1">
      <c r="A728" s="29"/>
      <c r="B728" s="29"/>
      <c r="C728" s="29"/>
      <c r="D728" s="29"/>
      <c r="E728" s="29"/>
      <c r="F728" s="63"/>
      <c r="G728" s="63"/>
      <c r="H728" s="63"/>
      <c r="I728" s="63"/>
      <c r="J728" s="63"/>
      <c r="K728" s="63"/>
      <c r="L728" s="63"/>
      <c r="M728" s="63"/>
      <c r="N728" s="63"/>
      <c r="O728" s="63"/>
      <c r="P728" s="63"/>
      <c r="Q728" s="63"/>
      <c r="R728" s="63"/>
      <c r="S728" s="63"/>
      <c r="T728" s="63"/>
      <c r="U728" s="63"/>
      <c r="V728" s="63"/>
      <c r="W728" s="63"/>
      <c r="X728" s="63"/>
      <c r="Y728" s="63"/>
      <c r="Z728" s="29"/>
      <c r="AA728" s="29"/>
      <c r="AB728" s="29"/>
      <c r="AC728" s="29"/>
      <c r="AD728" s="29"/>
      <c r="AE728" s="29"/>
      <c r="AF728" s="29"/>
      <c r="AG728" s="29"/>
      <c r="AH728" s="29"/>
      <c r="AI728" s="29"/>
      <c r="AJ728" s="29"/>
    </row>
    <row r="729" spans="1:36" ht="22.5" customHeight="1">
      <c r="A729" s="29"/>
      <c r="B729" s="29"/>
      <c r="C729" s="29"/>
      <c r="D729" s="29"/>
      <c r="E729" s="29"/>
      <c r="F729" s="63"/>
      <c r="G729" s="63"/>
      <c r="H729" s="63"/>
      <c r="I729" s="63"/>
      <c r="J729" s="63"/>
      <c r="K729" s="63"/>
      <c r="L729" s="63"/>
      <c r="M729" s="63"/>
      <c r="N729" s="63"/>
      <c r="O729" s="63"/>
      <c r="P729" s="63"/>
      <c r="Q729" s="63"/>
      <c r="R729" s="63"/>
      <c r="S729" s="63"/>
      <c r="T729" s="63"/>
      <c r="U729" s="63"/>
      <c r="V729" s="63"/>
      <c r="W729" s="63"/>
      <c r="X729" s="63"/>
      <c r="Y729" s="63"/>
      <c r="Z729" s="29"/>
      <c r="AA729" s="29"/>
      <c r="AB729" s="29"/>
      <c r="AC729" s="29"/>
      <c r="AD729" s="29"/>
      <c r="AE729" s="29"/>
      <c r="AF729" s="29"/>
      <c r="AG729" s="29"/>
      <c r="AH729" s="29"/>
      <c r="AI729" s="29"/>
      <c r="AJ729" s="29"/>
    </row>
    <row r="730" spans="1:36" ht="22.5" customHeight="1">
      <c r="A730" s="29"/>
      <c r="B730" s="29"/>
      <c r="C730" s="29"/>
      <c r="D730" s="29"/>
      <c r="E730" s="29"/>
      <c r="F730" s="63"/>
      <c r="G730" s="63"/>
      <c r="H730" s="63"/>
      <c r="I730" s="63"/>
      <c r="J730" s="63"/>
      <c r="K730" s="63"/>
      <c r="L730" s="63"/>
      <c r="M730" s="63"/>
      <c r="N730" s="63"/>
      <c r="O730" s="63"/>
      <c r="P730" s="63"/>
      <c r="Q730" s="63"/>
      <c r="R730" s="63"/>
      <c r="S730" s="63"/>
      <c r="T730" s="63"/>
      <c r="U730" s="63"/>
      <c r="V730" s="63"/>
      <c r="W730" s="63"/>
      <c r="X730" s="63"/>
      <c r="Y730" s="63"/>
      <c r="Z730" s="29"/>
      <c r="AA730" s="29"/>
      <c r="AB730" s="29"/>
      <c r="AC730" s="29"/>
      <c r="AD730" s="29"/>
      <c r="AE730" s="29"/>
      <c r="AF730" s="29"/>
      <c r="AG730" s="29"/>
      <c r="AH730" s="29"/>
      <c r="AI730" s="29"/>
      <c r="AJ730" s="29"/>
    </row>
    <row r="731" spans="1:36" ht="22.5" customHeight="1">
      <c r="A731" s="29"/>
      <c r="B731" s="29"/>
      <c r="C731" s="29"/>
      <c r="D731" s="29"/>
      <c r="E731" s="29"/>
      <c r="F731" s="63"/>
      <c r="G731" s="63"/>
      <c r="H731" s="63"/>
      <c r="I731" s="63"/>
      <c r="J731" s="63"/>
      <c r="K731" s="63"/>
      <c r="L731" s="63"/>
      <c r="M731" s="63"/>
      <c r="N731" s="63"/>
      <c r="O731" s="63"/>
      <c r="P731" s="63"/>
      <c r="Q731" s="63"/>
      <c r="R731" s="63"/>
      <c r="S731" s="63"/>
      <c r="T731" s="63"/>
      <c r="U731" s="63"/>
      <c r="V731" s="63"/>
      <c r="W731" s="63"/>
      <c r="X731" s="63"/>
      <c r="Y731" s="63"/>
      <c r="Z731" s="29"/>
      <c r="AA731" s="29"/>
      <c r="AB731" s="29"/>
      <c r="AC731" s="29"/>
      <c r="AD731" s="29"/>
      <c r="AE731" s="29"/>
      <c r="AF731" s="29"/>
      <c r="AG731" s="29"/>
      <c r="AH731" s="29"/>
      <c r="AI731" s="29"/>
      <c r="AJ731" s="29"/>
    </row>
    <row r="732" spans="1:36" ht="22.5" customHeight="1">
      <c r="A732" s="29"/>
      <c r="B732" s="29"/>
      <c r="C732" s="29"/>
      <c r="D732" s="29"/>
      <c r="E732" s="29"/>
      <c r="F732" s="63"/>
      <c r="G732" s="63"/>
      <c r="H732" s="63"/>
      <c r="I732" s="63"/>
      <c r="J732" s="63"/>
      <c r="K732" s="63"/>
      <c r="L732" s="63"/>
      <c r="M732" s="63"/>
      <c r="N732" s="63"/>
      <c r="O732" s="63"/>
      <c r="P732" s="63"/>
      <c r="Q732" s="63"/>
      <c r="R732" s="63"/>
      <c r="S732" s="63"/>
      <c r="T732" s="63"/>
      <c r="U732" s="63"/>
      <c r="V732" s="63"/>
      <c r="W732" s="63"/>
      <c r="X732" s="63"/>
      <c r="Y732" s="63"/>
      <c r="Z732" s="29"/>
      <c r="AA732" s="29"/>
      <c r="AB732" s="29"/>
      <c r="AC732" s="29"/>
      <c r="AD732" s="29"/>
      <c r="AE732" s="29"/>
      <c r="AF732" s="29"/>
      <c r="AG732" s="29"/>
      <c r="AH732" s="29"/>
      <c r="AI732" s="29"/>
      <c r="AJ732" s="29"/>
    </row>
    <row r="733" spans="1:36" ht="22.5" customHeight="1">
      <c r="A733" s="29"/>
      <c r="B733" s="29"/>
      <c r="C733" s="29"/>
      <c r="D733" s="29"/>
      <c r="E733" s="29"/>
      <c r="F733" s="63"/>
      <c r="G733" s="63"/>
      <c r="H733" s="63"/>
      <c r="I733" s="63"/>
      <c r="J733" s="63"/>
      <c r="K733" s="63"/>
      <c r="L733" s="63"/>
      <c r="M733" s="63"/>
      <c r="N733" s="63"/>
      <c r="O733" s="63"/>
      <c r="P733" s="63"/>
      <c r="Q733" s="63"/>
      <c r="R733" s="63"/>
      <c r="S733" s="63"/>
      <c r="T733" s="63"/>
      <c r="U733" s="63"/>
      <c r="V733" s="63"/>
      <c r="W733" s="63"/>
      <c r="X733" s="63"/>
      <c r="Y733" s="63"/>
      <c r="Z733" s="29"/>
      <c r="AA733" s="29"/>
      <c r="AB733" s="29"/>
      <c r="AC733" s="29"/>
      <c r="AD733" s="29"/>
      <c r="AE733" s="29"/>
      <c r="AF733" s="29"/>
      <c r="AG733" s="29"/>
      <c r="AH733" s="29"/>
      <c r="AI733" s="29"/>
      <c r="AJ733" s="29"/>
    </row>
    <row r="734" spans="1:36" ht="22.5" customHeight="1">
      <c r="A734" s="29"/>
      <c r="B734" s="29"/>
      <c r="C734" s="29"/>
      <c r="D734" s="29"/>
      <c r="E734" s="29"/>
      <c r="F734" s="63"/>
      <c r="G734" s="63"/>
      <c r="H734" s="63"/>
      <c r="I734" s="63"/>
      <c r="J734" s="63"/>
      <c r="K734" s="63"/>
      <c r="L734" s="63"/>
      <c r="M734" s="63"/>
      <c r="N734" s="63"/>
      <c r="O734" s="63"/>
      <c r="P734" s="63"/>
      <c r="Q734" s="63"/>
      <c r="R734" s="63"/>
      <c r="S734" s="63"/>
      <c r="T734" s="63"/>
      <c r="U734" s="63"/>
      <c r="V734" s="63"/>
      <c r="W734" s="63"/>
      <c r="X734" s="63"/>
      <c r="Y734" s="63"/>
      <c r="Z734" s="29"/>
      <c r="AA734" s="29"/>
      <c r="AB734" s="29"/>
      <c r="AC734" s="29"/>
      <c r="AD734" s="29"/>
      <c r="AE734" s="29"/>
      <c r="AF734" s="29"/>
      <c r="AG734" s="29"/>
      <c r="AH734" s="29"/>
      <c r="AI734" s="29"/>
      <c r="AJ734" s="29"/>
    </row>
    <row r="735" spans="1:36" ht="22.5" customHeight="1">
      <c r="A735" s="29"/>
      <c r="B735" s="29"/>
      <c r="C735" s="29"/>
      <c r="D735" s="29"/>
      <c r="E735" s="29"/>
      <c r="F735" s="63"/>
      <c r="G735" s="63"/>
      <c r="H735" s="63"/>
      <c r="I735" s="63"/>
      <c r="J735" s="63"/>
      <c r="K735" s="63"/>
      <c r="L735" s="63"/>
      <c r="M735" s="63"/>
      <c r="N735" s="63"/>
      <c r="O735" s="63"/>
      <c r="P735" s="63"/>
      <c r="Q735" s="63"/>
      <c r="R735" s="63"/>
      <c r="S735" s="63"/>
      <c r="T735" s="63"/>
      <c r="U735" s="63"/>
      <c r="V735" s="63"/>
      <c r="W735" s="63"/>
      <c r="X735" s="63"/>
      <c r="Y735" s="63"/>
      <c r="Z735" s="29"/>
      <c r="AA735" s="29"/>
      <c r="AB735" s="29"/>
      <c r="AC735" s="29"/>
      <c r="AD735" s="29"/>
      <c r="AE735" s="29"/>
      <c r="AF735" s="29"/>
      <c r="AG735" s="29"/>
      <c r="AH735" s="29"/>
      <c r="AI735" s="29"/>
      <c r="AJ735" s="29"/>
    </row>
    <row r="736" spans="1:36" ht="22.5" customHeight="1">
      <c r="A736" s="29"/>
      <c r="B736" s="29"/>
      <c r="C736" s="29"/>
      <c r="D736" s="29"/>
      <c r="E736" s="29"/>
      <c r="F736" s="63"/>
      <c r="G736" s="63"/>
      <c r="H736" s="63"/>
      <c r="I736" s="63"/>
      <c r="J736" s="63"/>
      <c r="K736" s="63"/>
      <c r="L736" s="63"/>
      <c r="M736" s="63"/>
      <c r="N736" s="63"/>
      <c r="O736" s="63"/>
      <c r="P736" s="63"/>
      <c r="Q736" s="63"/>
      <c r="R736" s="63"/>
      <c r="S736" s="63"/>
      <c r="T736" s="63"/>
      <c r="U736" s="63"/>
      <c r="V736" s="63"/>
      <c r="W736" s="63"/>
      <c r="X736" s="63"/>
      <c r="Y736" s="63"/>
      <c r="Z736" s="29"/>
      <c r="AA736" s="29"/>
      <c r="AB736" s="29"/>
      <c r="AC736" s="29"/>
      <c r="AD736" s="29"/>
      <c r="AE736" s="29"/>
      <c r="AF736" s="29"/>
      <c r="AG736" s="29"/>
      <c r="AH736" s="29"/>
      <c r="AI736" s="29"/>
      <c r="AJ736" s="29"/>
    </row>
    <row r="737" spans="1:36" ht="22.5" customHeight="1">
      <c r="A737" s="29"/>
      <c r="B737" s="29"/>
      <c r="C737" s="29"/>
      <c r="D737" s="29"/>
      <c r="E737" s="29"/>
      <c r="F737" s="63"/>
      <c r="G737" s="63"/>
      <c r="H737" s="63"/>
      <c r="I737" s="63"/>
      <c r="J737" s="63"/>
      <c r="K737" s="63"/>
      <c r="L737" s="63"/>
      <c r="M737" s="63"/>
      <c r="N737" s="63"/>
      <c r="O737" s="63"/>
      <c r="P737" s="63"/>
      <c r="Q737" s="63"/>
      <c r="R737" s="63"/>
      <c r="S737" s="63"/>
      <c r="T737" s="63"/>
      <c r="U737" s="63"/>
      <c r="V737" s="63"/>
      <c r="W737" s="63"/>
      <c r="X737" s="63"/>
      <c r="Y737" s="63"/>
      <c r="Z737" s="29"/>
      <c r="AA737" s="29"/>
      <c r="AB737" s="29"/>
      <c r="AC737" s="29"/>
      <c r="AD737" s="29"/>
      <c r="AE737" s="29"/>
      <c r="AF737" s="29"/>
      <c r="AG737" s="29"/>
      <c r="AH737" s="29"/>
      <c r="AI737" s="29"/>
      <c r="AJ737" s="29"/>
    </row>
    <row r="738" spans="1:36" ht="22.5" customHeight="1">
      <c r="A738" s="29"/>
      <c r="B738" s="29"/>
      <c r="C738" s="29"/>
      <c r="D738" s="29"/>
      <c r="E738" s="29"/>
      <c r="F738" s="63"/>
      <c r="G738" s="63"/>
      <c r="H738" s="63"/>
      <c r="I738" s="63"/>
      <c r="J738" s="63"/>
      <c r="K738" s="63"/>
      <c r="L738" s="63"/>
      <c r="M738" s="63"/>
      <c r="N738" s="63"/>
      <c r="O738" s="63"/>
      <c r="P738" s="63"/>
      <c r="Q738" s="63"/>
      <c r="R738" s="63"/>
      <c r="S738" s="63"/>
      <c r="T738" s="63"/>
      <c r="U738" s="63"/>
      <c r="V738" s="63"/>
      <c r="W738" s="63"/>
      <c r="X738" s="63"/>
      <c r="Y738" s="63"/>
      <c r="Z738" s="29"/>
      <c r="AA738" s="29"/>
      <c r="AB738" s="29"/>
      <c r="AC738" s="29"/>
      <c r="AD738" s="29"/>
      <c r="AE738" s="29"/>
      <c r="AF738" s="29"/>
      <c r="AG738" s="29"/>
      <c r="AH738" s="29"/>
      <c r="AI738" s="29"/>
      <c r="AJ738" s="29"/>
    </row>
    <row r="739" spans="1:36" ht="22.5" customHeight="1">
      <c r="A739" s="29"/>
      <c r="B739" s="29"/>
      <c r="C739" s="29"/>
      <c r="D739" s="29"/>
      <c r="E739" s="29"/>
      <c r="F739" s="63"/>
      <c r="G739" s="63"/>
      <c r="H739" s="63"/>
      <c r="I739" s="63"/>
      <c r="J739" s="63"/>
      <c r="K739" s="63"/>
      <c r="L739" s="63"/>
      <c r="M739" s="63"/>
      <c r="N739" s="63"/>
      <c r="O739" s="63"/>
      <c r="P739" s="63"/>
      <c r="Q739" s="63"/>
      <c r="R739" s="63"/>
      <c r="S739" s="63"/>
      <c r="T739" s="63"/>
      <c r="U739" s="63"/>
      <c r="V739" s="63"/>
      <c r="W739" s="63"/>
      <c r="X739" s="63"/>
      <c r="Y739" s="63"/>
      <c r="Z739" s="29"/>
      <c r="AA739" s="29"/>
      <c r="AB739" s="29"/>
      <c r="AC739" s="29"/>
      <c r="AD739" s="29"/>
      <c r="AE739" s="29"/>
      <c r="AF739" s="29"/>
      <c r="AG739" s="29"/>
      <c r="AH739" s="29"/>
      <c r="AI739" s="29"/>
      <c r="AJ739" s="29"/>
    </row>
    <row r="740" spans="1:36" ht="22.5" customHeight="1">
      <c r="A740" s="29"/>
      <c r="B740" s="29"/>
      <c r="C740" s="29"/>
      <c r="D740" s="29"/>
      <c r="E740" s="29"/>
      <c r="F740" s="63"/>
      <c r="G740" s="63"/>
      <c r="H740" s="63"/>
      <c r="I740" s="63"/>
      <c r="J740" s="63"/>
      <c r="K740" s="63"/>
      <c r="L740" s="63"/>
      <c r="M740" s="63"/>
      <c r="N740" s="63"/>
      <c r="O740" s="63"/>
      <c r="P740" s="63"/>
      <c r="Q740" s="63"/>
      <c r="R740" s="63"/>
      <c r="S740" s="63"/>
      <c r="T740" s="63"/>
      <c r="U740" s="63"/>
      <c r="V740" s="63"/>
      <c r="W740" s="63"/>
      <c r="X740" s="63"/>
      <c r="Y740" s="63"/>
      <c r="Z740" s="29"/>
      <c r="AA740" s="29"/>
      <c r="AB740" s="29"/>
      <c r="AC740" s="29"/>
      <c r="AD740" s="29"/>
      <c r="AE740" s="29"/>
      <c r="AF740" s="29"/>
      <c r="AG740" s="29"/>
      <c r="AH740" s="29"/>
      <c r="AI740" s="29"/>
      <c r="AJ740" s="29"/>
    </row>
    <row r="741" spans="1:36" ht="22.5" customHeight="1">
      <c r="A741" s="29"/>
      <c r="B741" s="29"/>
      <c r="C741" s="29"/>
      <c r="D741" s="29"/>
      <c r="E741" s="29"/>
      <c r="F741" s="63"/>
      <c r="G741" s="63"/>
      <c r="H741" s="63"/>
      <c r="I741" s="63"/>
      <c r="J741" s="63"/>
      <c r="K741" s="63"/>
      <c r="L741" s="63"/>
      <c r="M741" s="63"/>
      <c r="N741" s="63"/>
      <c r="O741" s="63"/>
      <c r="P741" s="63"/>
      <c r="Q741" s="63"/>
      <c r="R741" s="63"/>
      <c r="S741" s="63"/>
      <c r="T741" s="63"/>
      <c r="U741" s="63"/>
      <c r="V741" s="63"/>
      <c r="W741" s="63"/>
      <c r="X741" s="63"/>
      <c r="Y741" s="63"/>
      <c r="Z741" s="29"/>
      <c r="AA741" s="29"/>
      <c r="AB741" s="29"/>
      <c r="AC741" s="29"/>
      <c r="AD741" s="29"/>
      <c r="AE741" s="29"/>
      <c r="AF741" s="29"/>
      <c r="AG741" s="29"/>
      <c r="AH741" s="29"/>
      <c r="AI741" s="29"/>
      <c r="AJ741" s="29"/>
    </row>
    <row r="742" spans="1:36" ht="22.5" customHeight="1">
      <c r="A742" s="29"/>
      <c r="B742" s="29"/>
      <c r="C742" s="29"/>
      <c r="D742" s="29"/>
      <c r="E742" s="29"/>
      <c r="F742" s="63"/>
      <c r="G742" s="63"/>
      <c r="H742" s="63"/>
      <c r="I742" s="63"/>
      <c r="J742" s="63"/>
      <c r="K742" s="63"/>
      <c r="L742" s="63"/>
      <c r="M742" s="63"/>
      <c r="N742" s="63"/>
      <c r="O742" s="63"/>
      <c r="P742" s="63"/>
      <c r="Q742" s="63"/>
      <c r="R742" s="63"/>
      <c r="S742" s="63"/>
      <c r="T742" s="63"/>
      <c r="U742" s="63"/>
      <c r="V742" s="63"/>
      <c r="W742" s="63"/>
      <c r="X742" s="63"/>
      <c r="Y742" s="63"/>
      <c r="Z742" s="29"/>
      <c r="AA742" s="29"/>
      <c r="AB742" s="29"/>
      <c r="AC742" s="29"/>
      <c r="AD742" s="29"/>
      <c r="AE742" s="29"/>
      <c r="AF742" s="29"/>
      <c r="AG742" s="29"/>
      <c r="AH742" s="29"/>
      <c r="AI742" s="29"/>
      <c r="AJ742" s="29"/>
    </row>
    <row r="743" spans="1:36" ht="22.5" customHeight="1">
      <c r="A743" s="29"/>
      <c r="B743" s="29"/>
      <c r="C743" s="29"/>
      <c r="D743" s="29"/>
      <c r="E743" s="29"/>
      <c r="F743" s="63"/>
      <c r="G743" s="63"/>
      <c r="H743" s="63"/>
      <c r="I743" s="63"/>
      <c r="J743" s="63"/>
      <c r="K743" s="63"/>
      <c r="L743" s="63"/>
      <c r="M743" s="63"/>
      <c r="N743" s="63"/>
      <c r="O743" s="63"/>
      <c r="P743" s="63"/>
      <c r="Q743" s="63"/>
      <c r="R743" s="63"/>
      <c r="S743" s="63"/>
      <c r="T743" s="63"/>
      <c r="U743" s="63"/>
      <c r="V743" s="63"/>
      <c r="W743" s="63"/>
      <c r="X743" s="63"/>
      <c r="Y743" s="63"/>
      <c r="Z743" s="29"/>
      <c r="AA743" s="29"/>
      <c r="AB743" s="29"/>
      <c r="AC743" s="29"/>
      <c r="AD743" s="29"/>
      <c r="AE743" s="29"/>
      <c r="AF743" s="29"/>
      <c r="AG743" s="29"/>
      <c r="AH743" s="29"/>
      <c r="AI743" s="29"/>
      <c r="AJ743" s="29"/>
    </row>
    <row r="744" spans="1:36" ht="22.5" customHeight="1">
      <c r="A744" s="29"/>
      <c r="B744" s="29"/>
      <c r="C744" s="29"/>
      <c r="D744" s="29"/>
      <c r="E744" s="29"/>
      <c r="F744" s="63"/>
      <c r="G744" s="63"/>
      <c r="H744" s="63"/>
      <c r="I744" s="63"/>
      <c r="J744" s="63"/>
      <c r="K744" s="63"/>
      <c r="L744" s="63"/>
      <c r="M744" s="63"/>
      <c r="N744" s="63"/>
      <c r="O744" s="63"/>
      <c r="P744" s="63"/>
      <c r="Q744" s="63"/>
      <c r="R744" s="63"/>
      <c r="S744" s="63"/>
      <c r="T744" s="63"/>
      <c r="U744" s="63"/>
      <c r="V744" s="63"/>
      <c r="W744" s="63"/>
      <c r="X744" s="63"/>
      <c r="Y744" s="63"/>
      <c r="Z744" s="29"/>
      <c r="AA744" s="29"/>
      <c r="AB744" s="29"/>
      <c r="AC744" s="29"/>
      <c r="AD744" s="29"/>
      <c r="AE744" s="29"/>
      <c r="AF744" s="29"/>
      <c r="AG744" s="29"/>
      <c r="AH744" s="29"/>
      <c r="AI744" s="29"/>
      <c r="AJ744" s="29"/>
    </row>
    <row r="745" spans="1:36" ht="22.5" customHeight="1">
      <c r="A745" s="29"/>
      <c r="B745" s="29"/>
      <c r="C745" s="29"/>
      <c r="D745" s="29"/>
      <c r="E745" s="29"/>
      <c r="F745" s="63"/>
      <c r="G745" s="63"/>
      <c r="H745" s="63"/>
      <c r="I745" s="63"/>
      <c r="J745" s="63"/>
      <c r="K745" s="63"/>
      <c r="L745" s="63"/>
      <c r="M745" s="63"/>
      <c r="N745" s="63"/>
      <c r="O745" s="63"/>
      <c r="P745" s="63"/>
      <c r="Q745" s="63"/>
      <c r="R745" s="63"/>
      <c r="S745" s="63"/>
      <c r="T745" s="63"/>
      <c r="U745" s="63"/>
      <c r="V745" s="63"/>
      <c r="W745" s="63"/>
      <c r="X745" s="63"/>
      <c r="Y745" s="63"/>
      <c r="Z745" s="29"/>
      <c r="AA745" s="29"/>
      <c r="AB745" s="29"/>
      <c r="AC745" s="29"/>
      <c r="AD745" s="29"/>
      <c r="AE745" s="29"/>
      <c r="AF745" s="29"/>
      <c r="AG745" s="29"/>
      <c r="AH745" s="29"/>
      <c r="AI745" s="29"/>
      <c r="AJ745" s="29"/>
    </row>
    <row r="746" spans="1:36" ht="22.5" customHeight="1">
      <c r="A746" s="29"/>
      <c r="B746" s="29"/>
      <c r="C746" s="29"/>
      <c r="D746" s="29"/>
      <c r="E746" s="29"/>
      <c r="F746" s="63"/>
      <c r="G746" s="63"/>
      <c r="H746" s="63"/>
      <c r="I746" s="63"/>
      <c r="J746" s="63"/>
      <c r="K746" s="63"/>
      <c r="L746" s="63"/>
      <c r="M746" s="63"/>
      <c r="N746" s="63"/>
      <c r="O746" s="63"/>
      <c r="P746" s="63"/>
      <c r="Q746" s="63"/>
      <c r="R746" s="63"/>
      <c r="S746" s="63"/>
      <c r="T746" s="63"/>
      <c r="U746" s="63"/>
      <c r="V746" s="63"/>
      <c r="W746" s="63"/>
      <c r="X746" s="63"/>
      <c r="Y746" s="63"/>
      <c r="Z746" s="29"/>
      <c r="AA746" s="29"/>
      <c r="AB746" s="29"/>
      <c r="AC746" s="29"/>
      <c r="AD746" s="29"/>
      <c r="AE746" s="29"/>
      <c r="AF746" s="29"/>
      <c r="AG746" s="29"/>
      <c r="AH746" s="29"/>
      <c r="AI746" s="29"/>
      <c r="AJ746" s="29"/>
    </row>
    <row r="747" spans="1:36" ht="22.5" customHeight="1">
      <c r="A747" s="29"/>
      <c r="B747" s="29"/>
      <c r="C747" s="29"/>
      <c r="D747" s="29"/>
      <c r="E747" s="29"/>
      <c r="F747" s="63"/>
      <c r="G747" s="63"/>
      <c r="H747" s="63"/>
      <c r="I747" s="63"/>
      <c r="J747" s="63"/>
      <c r="K747" s="63"/>
      <c r="L747" s="63"/>
      <c r="M747" s="63"/>
      <c r="N747" s="63"/>
      <c r="O747" s="63"/>
      <c r="P747" s="63"/>
      <c r="Q747" s="63"/>
      <c r="R747" s="63"/>
      <c r="S747" s="63"/>
      <c r="T747" s="63"/>
      <c r="U747" s="63"/>
      <c r="V747" s="63"/>
      <c r="W747" s="63"/>
      <c r="X747" s="63"/>
      <c r="Y747" s="63"/>
      <c r="Z747" s="29"/>
      <c r="AA747" s="29"/>
      <c r="AB747" s="29"/>
      <c r="AC747" s="29"/>
      <c r="AD747" s="29"/>
      <c r="AE747" s="29"/>
      <c r="AF747" s="29"/>
      <c r="AG747" s="29"/>
      <c r="AH747" s="29"/>
      <c r="AI747" s="29"/>
      <c r="AJ747" s="29"/>
    </row>
    <row r="748" spans="1:36" ht="22.5" customHeight="1">
      <c r="A748" s="29"/>
      <c r="B748" s="29"/>
      <c r="C748" s="29"/>
      <c r="D748" s="29"/>
      <c r="E748" s="29"/>
      <c r="F748" s="63"/>
      <c r="G748" s="63"/>
      <c r="H748" s="63"/>
      <c r="I748" s="63"/>
      <c r="J748" s="63"/>
      <c r="K748" s="63"/>
      <c r="L748" s="63"/>
      <c r="M748" s="63"/>
      <c r="N748" s="63"/>
      <c r="O748" s="63"/>
      <c r="P748" s="63"/>
      <c r="Q748" s="63"/>
      <c r="R748" s="63"/>
      <c r="S748" s="63"/>
      <c r="T748" s="63"/>
      <c r="U748" s="63"/>
      <c r="V748" s="63"/>
      <c r="W748" s="63"/>
      <c r="X748" s="63"/>
      <c r="Y748" s="63"/>
      <c r="Z748" s="29"/>
      <c r="AA748" s="29"/>
      <c r="AB748" s="29"/>
      <c r="AC748" s="29"/>
      <c r="AD748" s="29"/>
      <c r="AE748" s="29"/>
      <c r="AF748" s="29"/>
      <c r="AG748" s="29"/>
      <c r="AH748" s="29"/>
      <c r="AI748" s="29"/>
      <c r="AJ748" s="29"/>
    </row>
    <row r="749" spans="1:36" ht="22.5" customHeight="1">
      <c r="A749" s="29"/>
      <c r="B749" s="29"/>
      <c r="C749" s="29"/>
      <c r="D749" s="29"/>
      <c r="E749" s="29"/>
      <c r="F749" s="63"/>
      <c r="G749" s="63"/>
      <c r="H749" s="63"/>
      <c r="I749" s="63"/>
      <c r="J749" s="63"/>
      <c r="K749" s="63"/>
      <c r="L749" s="63"/>
      <c r="M749" s="63"/>
      <c r="N749" s="63"/>
      <c r="O749" s="63"/>
      <c r="P749" s="63"/>
      <c r="Q749" s="63"/>
      <c r="R749" s="63"/>
      <c r="S749" s="63"/>
      <c r="T749" s="63"/>
      <c r="U749" s="63"/>
      <c r="V749" s="63"/>
      <c r="W749" s="63"/>
      <c r="X749" s="63"/>
      <c r="Y749" s="63"/>
      <c r="Z749" s="29"/>
      <c r="AA749" s="29"/>
      <c r="AB749" s="29"/>
      <c r="AC749" s="29"/>
      <c r="AD749" s="29"/>
      <c r="AE749" s="29"/>
      <c r="AF749" s="29"/>
      <c r="AG749" s="29"/>
      <c r="AH749" s="29"/>
      <c r="AI749" s="29"/>
      <c r="AJ749" s="29"/>
    </row>
    <row r="750" spans="1:36" ht="22.5" customHeight="1">
      <c r="A750" s="29"/>
      <c r="B750" s="29"/>
      <c r="C750" s="29"/>
      <c r="D750" s="29"/>
      <c r="E750" s="29"/>
      <c r="F750" s="63"/>
      <c r="G750" s="63"/>
      <c r="H750" s="63"/>
      <c r="I750" s="63"/>
      <c r="J750" s="63"/>
      <c r="K750" s="63"/>
      <c r="L750" s="63"/>
      <c r="M750" s="63"/>
      <c r="N750" s="63"/>
      <c r="O750" s="63"/>
      <c r="P750" s="63"/>
      <c r="Q750" s="63"/>
      <c r="R750" s="63"/>
      <c r="S750" s="63"/>
      <c r="T750" s="63"/>
      <c r="U750" s="63"/>
      <c r="V750" s="63"/>
      <c r="W750" s="63"/>
      <c r="X750" s="63"/>
      <c r="Y750" s="63"/>
      <c r="Z750" s="29"/>
      <c r="AA750" s="29"/>
      <c r="AB750" s="29"/>
      <c r="AC750" s="29"/>
      <c r="AD750" s="29"/>
      <c r="AE750" s="29"/>
      <c r="AF750" s="29"/>
      <c r="AG750" s="29"/>
      <c r="AH750" s="29"/>
      <c r="AI750" s="29"/>
      <c r="AJ750" s="29"/>
    </row>
    <row r="751" spans="1:36" ht="22.5" customHeight="1">
      <c r="A751" s="29"/>
      <c r="B751" s="29"/>
      <c r="C751" s="29"/>
      <c r="D751" s="29"/>
      <c r="E751" s="29"/>
      <c r="F751" s="63"/>
      <c r="G751" s="63"/>
      <c r="H751" s="63"/>
      <c r="I751" s="63"/>
      <c r="J751" s="63"/>
      <c r="K751" s="63"/>
      <c r="L751" s="63"/>
      <c r="M751" s="63"/>
      <c r="N751" s="63"/>
      <c r="O751" s="63"/>
      <c r="P751" s="63"/>
      <c r="Q751" s="63"/>
      <c r="R751" s="63"/>
      <c r="S751" s="63"/>
      <c r="T751" s="63"/>
      <c r="U751" s="63"/>
      <c r="V751" s="63"/>
      <c r="W751" s="63"/>
      <c r="X751" s="63"/>
      <c r="Y751" s="63"/>
      <c r="Z751" s="29"/>
      <c r="AA751" s="29"/>
      <c r="AB751" s="29"/>
      <c r="AC751" s="29"/>
      <c r="AD751" s="29"/>
      <c r="AE751" s="29"/>
      <c r="AF751" s="29"/>
      <c r="AG751" s="29"/>
      <c r="AH751" s="29"/>
      <c r="AI751" s="29"/>
      <c r="AJ751" s="29"/>
    </row>
    <row r="752" spans="1:36" ht="22.5" customHeight="1">
      <c r="A752" s="29"/>
      <c r="B752" s="29"/>
      <c r="C752" s="29"/>
      <c r="D752" s="29"/>
      <c r="E752" s="29"/>
      <c r="F752" s="63"/>
      <c r="G752" s="63"/>
      <c r="H752" s="63"/>
      <c r="I752" s="63"/>
      <c r="J752" s="63"/>
      <c r="K752" s="63"/>
      <c r="L752" s="63"/>
      <c r="M752" s="63"/>
      <c r="N752" s="63"/>
      <c r="O752" s="63"/>
      <c r="P752" s="63"/>
      <c r="Q752" s="63"/>
      <c r="R752" s="63"/>
      <c r="S752" s="63"/>
      <c r="T752" s="63"/>
      <c r="U752" s="63"/>
      <c r="V752" s="63"/>
      <c r="W752" s="63"/>
      <c r="X752" s="63"/>
      <c r="Y752" s="63"/>
      <c r="Z752" s="29"/>
      <c r="AA752" s="29"/>
      <c r="AB752" s="29"/>
      <c r="AC752" s="29"/>
      <c r="AD752" s="29"/>
      <c r="AE752" s="29"/>
      <c r="AF752" s="29"/>
      <c r="AG752" s="29"/>
      <c r="AH752" s="29"/>
      <c r="AI752" s="29"/>
      <c r="AJ752" s="29"/>
    </row>
    <row r="753" spans="1:36" ht="22.5" customHeight="1">
      <c r="A753" s="29"/>
      <c r="B753" s="29"/>
      <c r="C753" s="29"/>
      <c r="D753" s="29"/>
      <c r="E753" s="29"/>
      <c r="F753" s="63"/>
      <c r="G753" s="63"/>
      <c r="H753" s="63"/>
      <c r="I753" s="63"/>
      <c r="J753" s="63"/>
      <c r="K753" s="63"/>
      <c r="L753" s="63"/>
      <c r="M753" s="63"/>
      <c r="N753" s="63"/>
      <c r="O753" s="63"/>
      <c r="P753" s="63"/>
      <c r="Q753" s="63"/>
      <c r="R753" s="63"/>
      <c r="S753" s="63"/>
      <c r="T753" s="63"/>
      <c r="U753" s="63"/>
      <c r="V753" s="63"/>
      <c r="W753" s="63"/>
      <c r="X753" s="63"/>
      <c r="Y753" s="63"/>
      <c r="Z753" s="29"/>
      <c r="AA753" s="29"/>
      <c r="AB753" s="29"/>
      <c r="AC753" s="29"/>
      <c r="AD753" s="29"/>
      <c r="AE753" s="29"/>
      <c r="AF753" s="29"/>
      <c r="AG753" s="29"/>
      <c r="AH753" s="29"/>
      <c r="AI753" s="29"/>
      <c r="AJ753" s="29"/>
    </row>
    <row r="754" spans="1:36" ht="22.5" customHeight="1">
      <c r="A754" s="29"/>
      <c r="B754" s="29"/>
      <c r="C754" s="29"/>
      <c r="D754" s="29"/>
      <c r="E754" s="29"/>
      <c r="F754" s="63"/>
      <c r="G754" s="63"/>
      <c r="H754" s="63"/>
      <c r="I754" s="63"/>
      <c r="J754" s="63"/>
      <c r="K754" s="63"/>
      <c r="L754" s="63"/>
      <c r="M754" s="63"/>
      <c r="N754" s="63"/>
      <c r="O754" s="63"/>
      <c r="P754" s="63"/>
      <c r="Q754" s="63"/>
      <c r="R754" s="63"/>
      <c r="S754" s="63"/>
      <c r="T754" s="63"/>
      <c r="U754" s="63"/>
      <c r="V754" s="63"/>
      <c r="W754" s="63"/>
      <c r="X754" s="63"/>
      <c r="Y754" s="63"/>
      <c r="Z754" s="29"/>
      <c r="AA754" s="29"/>
      <c r="AB754" s="29"/>
      <c r="AC754" s="29"/>
      <c r="AD754" s="29"/>
      <c r="AE754" s="29"/>
      <c r="AF754" s="29"/>
      <c r="AG754" s="29"/>
      <c r="AH754" s="29"/>
      <c r="AI754" s="29"/>
      <c r="AJ754" s="29"/>
    </row>
    <row r="755" spans="1:36" ht="22.5" customHeight="1">
      <c r="A755" s="29"/>
      <c r="B755" s="29"/>
      <c r="C755" s="29"/>
      <c r="D755" s="29"/>
      <c r="E755" s="29"/>
      <c r="F755" s="63"/>
      <c r="G755" s="63"/>
      <c r="H755" s="63"/>
      <c r="I755" s="63"/>
      <c r="J755" s="63"/>
      <c r="K755" s="63"/>
      <c r="L755" s="63"/>
      <c r="M755" s="63"/>
      <c r="N755" s="63"/>
      <c r="O755" s="63"/>
      <c r="P755" s="63"/>
      <c r="Q755" s="63"/>
      <c r="R755" s="63"/>
      <c r="S755" s="63"/>
      <c r="T755" s="63"/>
      <c r="U755" s="63"/>
      <c r="V755" s="63"/>
      <c r="W755" s="63"/>
      <c r="X755" s="63"/>
      <c r="Y755" s="63"/>
      <c r="Z755" s="29"/>
      <c r="AA755" s="29"/>
      <c r="AB755" s="29"/>
      <c r="AC755" s="29"/>
      <c r="AD755" s="29"/>
      <c r="AE755" s="29"/>
      <c r="AF755" s="29"/>
      <c r="AG755" s="29"/>
      <c r="AH755" s="29"/>
      <c r="AI755" s="29"/>
      <c r="AJ755" s="29"/>
    </row>
    <row r="756" spans="1:36" ht="22.5" customHeight="1">
      <c r="A756" s="29"/>
      <c r="B756" s="29"/>
      <c r="C756" s="29"/>
      <c r="D756" s="29"/>
      <c r="E756" s="29"/>
      <c r="F756" s="63"/>
      <c r="G756" s="63"/>
      <c r="H756" s="63"/>
      <c r="I756" s="63"/>
      <c r="J756" s="63"/>
      <c r="K756" s="63"/>
      <c r="L756" s="63"/>
      <c r="M756" s="63"/>
      <c r="N756" s="63"/>
      <c r="O756" s="63"/>
      <c r="P756" s="63"/>
      <c r="Q756" s="63"/>
      <c r="R756" s="63"/>
      <c r="S756" s="63"/>
      <c r="T756" s="63"/>
      <c r="U756" s="63"/>
      <c r="V756" s="63"/>
      <c r="W756" s="63"/>
      <c r="X756" s="63"/>
      <c r="Y756" s="63"/>
      <c r="Z756" s="29"/>
      <c r="AA756" s="29"/>
      <c r="AB756" s="29"/>
      <c r="AC756" s="29"/>
      <c r="AD756" s="29"/>
      <c r="AE756" s="29"/>
      <c r="AF756" s="29"/>
      <c r="AG756" s="29"/>
      <c r="AH756" s="29"/>
      <c r="AI756" s="29"/>
      <c r="AJ756" s="29"/>
    </row>
    <row r="757" spans="1:36" ht="22.5" customHeight="1">
      <c r="A757" s="29"/>
      <c r="B757" s="29"/>
      <c r="C757" s="29"/>
      <c r="D757" s="29"/>
      <c r="E757" s="29"/>
      <c r="F757" s="63"/>
      <c r="G757" s="63"/>
      <c r="H757" s="63"/>
      <c r="I757" s="63"/>
      <c r="J757" s="63"/>
      <c r="K757" s="63"/>
      <c r="L757" s="63"/>
      <c r="M757" s="63"/>
      <c r="N757" s="63"/>
      <c r="O757" s="63"/>
      <c r="P757" s="63"/>
      <c r="Q757" s="63"/>
      <c r="R757" s="63"/>
      <c r="S757" s="63"/>
      <c r="T757" s="63"/>
      <c r="U757" s="63"/>
      <c r="V757" s="63"/>
      <c r="W757" s="63"/>
      <c r="X757" s="63"/>
      <c r="Y757" s="63"/>
      <c r="Z757" s="29"/>
      <c r="AA757" s="29"/>
      <c r="AB757" s="29"/>
      <c r="AC757" s="29"/>
      <c r="AD757" s="29"/>
      <c r="AE757" s="29"/>
      <c r="AF757" s="29"/>
      <c r="AG757" s="29"/>
      <c r="AH757" s="29"/>
      <c r="AI757" s="29"/>
      <c r="AJ757" s="29"/>
    </row>
    <row r="758" spans="1:36" ht="22.5" customHeight="1">
      <c r="A758" s="29"/>
      <c r="B758" s="29"/>
      <c r="C758" s="29"/>
      <c r="D758" s="29"/>
      <c r="E758" s="29"/>
      <c r="F758" s="63"/>
      <c r="G758" s="63"/>
      <c r="H758" s="63"/>
      <c r="I758" s="63"/>
      <c r="J758" s="63"/>
      <c r="K758" s="63"/>
      <c r="L758" s="63"/>
      <c r="M758" s="63"/>
      <c r="N758" s="63"/>
      <c r="O758" s="63"/>
      <c r="P758" s="63"/>
      <c r="Q758" s="63"/>
      <c r="R758" s="63"/>
      <c r="S758" s="63"/>
      <c r="T758" s="63"/>
      <c r="U758" s="63"/>
      <c r="V758" s="63"/>
      <c r="W758" s="63"/>
      <c r="X758" s="63"/>
      <c r="Y758" s="63"/>
      <c r="Z758" s="29"/>
      <c r="AA758" s="29"/>
      <c r="AB758" s="29"/>
      <c r="AC758" s="29"/>
      <c r="AD758" s="29"/>
      <c r="AE758" s="29"/>
      <c r="AF758" s="29"/>
      <c r="AG758" s="29"/>
      <c r="AH758" s="29"/>
      <c r="AI758" s="29"/>
      <c r="AJ758" s="29"/>
    </row>
    <row r="759" spans="1:36" ht="22.5" customHeight="1">
      <c r="A759" s="29"/>
      <c r="B759" s="29"/>
      <c r="C759" s="29"/>
      <c r="D759" s="29"/>
      <c r="E759" s="29"/>
      <c r="F759" s="63"/>
      <c r="G759" s="63"/>
      <c r="H759" s="63"/>
      <c r="I759" s="63"/>
      <c r="J759" s="63"/>
      <c r="K759" s="63"/>
      <c r="L759" s="63"/>
      <c r="M759" s="63"/>
      <c r="N759" s="63"/>
      <c r="O759" s="63"/>
      <c r="P759" s="63"/>
      <c r="Q759" s="63"/>
      <c r="R759" s="63"/>
      <c r="S759" s="63"/>
      <c r="T759" s="63"/>
      <c r="U759" s="63"/>
      <c r="V759" s="63"/>
      <c r="W759" s="63"/>
      <c r="X759" s="63"/>
      <c r="Y759" s="63"/>
      <c r="Z759" s="29"/>
      <c r="AA759" s="29"/>
      <c r="AB759" s="29"/>
      <c r="AC759" s="29"/>
      <c r="AD759" s="29"/>
      <c r="AE759" s="29"/>
      <c r="AF759" s="29"/>
      <c r="AG759" s="29"/>
      <c r="AH759" s="29"/>
      <c r="AI759" s="29"/>
      <c r="AJ759" s="29"/>
    </row>
    <row r="760" spans="1:36" ht="22.5" customHeight="1">
      <c r="A760" s="29"/>
      <c r="B760" s="29"/>
      <c r="C760" s="29"/>
      <c r="D760" s="29"/>
      <c r="E760" s="29"/>
      <c r="F760" s="63"/>
      <c r="G760" s="63"/>
      <c r="H760" s="63"/>
      <c r="I760" s="63"/>
      <c r="J760" s="63"/>
      <c r="K760" s="63"/>
      <c r="L760" s="63"/>
      <c r="M760" s="63"/>
      <c r="N760" s="63"/>
      <c r="O760" s="63"/>
      <c r="P760" s="63"/>
      <c r="Q760" s="63"/>
      <c r="R760" s="63"/>
      <c r="S760" s="63"/>
      <c r="T760" s="63"/>
      <c r="U760" s="63"/>
      <c r="V760" s="63"/>
      <c r="W760" s="63"/>
      <c r="X760" s="63"/>
      <c r="Y760" s="63"/>
      <c r="Z760" s="29"/>
      <c r="AA760" s="29"/>
      <c r="AB760" s="29"/>
      <c r="AC760" s="29"/>
      <c r="AD760" s="29"/>
      <c r="AE760" s="29"/>
      <c r="AF760" s="29"/>
      <c r="AG760" s="29"/>
      <c r="AH760" s="29"/>
      <c r="AI760" s="29"/>
      <c r="AJ760" s="29"/>
    </row>
    <row r="761" spans="1:36" ht="22.5" customHeight="1">
      <c r="A761" s="29"/>
      <c r="B761" s="29"/>
      <c r="C761" s="29"/>
      <c r="D761" s="29"/>
      <c r="E761" s="29"/>
      <c r="F761" s="63"/>
      <c r="G761" s="63"/>
      <c r="H761" s="63"/>
      <c r="I761" s="63"/>
      <c r="J761" s="63"/>
      <c r="K761" s="63"/>
      <c r="L761" s="63"/>
      <c r="M761" s="63"/>
      <c r="N761" s="63"/>
      <c r="O761" s="63"/>
      <c r="P761" s="63"/>
      <c r="Q761" s="63"/>
      <c r="R761" s="63"/>
      <c r="S761" s="63"/>
      <c r="T761" s="63"/>
      <c r="U761" s="63"/>
      <c r="V761" s="63"/>
      <c r="W761" s="63"/>
      <c r="X761" s="63"/>
      <c r="Y761" s="63"/>
      <c r="Z761" s="29"/>
      <c r="AA761" s="29"/>
      <c r="AB761" s="29"/>
      <c r="AC761" s="29"/>
      <c r="AD761" s="29"/>
      <c r="AE761" s="29"/>
      <c r="AF761" s="29"/>
      <c r="AG761" s="29"/>
      <c r="AH761" s="29"/>
      <c r="AI761" s="29"/>
      <c r="AJ761" s="29"/>
    </row>
    <row r="762" spans="1:36" ht="22.5" customHeight="1">
      <c r="A762" s="29"/>
      <c r="B762" s="29"/>
      <c r="C762" s="29"/>
      <c r="D762" s="29"/>
      <c r="E762" s="29"/>
      <c r="F762" s="63"/>
      <c r="G762" s="63"/>
      <c r="H762" s="63"/>
      <c r="I762" s="63"/>
      <c r="J762" s="63"/>
      <c r="K762" s="63"/>
      <c r="L762" s="63"/>
      <c r="M762" s="63"/>
      <c r="N762" s="63"/>
      <c r="O762" s="63"/>
      <c r="P762" s="63"/>
      <c r="Q762" s="63"/>
      <c r="R762" s="63"/>
      <c r="S762" s="63"/>
      <c r="T762" s="63"/>
      <c r="U762" s="63"/>
      <c r="V762" s="63"/>
      <c r="W762" s="63"/>
      <c r="X762" s="63"/>
      <c r="Y762" s="63"/>
      <c r="Z762" s="29"/>
      <c r="AA762" s="29"/>
      <c r="AB762" s="29"/>
      <c r="AC762" s="29"/>
      <c r="AD762" s="29"/>
      <c r="AE762" s="29"/>
      <c r="AF762" s="29"/>
      <c r="AG762" s="29"/>
      <c r="AH762" s="29"/>
      <c r="AI762" s="29"/>
      <c r="AJ762" s="29"/>
    </row>
    <row r="763" spans="1:36" ht="22.5" customHeight="1">
      <c r="A763" s="29"/>
      <c r="B763" s="29"/>
      <c r="C763" s="29"/>
      <c r="D763" s="29"/>
      <c r="E763" s="29"/>
      <c r="F763" s="63"/>
      <c r="G763" s="63"/>
      <c r="H763" s="63"/>
      <c r="I763" s="63"/>
      <c r="J763" s="63"/>
      <c r="K763" s="63"/>
      <c r="L763" s="63"/>
      <c r="M763" s="63"/>
      <c r="N763" s="63"/>
      <c r="O763" s="63"/>
      <c r="P763" s="63"/>
      <c r="Q763" s="63"/>
      <c r="R763" s="63"/>
      <c r="S763" s="63"/>
      <c r="T763" s="63"/>
      <c r="U763" s="63"/>
      <c r="V763" s="63"/>
      <c r="W763" s="63"/>
      <c r="X763" s="63"/>
      <c r="Y763" s="63"/>
      <c r="Z763" s="29"/>
      <c r="AA763" s="29"/>
      <c r="AB763" s="29"/>
      <c r="AC763" s="29"/>
      <c r="AD763" s="29"/>
      <c r="AE763" s="29"/>
      <c r="AF763" s="29"/>
      <c r="AG763" s="29"/>
      <c r="AH763" s="29"/>
      <c r="AI763" s="29"/>
      <c r="AJ763" s="29"/>
    </row>
    <row r="764" spans="1:36" ht="22.5" customHeight="1">
      <c r="A764" s="29"/>
      <c r="B764" s="29"/>
      <c r="C764" s="29"/>
      <c r="D764" s="29"/>
      <c r="E764" s="29"/>
      <c r="F764" s="63"/>
      <c r="G764" s="63"/>
      <c r="H764" s="63"/>
      <c r="I764" s="63"/>
      <c r="J764" s="63"/>
      <c r="K764" s="63"/>
      <c r="L764" s="63"/>
      <c r="M764" s="63"/>
      <c r="N764" s="63"/>
      <c r="O764" s="63"/>
      <c r="P764" s="63"/>
      <c r="Q764" s="63"/>
      <c r="R764" s="63"/>
      <c r="S764" s="63"/>
      <c r="T764" s="63"/>
      <c r="U764" s="63"/>
      <c r="V764" s="63"/>
      <c r="W764" s="63"/>
      <c r="X764" s="63"/>
      <c r="Y764" s="63"/>
      <c r="Z764" s="29"/>
      <c r="AA764" s="29"/>
      <c r="AB764" s="29"/>
      <c r="AC764" s="29"/>
      <c r="AD764" s="29"/>
      <c r="AE764" s="29"/>
      <c r="AF764" s="29"/>
      <c r="AG764" s="29"/>
      <c r="AH764" s="29"/>
      <c r="AI764" s="29"/>
      <c r="AJ764" s="29"/>
    </row>
    <row r="765" spans="1:36" ht="22.5" customHeight="1">
      <c r="A765" s="29"/>
      <c r="B765" s="29"/>
      <c r="C765" s="29"/>
      <c r="D765" s="29"/>
      <c r="E765" s="29"/>
      <c r="F765" s="63"/>
      <c r="G765" s="63"/>
      <c r="H765" s="63"/>
      <c r="I765" s="63"/>
      <c r="J765" s="63"/>
      <c r="K765" s="63"/>
      <c r="L765" s="63"/>
      <c r="M765" s="63"/>
      <c r="N765" s="63"/>
      <c r="O765" s="63"/>
      <c r="P765" s="63"/>
      <c r="Q765" s="63"/>
      <c r="R765" s="63"/>
      <c r="S765" s="63"/>
      <c r="T765" s="63"/>
      <c r="U765" s="63"/>
      <c r="V765" s="63"/>
      <c r="W765" s="63"/>
      <c r="X765" s="63"/>
      <c r="Y765" s="63"/>
      <c r="Z765" s="29"/>
      <c r="AA765" s="29"/>
      <c r="AB765" s="29"/>
      <c r="AC765" s="29"/>
      <c r="AD765" s="29"/>
      <c r="AE765" s="29"/>
      <c r="AF765" s="29"/>
      <c r="AG765" s="29"/>
      <c r="AH765" s="29"/>
      <c r="AI765" s="29"/>
      <c r="AJ765" s="29"/>
    </row>
    <row r="766" spans="1:36" ht="22.5" customHeight="1">
      <c r="A766" s="29"/>
      <c r="B766" s="29"/>
      <c r="C766" s="29"/>
      <c r="D766" s="29"/>
      <c r="E766" s="29"/>
      <c r="F766" s="63"/>
      <c r="G766" s="63"/>
      <c r="H766" s="63"/>
      <c r="I766" s="63"/>
      <c r="J766" s="63"/>
      <c r="K766" s="63"/>
      <c r="L766" s="63"/>
      <c r="M766" s="63"/>
      <c r="N766" s="63"/>
      <c r="O766" s="63"/>
      <c r="P766" s="63"/>
      <c r="Q766" s="63"/>
      <c r="R766" s="63"/>
      <c r="S766" s="63"/>
      <c r="T766" s="63"/>
      <c r="U766" s="63"/>
      <c r="V766" s="63"/>
      <c r="W766" s="63"/>
      <c r="X766" s="63"/>
      <c r="Y766" s="63"/>
      <c r="Z766" s="29"/>
      <c r="AA766" s="29"/>
      <c r="AB766" s="29"/>
      <c r="AC766" s="29"/>
      <c r="AD766" s="29"/>
      <c r="AE766" s="29"/>
      <c r="AF766" s="29"/>
      <c r="AG766" s="29"/>
      <c r="AH766" s="29"/>
      <c r="AI766" s="29"/>
      <c r="AJ766" s="29"/>
    </row>
    <row r="767" spans="1:36" ht="22.5" customHeight="1">
      <c r="A767" s="29"/>
      <c r="B767" s="29"/>
      <c r="C767" s="29"/>
      <c r="D767" s="29"/>
      <c r="E767" s="29"/>
      <c r="F767" s="63"/>
      <c r="G767" s="63"/>
      <c r="H767" s="63"/>
      <c r="I767" s="63"/>
      <c r="J767" s="63"/>
      <c r="K767" s="63"/>
      <c r="L767" s="63"/>
      <c r="M767" s="63"/>
      <c r="N767" s="63"/>
      <c r="O767" s="63"/>
      <c r="P767" s="63"/>
      <c r="Q767" s="63"/>
      <c r="R767" s="63"/>
      <c r="S767" s="63"/>
      <c r="T767" s="63"/>
      <c r="U767" s="63"/>
      <c r="V767" s="63"/>
      <c r="W767" s="63"/>
      <c r="X767" s="63"/>
      <c r="Y767" s="63"/>
      <c r="Z767" s="29"/>
      <c r="AA767" s="29"/>
      <c r="AB767" s="29"/>
      <c r="AC767" s="29"/>
      <c r="AD767" s="29"/>
      <c r="AE767" s="29"/>
      <c r="AF767" s="29"/>
      <c r="AG767" s="29"/>
      <c r="AH767" s="29"/>
      <c r="AI767" s="29"/>
      <c r="AJ767" s="29"/>
    </row>
    <row r="768" spans="1:36" ht="22.5" customHeight="1">
      <c r="A768" s="29"/>
      <c r="B768" s="29"/>
      <c r="C768" s="29"/>
      <c r="D768" s="29"/>
      <c r="E768" s="29"/>
      <c r="F768" s="63"/>
      <c r="G768" s="63"/>
      <c r="H768" s="63"/>
      <c r="I768" s="63"/>
      <c r="J768" s="63"/>
      <c r="K768" s="63"/>
      <c r="L768" s="63"/>
      <c r="M768" s="63"/>
      <c r="N768" s="63"/>
      <c r="O768" s="63"/>
      <c r="P768" s="63"/>
      <c r="Q768" s="63"/>
      <c r="R768" s="63"/>
      <c r="S768" s="63"/>
      <c r="T768" s="63"/>
      <c r="U768" s="63"/>
      <c r="V768" s="63"/>
      <c r="W768" s="63"/>
      <c r="X768" s="63"/>
      <c r="Y768" s="63"/>
      <c r="Z768" s="29"/>
      <c r="AA768" s="29"/>
      <c r="AB768" s="29"/>
      <c r="AC768" s="29"/>
      <c r="AD768" s="29"/>
      <c r="AE768" s="29"/>
      <c r="AF768" s="29"/>
      <c r="AG768" s="29"/>
      <c r="AH768" s="29"/>
      <c r="AI768" s="29"/>
      <c r="AJ768" s="29"/>
    </row>
    <row r="769" spans="1:36" ht="22.5" customHeight="1">
      <c r="A769" s="29"/>
      <c r="B769" s="29"/>
      <c r="C769" s="29"/>
      <c r="D769" s="29"/>
      <c r="E769" s="29"/>
      <c r="F769" s="63"/>
      <c r="G769" s="63"/>
      <c r="H769" s="63"/>
      <c r="I769" s="63"/>
      <c r="J769" s="63"/>
      <c r="K769" s="63"/>
      <c r="L769" s="63"/>
      <c r="M769" s="63"/>
      <c r="N769" s="63"/>
      <c r="O769" s="63"/>
      <c r="P769" s="63"/>
      <c r="Q769" s="63"/>
      <c r="R769" s="63"/>
      <c r="S769" s="63"/>
      <c r="T769" s="63"/>
      <c r="U769" s="63"/>
      <c r="V769" s="63"/>
      <c r="W769" s="63"/>
      <c r="X769" s="63"/>
      <c r="Y769" s="63"/>
      <c r="Z769" s="29"/>
      <c r="AA769" s="29"/>
      <c r="AB769" s="29"/>
      <c r="AC769" s="29"/>
      <c r="AD769" s="29"/>
      <c r="AE769" s="29"/>
      <c r="AF769" s="29"/>
      <c r="AG769" s="29"/>
      <c r="AH769" s="29"/>
      <c r="AI769" s="29"/>
      <c r="AJ769" s="29"/>
    </row>
    <row r="770" spans="1:36" ht="22.5" customHeight="1">
      <c r="A770" s="29"/>
      <c r="B770" s="29"/>
      <c r="C770" s="29"/>
      <c r="D770" s="29"/>
      <c r="E770" s="29"/>
      <c r="F770" s="63"/>
      <c r="G770" s="63"/>
      <c r="H770" s="63"/>
      <c r="I770" s="63"/>
      <c r="J770" s="63"/>
      <c r="K770" s="63"/>
      <c r="L770" s="63"/>
      <c r="M770" s="63"/>
      <c r="N770" s="63"/>
      <c r="O770" s="63"/>
      <c r="P770" s="63"/>
      <c r="Q770" s="63"/>
      <c r="R770" s="63"/>
      <c r="S770" s="63"/>
      <c r="T770" s="63"/>
      <c r="U770" s="63"/>
      <c r="V770" s="63"/>
      <c r="W770" s="63"/>
      <c r="X770" s="63"/>
      <c r="Y770" s="63"/>
      <c r="Z770" s="29"/>
      <c r="AA770" s="29"/>
      <c r="AB770" s="29"/>
      <c r="AC770" s="29"/>
      <c r="AD770" s="29"/>
      <c r="AE770" s="29"/>
      <c r="AF770" s="29"/>
      <c r="AG770" s="29"/>
      <c r="AH770" s="29"/>
      <c r="AI770" s="29"/>
      <c r="AJ770" s="29"/>
    </row>
    <row r="771" spans="1:36" ht="22.5" customHeight="1">
      <c r="A771" s="29"/>
      <c r="B771" s="29"/>
      <c r="C771" s="29"/>
      <c r="D771" s="29"/>
      <c r="E771" s="29"/>
      <c r="F771" s="63"/>
      <c r="G771" s="63"/>
      <c r="H771" s="63"/>
      <c r="I771" s="63"/>
      <c r="J771" s="63"/>
      <c r="K771" s="63"/>
      <c r="L771" s="63"/>
      <c r="M771" s="63"/>
      <c r="N771" s="63"/>
      <c r="O771" s="63"/>
      <c r="P771" s="63"/>
      <c r="Q771" s="63"/>
      <c r="R771" s="63"/>
      <c r="S771" s="63"/>
      <c r="T771" s="63"/>
      <c r="U771" s="63"/>
      <c r="V771" s="63"/>
      <c r="W771" s="63"/>
      <c r="X771" s="63"/>
      <c r="Y771" s="63"/>
      <c r="Z771" s="29"/>
      <c r="AA771" s="29"/>
      <c r="AB771" s="29"/>
      <c r="AC771" s="29"/>
      <c r="AD771" s="29"/>
      <c r="AE771" s="29"/>
      <c r="AF771" s="29"/>
      <c r="AG771" s="29"/>
      <c r="AH771" s="29"/>
      <c r="AI771" s="29"/>
      <c r="AJ771" s="29"/>
    </row>
    <row r="772" spans="1:36" ht="22.5" customHeight="1">
      <c r="A772" s="29"/>
      <c r="B772" s="29"/>
      <c r="C772" s="29"/>
      <c r="D772" s="29"/>
      <c r="E772" s="29"/>
      <c r="F772" s="63"/>
      <c r="G772" s="63"/>
      <c r="H772" s="63"/>
      <c r="I772" s="63"/>
      <c r="J772" s="63"/>
      <c r="K772" s="63"/>
      <c r="L772" s="63"/>
      <c r="M772" s="63"/>
      <c r="N772" s="63"/>
      <c r="O772" s="63"/>
      <c r="P772" s="63"/>
      <c r="Q772" s="63"/>
      <c r="R772" s="63"/>
      <c r="S772" s="63"/>
      <c r="T772" s="63"/>
      <c r="U772" s="63"/>
      <c r="V772" s="63"/>
      <c r="W772" s="63"/>
      <c r="X772" s="63"/>
      <c r="Y772" s="63"/>
      <c r="Z772" s="29"/>
      <c r="AA772" s="29"/>
      <c r="AB772" s="29"/>
      <c r="AC772" s="29"/>
      <c r="AD772" s="29"/>
      <c r="AE772" s="29"/>
      <c r="AF772" s="29"/>
      <c r="AG772" s="29"/>
      <c r="AH772" s="29"/>
      <c r="AI772" s="29"/>
      <c r="AJ772" s="29"/>
    </row>
    <row r="773" spans="1:36" ht="22.5" customHeight="1">
      <c r="A773" s="29"/>
      <c r="B773" s="29"/>
      <c r="C773" s="29"/>
      <c r="D773" s="29"/>
      <c r="E773" s="29"/>
      <c r="F773" s="63"/>
      <c r="G773" s="63"/>
      <c r="H773" s="63"/>
      <c r="I773" s="63"/>
      <c r="J773" s="63"/>
      <c r="K773" s="63"/>
      <c r="L773" s="63"/>
      <c r="M773" s="63"/>
      <c r="N773" s="63"/>
      <c r="O773" s="63"/>
      <c r="P773" s="63"/>
      <c r="Q773" s="63"/>
      <c r="R773" s="63"/>
      <c r="S773" s="63"/>
      <c r="T773" s="63"/>
      <c r="U773" s="63"/>
      <c r="V773" s="63"/>
      <c r="W773" s="63"/>
      <c r="X773" s="63"/>
      <c r="Y773" s="63"/>
      <c r="Z773" s="29"/>
      <c r="AA773" s="29"/>
      <c r="AB773" s="29"/>
      <c r="AC773" s="29"/>
      <c r="AD773" s="29"/>
      <c r="AE773" s="29"/>
      <c r="AF773" s="29"/>
      <c r="AG773" s="29"/>
      <c r="AH773" s="29"/>
      <c r="AI773" s="29"/>
      <c r="AJ773" s="29"/>
    </row>
    <row r="774" spans="1:36" ht="22.5" customHeight="1">
      <c r="A774" s="29"/>
      <c r="B774" s="29"/>
      <c r="C774" s="29"/>
      <c r="D774" s="29"/>
      <c r="E774" s="29"/>
      <c r="F774" s="63"/>
      <c r="G774" s="63"/>
      <c r="H774" s="63"/>
      <c r="I774" s="63"/>
      <c r="J774" s="63"/>
      <c r="K774" s="63"/>
      <c r="L774" s="63"/>
      <c r="M774" s="63"/>
      <c r="N774" s="63"/>
      <c r="O774" s="63"/>
      <c r="P774" s="63"/>
      <c r="Q774" s="63"/>
      <c r="R774" s="63"/>
      <c r="S774" s="63"/>
      <c r="T774" s="63"/>
      <c r="U774" s="63"/>
      <c r="V774" s="63"/>
      <c r="W774" s="63"/>
      <c r="X774" s="63"/>
      <c r="Y774" s="63"/>
      <c r="Z774" s="29"/>
      <c r="AA774" s="29"/>
      <c r="AB774" s="29"/>
      <c r="AC774" s="29"/>
      <c r="AD774" s="29"/>
      <c r="AE774" s="29"/>
      <c r="AF774" s="29"/>
      <c r="AG774" s="29"/>
      <c r="AH774" s="29"/>
      <c r="AI774" s="29"/>
      <c r="AJ774" s="29"/>
    </row>
    <row r="775" spans="1:36" ht="22.5" customHeight="1">
      <c r="A775" s="29"/>
      <c r="B775" s="29"/>
      <c r="C775" s="29"/>
      <c r="D775" s="29"/>
      <c r="E775" s="29"/>
      <c r="F775" s="63"/>
      <c r="G775" s="63"/>
      <c r="H775" s="63"/>
      <c r="I775" s="63"/>
      <c r="J775" s="63"/>
      <c r="K775" s="63"/>
      <c r="L775" s="63"/>
      <c r="M775" s="63"/>
      <c r="N775" s="63"/>
      <c r="O775" s="63"/>
      <c r="P775" s="63"/>
      <c r="Q775" s="63"/>
      <c r="R775" s="63"/>
      <c r="S775" s="63"/>
      <c r="T775" s="63"/>
      <c r="U775" s="63"/>
      <c r="V775" s="63"/>
      <c r="W775" s="63"/>
      <c r="X775" s="63"/>
      <c r="Y775" s="63"/>
      <c r="Z775" s="29"/>
      <c r="AA775" s="29"/>
      <c r="AB775" s="29"/>
      <c r="AC775" s="29"/>
      <c r="AD775" s="29"/>
      <c r="AE775" s="29"/>
      <c r="AF775" s="29"/>
      <c r="AG775" s="29"/>
      <c r="AH775" s="29"/>
      <c r="AI775" s="29"/>
      <c r="AJ775" s="29"/>
    </row>
    <row r="776" spans="1:36" ht="22.5" customHeight="1">
      <c r="A776" s="29"/>
      <c r="B776" s="29"/>
      <c r="C776" s="29"/>
      <c r="D776" s="29"/>
      <c r="E776" s="29"/>
      <c r="F776" s="63"/>
      <c r="G776" s="63"/>
      <c r="H776" s="63"/>
      <c r="I776" s="63"/>
      <c r="J776" s="63"/>
      <c r="K776" s="63"/>
      <c r="L776" s="63"/>
      <c r="M776" s="63"/>
      <c r="N776" s="63"/>
      <c r="O776" s="63"/>
      <c r="P776" s="63"/>
      <c r="Q776" s="63"/>
      <c r="R776" s="63"/>
      <c r="S776" s="63"/>
      <c r="T776" s="63"/>
      <c r="U776" s="63"/>
      <c r="V776" s="63"/>
      <c r="W776" s="63"/>
      <c r="X776" s="63"/>
      <c r="Y776" s="63"/>
      <c r="Z776" s="29"/>
      <c r="AA776" s="29"/>
      <c r="AB776" s="29"/>
      <c r="AC776" s="29"/>
      <c r="AD776" s="29"/>
      <c r="AE776" s="29"/>
      <c r="AF776" s="29"/>
      <c r="AG776" s="29"/>
      <c r="AH776" s="29"/>
      <c r="AI776" s="29"/>
      <c r="AJ776" s="29"/>
    </row>
    <row r="777" spans="1:36" ht="22.5" customHeight="1">
      <c r="A777" s="29"/>
      <c r="B777" s="29"/>
      <c r="C777" s="29"/>
      <c r="D777" s="29"/>
      <c r="E777" s="29"/>
      <c r="F777" s="63"/>
      <c r="G777" s="63"/>
      <c r="H777" s="63"/>
      <c r="I777" s="63"/>
      <c r="J777" s="63"/>
      <c r="K777" s="63"/>
      <c r="L777" s="63"/>
      <c r="M777" s="63"/>
      <c r="N777" s="63"/>
      <c r="O777" s="63"/>
      <c r="P777" s="63"/>
      <c r="Q777" s="63"/>
      <c r="R777" s="63"/>
      <c r="S777" s="63"/>
      <c r="T777" s="63"/>
      <c r="U777" s="63"/>
      <c r="V777" s="63"/>
      <c r="W777" s="63"/>
      <c r="X777" s="63"/>
      <c r="Y777" s="63"/>
      <c r="Z777" s="29"/>
      <c r="AA777" s="29"/>
      <c r="AB777" s="29"/>
      <c r="AC777" s="29"/>
      <c r="AD777" s="29"/>
      <c r="AE777" s="29"/>
      <c r="AF777" s="29"/>
      <c r="AG777" s="29"/>
      <c r="AH777" s="29"/>
      <c r="AI777" s="29"/>
      <c r="AJ777" s="29"/>
    </row>
    <row r="778" spans="1:36" ht="22.5" customHeight="1">
      <c r="A778" s="29"/>
      <c r="B778" s="29"/>
      <c r="C778" s="29"/>
      <c r="D778" s="29"/>
      <c r="E778" s="29"/>
      <c r="F778" s="63"/>
      <c r="G778" s="63"/>
      <c r="H778" s="63"/>
      <c r="I778" s="63"/>
      <c r="J778" s="63"/>
      <c r="K778" s="63"/>
      <c r="L778" s="63"/>
      <c r="M778" s="63"/>
      <c r="N778" s="63"/>
      <c r="O778" s="63"/>
      <c r="P778" s="63"/>
      <c r="Q778" s="63"/>
      <c r="R778" s="63"/>
      <c r="S778" s="63"/>
      <c r="T778" s="63"/>
      <c r="U778" s="63"/>
      <c r="V778" s="63"/>
      <c r="W778" s="63"/>
      <c r="X778" s="63"/>
      <c r="Y778" s="63"/>
      <c r="Z778" s="29"/>
      <c r="AA778" s="29"/>
      <c r="AB778" s="29"/>
      <c r="AC778" s="29"/>
      <c r="AD778" s="29"/>
      <c r="AE778" s="29"/>
      <c r="AF778" s="29"/>
      <c r="AG778" s="29"/>
      <c r="AH778" s="29"/>
      <c r="AI778" s="29"/>
      <c r="AJ778" s="29"/>
    </row>
    <row r="779" spans="1:36" ht="22.5" customHeight="1">
      <c r="A779" s="29"/>
      <c r="B779" s="29"/>
      <c r="C779" s="29"/>
      <c r="D779" s="29"/>
      <c r="E779" s="29"/>
      <c r="F779" s="63"/>
      <c r="G779" s="63"/>
      <c r="H779" s="63"/>
      <c r="I779" s="63"/>
      <c r="J779" s="63"/>
      <c r="K779" s="63"/>
      <c r="L779" s="63"/>
      <c r="M779" s="63"/>
      <c r="N779" s="63"/>
      <c r="O779" s="63"/>
      <c r="P779" s="63"/>
      <c r="Q779" s="63"/>
      <c r="R779" s="63"/>
      <c r="S779" s="63"/>
      <c r="T779" s="63"/>
      <c r="U779" s="63"/>
      <c r="V779" s="63"/>
      <c r="W779" s="63"/>
      <c r="X779" s="63"/>
      <c r="Y779" s="63"/>
      <c r="Z779" s="29"/>
      <c r="AA779" s="29"/>
      <c r="AB779" s="29"/>
      <c r="AC779" s="29"/>
      <c r="AD779" s="29"/>
      <c r="AE779" s="29"/>
      <c r="AF779" s="29"/>
      <c r="AG779" s="29"/>
      <c r="AH779" s="29"/>
      <c r="AI779" s="29"/>
      <c r="AJ779" s="29"/>
    </row>
    <row r="780" spans="1:36" ht="22.5" customHeight="1">
      <c r="A780" s="29"/>
      <c r="B780" s="29"/>
      <c r="C780" s="29"/>
      <c r="D780" s="29"/>
      <c r="E780" s="29"/>
      <c r="F780" s="63"/>
      <c r="G780" s="63"/>
      <c r="H780" s="63"/>
      <c r="I780" s="63"/>
      <c r="J780" s="63"/>
      <c r="K780" s="63"/>
      <c r="L780" s="63"/>
      <c r="M780" s="63"/>
      <c r="N780" s="63"/>
      <c r="O780" s="63"/>
      <c r="P780" s="63"/>
      <c r="Q780" s="63"/>
      <c r="R780" s="63"/>
      <c r="S780" s="63"/>
      <c r="T780" s="63"/>
      <c r="U780" s="63"/>
      <c r="V780" s="63"/>
      <c r="W780" s="63"/>
      <c r="X780" s="63"/>
      <c r="Y780" s="63"/>
      <c r="Z780" s="29"/>
      <c r="AA780" s="29"/>
      <c r="AB780" s="29"/>
      <c r="AC780" s="29"/>
      <c r="AD780" s="29"/>
      <c r="AE780" s="29"/>
      <c r="AF780" s="29"/>
      <c r="AG780" s="29"/>
      <c r="AH780" s="29"/>
      <c r="AI780" s="29"/>
      <c r="AJ780" s="29"/>
    </row>
    <row r="781" spans="1:36" ht="22.5" customHeight="1">
      <c r="A781" s="29"/>
      <c r="B781" s="29"/>
      <c r="C781" s="29"/>
      <c r="D781" s="29"/>
      <c r="E781" s="29"/>
      <c r="F781" s="63"/>
      <c r="G781" s="63"/>
      <c r="H781" s="63"/>
      <c r="I781" s="63"/>
      <c r="J781" s="63"/>
      <c r="K781" s="63"/>
      <c r="L781" s="63"/>
      <c r="M781" s="63"/>
      <c r="N781" s="63"/>
      <c r="O781" s="63"/>
      <c r="P781" s="63"/>
      <c r="Q781" s="63"/>
      <c r="R781" s="63"/>
      <c r="S781" s="63"/>
      <c r="T781" s="63"/>
      <c r="U781" s="63"/>
      <c r="V781" s="63"/>
      <c r="W781" s="63"/>
      <c r="X781" s="63"/>
      <c r="Y781" s="63"/>
      <c r="Z781" s="29"/>
      <c r="AA781" s="29"/>
      <c r="AB781" s="29"/>
      <c r="AC781" s="29"/>
      <c r="AD781" s="29"/>
      <c r="AE781" s="29"/>
      <c r="AF781" s="29"/>
      <c r="AG781" s="29"/>
      <c r="AH781" s="29"/>
      <c r="AI781" s="29"/>
      <c r="AJ781" s="29"/>
    </row>
    <row r="782" spans="1:36" ht="22.5" customHeight="1">
      <c r="A782" s="29"/>
      <c r="B782" s="29"/>
      <c r="C782" s="29"/>
      <c r="D782" s="29"/>
      <c r="E782" s="29"/>
      <c r="F782" s="63"/>
      <c r="G782" s="63"/>
      <c r="H782" s="63"/>
      <c r="I782" s="63"/>
      <c r="J782" s="63"/>
      <c r="K782" s="63"/>
      <c r="L782" s="63"/>
      <c r="M782" s="63"/>
      <c r="N782" s="63"/>
      <c r="O782" s="63"/>
      <c r="P782" s="63"/>
      <c r="Q782" s="63"/>
      <c r="R782" s="63"/>
      <c r="S782" s="63"/>
      <c r="T782" s="63"/>
      <c r="U782" s="63"/>
      <c r="V782" s="63"/>
      <c r="W782" s="63"/>
      <c r="X782" s="63"/>
      <c r="Y782" s="63"/>
      <c r="Z782" s="29"/>
      <c r="AA782" s="29"/>
      <c r="AB782" s="29"/>
      <c r="AC782" s="29"/>
      <c r="AD782" s="29"/>
      <c r="AE782" s="29"/>
      <c r="AF782" s="29"/>
      <c r="AG782" s="29"/>
      <c r="AH782" s="29"/>
      <c r="AI782" s="29"/>
      <c r="AJ782" s="29"/>
    </row>
    <row r="783" spans="1:36" ht="22.5" customHeight="1">
      <c r="A783" s="29"/>
      <c r="B783" s="29"/>
      <c r="C783" s="29"/>
      <c r="D783" s="29"/>
      <c r="E783" s="29"/>
      <c r="F783" s="63"/>
      <c r="G783" s="63"/>
      <c r="H783" s="63"/>
      <c r="I783" s="63"/>
      <c r="J783" s="63"/>
      <c r="K783" s="63"/>
      <c r="L783" s="63"/>
      <c r="M783" s="63"/>
      <c r="N783" s="63"/>
      <c r="O783" s="63"/>
      <c r="P783" s="63"/>
      <c r="Q783" s="63"/>
      <c r="R783" s="63"/>
      <c r="S783" s="63"/>
      <c r="T783" s="63"/>
      <c r="U783" s="63"/>
      <c r="V783" s="63"/>
      <c r="W783" s="63"/>
      <c r="X783" s="63"/>
      <c r="Y783" s="63"/>
      <c r="Z783" s="29"/>
      <c r="AA783" s="29"/>
      <c r="AB783" s="29"/>
      <c r="AC783" s="29"/>
      <c r="AD783" s="29"/>
      <c r="AE783" s="29"/>
      <c r="AF783" s="29"/>
      <c r="AG783" s="29"/>
      <c r="AH783" s="29"/>
      <c r="AI783" s="29"/>
      <c r="AJ783" s="29"/>
    </row>
    <row r="784" spans="1:36" ht="22.5" customHeight="1">
      <c r="A784" s="29"/>
      <c r="B784" s="29"/>
      <c r="C784" s="29"/>
      <c r="D784" s="29"/>
      <c r="E784" s="29"/>
      <c r="F784" s="63"/>
      <c r="G784" s="63"/>
      <c r="H784" s="63"/>
      <c r="I784" s="63"/>
      <c r="J784" s="63"/>
      <c r="K784" s="63"/>
      <c r="L784" s="63"/>
      <c r="M784" s="63"/>
      <c r="N784" s="63"/>
      <c r="O784" s="63"/>
      <c r="P784" s="63"/>
      <c r="Q784" s="63"/>
      <c r="R784" s="63"/>
      <c r="S784" s="63"/>
      <c r="T784" s="63"/>
      <c r="U784" s="63"/>
      <c r="V784" s="63"/>
      <c r="W784" s="63"/>
      <c r="X784" s="63"/>
      <c r="Y784" s="63"/>
      <c r="Z784" s="29"/>
      <c r="AA784" s="29"/>
      <c r="AB784" s="29"/>
      <c r="AC784" s="29"/>
      <c r="AD784" s="29"/>
      <c r="AE784" s="29"/>
      <c r="AF784" s="29"/>
      <c r="AG784" s="29"/>
      <c r="AH784" s="29"/>
      <c r="AI784" s="29"/>
      <c r="AJ784" s="29"/>
    </row>
    <row r="785" spans="1:36" ht="22.5" customHeight="1">
      <c r="A785" s="29"/>
      <c r="B785" s="29"/>
      <c r="C785" s="29"/>
      <c r="D785" s="29"/>
      <c r="E785" s="29"/>
      <c r="F785" s="63"/>
      <c r="G785" s="63"/>
      <c r="H785" s="63"/>
      <c r="I785" s="63"/>
      <c r="J785" s="63"/>
      <c r="K785" s="63"/>
      <c r="L785" s="63"/>
      <c r="M785" s="63"/>
      <c r="N785" s="63"/>
      <c r="O785" s="63"/>
      <c r="P785" s="63"/>
      <c r="Q785" s="63"/>
      <c r="R785" s="63"/>
      <c r="S785" s="63"/>
      <c r="T785" s="63"/>
      <c r="U785" s="63"/>
      <c r="V785" s="63"/>
      <c r="W785" s="63"/>
      <c r="X785" s="63"/>
      <c r="Y785" s="63"/>
      <c r="Z785" s="29"/>
      <c r="AA785" s="29"/>
      <c r="AB785" s="29"/>
      <c r="AC785" s="29"/>
      <c r="AD785" s="29"/>
      <c r="AE785" s="29"/>
      <c r="AF785" s="29"/>
      <c r="AG785" s="29"/>
      <c r="AH785" s="29"/>
      <c r="AI785" s="29"/>
      <c r="AJ785" s="29"/>
    </row>
    <row r="786" spans="1:36" ht="22.5" customHeight="1">
      <c r="A786" s="29"/>
      <c r="B786" s="29"/>
      <c r="C786" s="29"/>
      <c r="D786" s="29"/>
      <c r="E786" s="29"/>
      <c r="F786" s="63"/>
      <c r="G786" s="63"/>
      <c r="H786" s="63"/>
      <c r="I786" s="63"/>
      <c r="J786" s="63"/>
      <c r="K786" s="63"/>
      <c r="L786" s="63"/>
      <c r="M786" s="63"/>
      <c r="N786" s="63"/>
      <c r="O786" s="63"/>
      <c r="P786" s="63"/>
      <c r="Q786" s="63"/>
      <c r="R786" s="63"/>
      <c r="S786" s="63"/>
      <c r="T786" s="63"/>
      <c r="U786" s="63"/>
      <c r="V786" s="63"/>
      <c r="W786" s="63"/>
      <c r="X786" s="63"/>
      <c r="Y786" s="63"/>
      <c r="Z786" s="29"/>
      <c r="AA786" s="29"/>
      <c r="AB786" s="29"/>
      <c r="AC786" s="29"/>
      <c r="AD786" s="29"/>
      <c r="AE786" s="29"/>
      <c r="AF786" s="29"/>
      <c r="AG786" s="29"/>
      <c r="AH786" s="29"/>
      <c r="AI786" s="29"/>
      <c r="AJ786" s="29"/>
    </row>
    <row r="787" spans="1:36" ht="22.5" customHeight="1">
      <c r="A787" s="29"/>
      <c r="B787" s="29"/>
      <c r="C787" s="29"/>
      <c r="D787" s="29"/>
      <c r="E787" s="29"/>
      <c r="F787" s="63"/>
      <c r="G787" s="63"/>
      <c r="H787" s="63"/>
      <c r="I787" s="63"/>
      <c r="J787" s="63"/>
      <c r="K787" s="63"/>
      <c r="L787" s="63"/>
      <c r="M787" s="63"/>
      <c r="N787" s="63"/>
      <c r="O787" s="63"/>
      <c r="P787" s="63"/>
      <c r="Q787" s="63"/>
      <c r="R787" s="63"/>
      <c r="S787" s="63"/>
      <c r="T787" s="63"/>
      <c r="U787" s="63"/>
      <c r="V787" s="63"/>
      <c r="W787" s="63"/>
      <c r="X787" s="63"/>
      <c r="Y787" s="63"/>
      <c r="Z787" s="29"/>
      <c r="AA787" s="29"/>
      <c r="AB787" s="29"/>
      <c r="AC787" s="29"/>
      <c r="AD787" s="29"/>
      <c r="AE787" s="29"/>
      <c r="AF787" s="29"/>
      <c r="AG787" s="29"/>
      <c r="AH787" s="29"/>
      <c r="AI787" s="29"/>
      <c r="AJ787" s="29"/>
    </row>
    <row r="788" spans="1:36" ht="22.5" customHeight="1">
      <c r="A788" s="29"/>
      <c r="B788" s="29"/>
      <c r="C788" s="29"/>
      <c r="D788" s="29"/>
      <c r="E788" s="29"/>
      <c r="F788" s="63"/>
      <c r="G788" s="63"/>
      <c r="H788" s="63"/>
      <c r="I788" s="63"/>
      <c r="J788" s="63"/>
      <c r="K788" s="63"/>
      <c r="L788" s="63"/>
      <c r="M788" s="63"/>
      <c r="N788" s="63"/>
      <c r="O788" s="63"/>
      <c r="P788" s="63"/>
      <c r="Q788" s="63"/>
      <c r="R788" s="63"/>
      <c r="S788" s="63"/>
      <c r="T788" s="63"/>
      <c r="U788" s="63"/>
      <c r="V788" s="63"/>
      <c r="W788" s="63"/>
      <c r="X788" s="63"/>
      <c r="Y788" s="63"/>
      <c r="Z788" s="29"/>
      <c r="AA788" s="29"/>
      <c r="AB788" s="29"/>
      <c r="AC788" s="29"/>
      <c r="AD788" s="29"/>
      <c r="AE788" s="29"/>
      <c r="AF788" s="29"/>
      <c r="AG788" s="29"/>
      <c r="AH788" s="29"/>
      <c r="AI788" s="29"/>
      <c r="AJ788" s="29"/>
    </row>
    <row r="789" spans="1:36" ht="22.5" customHeight="1">
      <c r="A789" s="29"/>
      <c r="B789" s="29"/>
      <c r="C789" s="29"/>
      <c r="D789" s="29"/>
      <c r="E789" s="29"/>
      <c r="F789" s="63"/>
      <c r="G789" s="63"/>
      <c r="H789" s="63"/>
      <c r="I789" s="63"/>
      <c r="J789" s="63"/>
      <c r="K789" s="63"/>
      <c r="L789" s="63"/>
      <c r="M789" s="63"/>
      <c r="N789" s="63"/>
      <c r="O789" s="63"/>
      <c r="P789" s="63"/>
      <c r="Q789" s="63"/>
      <c r="R789" s="63"/>
      <c r="S789" s="63"/>
      <c r="T789" s="63"/>
      <c r="U789" s="63"/>
      <c r="V789" s="63"/>
      <c r="W789" s="63"/>
      <c r="X789" s="63"/>
      <c r="Y789" s="63"/>
      <c r="Z789" s="29"/>
      <c r="AA789" s="29"/>
      <c r="AB789" s="29"/>
      <c r="AC789" s="29"/>
      <c r="AD789" s="29"/>
      <c r="AE789" s="29"/>
      <c r="AF789" s="29"/>
      <c r="AG789" s="29"/>
      <c r="AH789" s="29"/>
      <c r="AI789" s="29"/>
      <c r="AJ789" s="29"/>
    </row>
    <row r="790" spans="1:36" ht="22.5" customHeight="1">
      <c r="A790" s="29"/>
      <c r="B790" s="29"/>
      <c r="C790" s="29"/>
      <c r="D790" s="29"/>
      <c r="E790" s="29"/>
      <c r="F790" s="63"/>
      <c r="G790" s="63"/>
      <c r="H790" s="63"/>
      <c r="I790" s="63"/>
      <c r="J790" s="63"/>
      <c r="K790" s="63"/>
      <c r="L790" s="63"/>
      <c r="M790" s="63"/>
      <c r="N790" s="63"/>
      <c r="O790" s="63"/>
      <c r="P790" s="63"/>
      <c r="Q790" s="63"/>
      <c r="R790" s="63"/>
      <c r="S790" s="63"/>
      <c r="T790" s="63"/>
      <c r="U790" s="63"/>
      <c r="V790" s="63"/>
      <c r="W790" s="63"/>
      <c r="X790" s="63"/>
      <c r="Y790" s="63"/>
      <c r="Z790" s="29"/>
      <c r="AA790" s="29"/>
      <c r="AB790" s="29"/>
      <c r="AC790" s="29"/>
      <c r="AD790" s="29"/>
      <c r="AE790" s="29"/>
      <c r="AF790" s="29"/>
      <c r="AG790" s="29"/>
      <c r="AH790" s="29"/>
      <c r="AI790" s="29"/>
      <c r="AJ790" s="29"/>
    </row>
    <row r="791" spans="1:36" ht="22.5" customHeight="1">
      <c r="A791" s="29"/>
      <c r="B791" s="29"/>
      <c r="C791" s="29"/>
      <c r="D791" s="29"/>
      <c r="E791" s="29"/>
      <c r="F791" s="63"/>
      <c r="G791" s="63"/>
      <c r="H791" s="63"/>
      <c r="I791" s="63"/>
      <c r="J791" s="63"/>
      <c r="K791" s="63"/>
      <c r="L791" s="63"/>
      <c r="M791" s="63"/>
      <c r="N791" s="63"/>
      <c r="O791" s="63"/>
      <c r="P791" s="63"/>
      <c r="Q791" s="63"/>
      <c r="R791" s="63"/>
      <c r="S791" s="63"/>
      <c r="T791" s="63"/>
      <c r="U791" s="63"/>
      <c r="V791" s="63"/>
      <c r="W791" s="63"/>
      <c r="X791" s="63"/>
      <c r="Y791" s="63"/>
      <c r="Z791" s="29"/>
      <c r="AA791" s="29"/>
      <c r="AB791" s="29"/>
      <c r="AC791" s="29"/>
      <c r="AD791" s="29"/>
      <c r="AE791" s="29"/>
      <c r="AF791" s="29"/>
      <c r="AG791" s="29"/>
      <c r="AH791" s="29"/>
      <c r="AI791" s="29"/>
      <c r="AJ791" s="29"/>
    </row>
    <row r="792" spans="1:36" ht="22.5" customHeight="1">
      <c r="A792" s="29"/>
      <c r="B792" s="29"/>
      <c r="C792" s="29"/>
      <c r="D792" s="29"/>
      <c r="E792" s="29"/>
      <c r="F792" s="63"/>
      <c r="G792" s="63"/>
      <c r="H792" s="63"/>
      <c r="I792" s="63"/>
      <c r="J792" s="63"/>
      <c r="K792" s="63"/>
      <c r="L792" s="63"/>
      <c r="M792" s="63"/>
      <c r="N792" s="63"/>
      <c r="O792" s="63"/>
      <c r="P792" s="63"/>
      <c r="Q792" s="63"/>
      <c r="R792" s="63"/>
      <c r="S792" s="63"/>
      <c r="T792" s="63"/>
      <c r="U792" s="63"/>
      <c r="V792" s="63"/>
      <c r="W792" s="63"/>
      <c r="X792" s="63"/>
      <c r="Y792" s="63"/>
      <c r="Z792" s="29"/>
      <c r="AA792" s="29"/>
      <c r="AB792" s="29"/>
      <c r="AC792" s="29"/>
      <c r="AD792" s="29"/>
      <c r="AE792" s="29"/>
      <c r="AF792" s="29"/>
      <c r="AG792" s="29"/>
      <c r="AH792" s="29"/>
      <c r="AI792" s="29"/>
      <c r="AJ792" s="29"/>
    </row>
    <row r="793" spans="1:36" ht="22.5" customHeight="1">
      <c r="A793" s="29"/>
      <c r="B793" s="29"/>
      <c r="C793" s="29"/>
      <c r="D793" s="29"/>
      <c r="E793" s="29"/>
      <c r="F793" s="63"/>
      <c r="G793" s="63"/>
      <c r="H793" s="63"/>
      <c r="I793" s="63"/>
      <c r="J793" s="63"/>
      <c r="K793" s="63"/>
      <c r="L793" s="63"/>
      <c r="M793" s="63"/>
      <c r="N793" s="63"/>
      <c r="O793" s="63"/>
      <c r="P793" s="63"/>
      <c r="Q793" s="63"/>
      <c r="R793" s="63"/>
      <c r="S793" s="63"/>
      <c r="T793" s="63"/>
      <c r="U793" s="63"/>
      <c r="V793" s="63"/>
      <c r="W793" s="63"/>
      <c r="X793" s="63"/>
      <c r="Y793" s="63"/>
      <c r="Z793" s="29"/>
      <c r="AA793" s="29"/>
      <c r="AB793" s="29"/>
      <c r="AC793" s="29"/>
      <c r="AD793" s="29"/>
      <c r="AE793" s="29"/>
      <c r="AF793" s="29"/>
      <c r="AG793" s="29"/>
      <c r="AH793" s="29"/>
      <c r="AI793" s="29"/>
      <c r="AJ793" s="29"/>
    </row>
    <row r="794" spans="1:36" ht="22.5" customHeight="1">
      <c r="A794" s="29"/>
      <c r="B794" s="29"/>
      <c r="C794" s="29"/>
      <c r="D794" s="29"/>
      <c r="E794" s="29"/>
      <c r="F794" s="63"/>
      <c r="G794" s="63"/>
      <c r="H794" s="63"/>
      <c r="I794" s="63"/>
      <c r="J794" s="63"/>
      <c r="K794" s="63"/>
      <c r="L794" s="63"/>
      <c r="M794" s="63"/>
      <c r="N794" s="63"/>
      <c r="O794" s="63"/>
      <c r="P794" s="63"/>
      <c r="Q794" s="63"/>
      <c r="R794" s="63"/>
      <c r="S794" s="63"/>
      <c r="T794" s="63"/>
      <c r="U794" s="63"/>
      <c r="V794" s="63"/>
      <c r="W794" s="63"/>
      <c r="X794" s="63"/>
      <c r="Y794" s="63"/>
      <c r="Z794" s="29"/>
      <c r="AA794" s="29"/>
      <c r="AB794" s="29"/>
      <c r="AC794" s="29"/>
      <c r="AD794" s="29"/>
      <c r="AE794" s="29"/>
      <c r="AF794" s="29"/>
      <c r="AG794" s="29"/>
      <c r="AH794" s="29"/>
      <c r="AI794" s="29"/>
      <c r="AJ794" s="29"/>
    </row>
    <row r="795" spans="1:36" ht="22.5" customHeight="1">
      <c r="A795" s="29"/>
      <c r="B795" s="29"/>
      <c r="C795" s="29"/>
      <c r="D795" s="29"/>
      <c r="E795" s="29"/>
      <c r="F795" s="63"/>
      <c r="G795" s="63"/>
      <c r="H795" s="63"/>
      <c r="I795" s="63"/>
      <c r="J795" s="63"/>
      <c r="K795" s="63"/>
      <c r="L795" s="63"/>
      <c r="M795" s="63"/>
      <c r="N795" s="63"/>
      <c r="O795" s="63"/>
      <c r="P795" s="63"/>
      <c r="Q795" s="63"/>
      <c r="R795" s="63"/>
      <c r="S795" s="63"/>
      <c r="T795" s="63"/>
      <c r="U795" s="63"/>
      <c r="V795" s="63"/>
      <c r="W795" s="63"/>
      <c r="X795" s="63"/>
      <c r="Y795" s="63"/>
      <c r="Z795" s="29"/>
      <c r="AA795" s="29"/>
      <c r="AB795" s="29"/>
      <c r="AC795" s="29"/>
      <c r="AD795" s="29"/>
      <c r="AE795" s="29"/>
      <c r="AF795" s="29"/>
      <c r="AG795" s="29"/>
      <c r="AH795" s="29"/>
      <c r="AI795" s="29"/>
      <c r="AJ795" s="29"/>
    </row>
    <row r="796" spans="1:36" ht="22.5" customHeight="1">
      <c r="A796" s="29"/>
      <c r="B796" s="29"/>
      <c r="C796" s="29"/>
      <c r="D796" s="29"/>
      <c r="E796" s="29"/>
      <c r="F796" s="63"/>
      <c r="G796" s="63"/>
      <c r="H796" s="63"/>
      <c r="I796" s="63"/>
      <c r="J796" s="63"/>
      <c r="K796" s="63"/>
      <c r="L796" s="63"/>
      <c r="M796" s="63"/>
      <c r="N796" s="63"/>
      <c r="O796" s="63"/>
      <c r="P796" s="63"/>
      <c r="Q796" s="63"/>
      <c r="R796" s="63"/>
      <c r="S796" s="63"/>
      <c r="T796" s="63"/>
      <c r="U796" s="63"/>
      <c r="V796" s="63"/>
      <c r="W796" s="63"/>
      <c r="X796" s="63"/>
      <c r="Y796" s="63"/>
      <c r="Z796" s="29"/>
      <c r="AA796" s="29"/>
      <c r="AB796" s="29"/>
      <c r="AC796" s="29"/>
      <c r="AD796" s="29"/>
      <c r="AE796" s="29"/>
      <c r="AF796" s="29"/>
      <c r="AG796" s="29"/>
      <c r="AH796" s="29"/>
      <c r="AI796" s="29"/>
      <c r="AJ796" s="29"/>
    </row>
    <row r="797" spans="1:36" ht="22.5" customHeight="1">
      <c r="A797" s="29"/>
      <c r="B797" s="29"/>
      <c r="C797" s="29"/>
      <c r="D797" s="29"/>
      <c r="E797" s="29"/>
      <c r="F797" s="63"/>
      <c r="G797" s="63"/>
      <c r="H797" s="63"/>
      <c r="I797" s="63"/>
      <c r="J797" s="63"/>
      <c r="K797" s="63"/>
      <c r="L797" s="63"/>
      <c r="M797" s="63"/>
      <c r="N797" s="63"/>
      <c r="O797" s="63"/>
      <c r="P797" s="63"/>
      <c r="Q797" s="63"/>
      <c r="R797" s="63"/>
      <c r="S797" s="63"/>
      <c r="T797" s="63"/>
      <c r="U797" s="63"/>
      <c r="V797" s="63"/>
      <c r="W797" s="63"/>
      <c r="X797" s="63"/>
      <c r="Y797" s="63"/>
      <c r="Z797" s="29"/>
      <c r="AA797" s="29"/>
      <c r="AB797" s="29"/>
      <c r="AC797" s="29"/>
      <c r="AD797" s="29"/>
      <c r="AE797" s="29"/>
      <c r="AF797" s="29"/>
      <c r="AG797" s="29"/>
      <c r="AH797" s="29"/>
      <c r="AI797" s="29"/>
      <c r="AJ797" s="29"/>
    </row>
    <row r="798" spans="1:36" ht="22.5" customHeight="1">
      <c r="A798" s="29"/>
      <c r="B798" s="29"/>
      <c r="C798" s="29"/>
      <c r="D798" s="29"/>
      <c r="E798" s="29"/>
      <c r="F798" s="63"/>
      <c r="G798" s="63"/>
      <c r="H798" s="63"/>
      <c r="I798" s="63"/>
      <c r="J798" s="63"/>
      <c r="K798" s="63"/>
      <c r="L798" s="63"/>
      <c r="M798" s="63"/>
      <c r="N798" s="63"/>
      <c r="O798" s="63"/>
      <c r="P798" s="63"/>
      <c r="Q798" s="63"/>
      <c r="R798" s="63"/>
      <c r="S798" s="63"/>
      <c r="T798" s="63"/>
      <c r="U798" s="63"/>
      <c r="V798" s="63"/>
      <c r="W798" s="63"/>
      <c r="X798" s="63"/>
      <c r="Y798" s="63"/>
      <c r="Z798" s="29"/>
      <c r="AA798" s="29"/>
      <c r="AB798" s="29"/>
      <c r="AC798" s="29"/>
      <c r="AD798" s="29"/>
      <c r="AE798" s="29"/>
      <c r="AF798" s="29"/>
      <c r="AG798" s="29"/>
      <c r="AH798" s="29"/>
      <c r="AI798" s="29"/>
      <c r="AJ798" s="29"/>
    </row>
    <row r="799" spans="1:36" ht="22.5" customHeight="1">
      <c r="A799" s="29"/>
      <c r="B799" s="29"/>
      <c r="C799" s="29"/>
      <c r="D799" s="29"/>
      <c r="E799" s="29"/>
      <c r="F799" s="63"/>
      <c r="G799" s="63"/>
      <c r="H799" s="63"/>
      <c r="I799" s="63"/>
      <c r="J799" s="63"/>
      <c r="K799" s="63"/>
      <c r="L799" s="63"/>
      <c r="M799" s="63"/>
      <c r="N799" s="63"/>
      <c r="O799" s="63"/>
      <c r="P799" s="63"/>
      <c r="Q799" s="63"/>
      <c r="R799" s="63"/>
      <c r="S799" s="63"/>
      <c r="T799" s="63"/>
      <c r="U799" s="63"/>
      <c r="V799" s="63"/>
      <c r="W799" s="63"/>
      <c r="X799" s="63"/>
      <c r="Y799" s="63"/>
      <c r="Z799" s="29"/>
      <c r="AA799" s="29"/>
      <c r="AB799" s="29"/>
      <c r="AC799" s="29"/>
      <c r="AD799" s="29"/>
      <c r="AE799" s="29"/>
      <c r="AF799" s="29"/>
      <c r="AG799" s="29"/>
      <c r="AH799" s="29"/>
      <c r="AI799" s="29"/>
      <c r="AJ799" s="29"/>
    </row>
    <row r="800" spans="1:36" ht="22.5" customHeight="1">
      <c r="A800" s="29"/>
      <c r="B800" s="29"/>
      <c r="C800" s="29"/>
      <c r="D800" s="29"/>
      <c r="E800" s="29"/>
      <c r="F800" s="63"/>
      <c r="G800" s="63"/>
      <c r="H800" s="63"/>
      <c r="I800" s="63"/>
      <c r="J800" s="63"/>
      <c r="K800" s="63"/>
      <c r="L800" s="63"/>
      <c r="M800" s="63"/>
      <c r="N800" s="63"/>
      <c r="O800" s="63"/>
      <c r="P800" s="63"/>
      <c r="Q800" s="63"/>
      <c r="R800" s="63"/>
      <c r="S800" s="63"/>
      <c r="T800" s="63"/>
      <c r="U800" s="63"/>
      <c r="V800" s="63"/>
      <c r="W800" s="63"/>
      <c r="X800" s="63"/>
      <c r="Y800" s="63"/>
      <c r="Z800" s="29"/>
      <c r="AA800" s="29"/>
      <c r="AB800" s="29"/>
      <c r="AC800" s="29"/>
      <c r="AD800" s="29"/>
      <c r="AE800" s="29"/>
      <c r="AF800" s="29"/>
      <c r="AG800" s="29"/>
      <c r="AH800" s="29"/>
      <c r="AI800" s="29"/>
      <c r="AJ800" s="29"/>
    </row>
    <row r="801" spans="1:36" ht="22.5" customHeight="1">
      <c r="A801" s="29"/>
      <c r="B801" s="29"/>
      <c r="C801" s="29"/>
      <c r="D801" s="29"/>
      <c r="E801" s="29"/>
      <c r="F801" s="63"/>
      <c r="G801" s="63"/>
      <c r="H801" s="63"/>
      <c r="I801" s="63"/>
      <c r="J801" s="63"/>
      <c r="K801" s="63"/>
      <c r="L801" s="63"/>
      <c r="M801" s="63"/>
      <c r="N801" s="63"/>
      <c r="O801" s="63"/>
      <c r="P801" s="63"/>
      <c r="Q801" s="63"/>
      <c r="R801" s="63"/>
      <c r="S801" s="63"/>
      <c r="T801" s="63"/>
      <c r="U801" s="63"/>
      <c r="V801" s="63"/>
      <c r="W801" s="63"/>
      <c r="X801" s="63"/>
      <c r="Y801" s="63"/>
      <c r="Z801" s="29"/>
      <c r="AA801" s="29"/>
      <c r="AB801" s="29"/>
      <c r="AC801" s="29"/>
      <c r="AD801" s="29"/>
      <c r="AE801" s="29"/>
      <c r="AF801" s="29"/>
      <c r="AG801" s="29"/>
      <c r="AH801" s="29"/>
      <c r="AI801" s="29"/>
      <c r="AJ801" s="29"/>
    </row>
    <row r="802" spans="1:36" ht="22.5" customHeight="1">
      <c r="A802" s="29"/>
      <c r="B802" s="29"/>
      <c r="C802" s="29"/>
      <c r="D802" s="29"/>
      <c r="E802" s="29"/>
      <c r="F802" s="63"/>
      <c r="G802" s="63"/>
      <c r="H802" s="63"/>
      <c r="I802" s="63"/>
      <c r="J802" s="63"/>
      <c r="K802" s="63"/>
      <c r="L802" s="63"/>
      <c r="M802" s="63"/>
      <c r="N802" s="63"/>
      <c r="O802" s="63"/>
      <c r="P802" s="63"/>
      <c r="Q802" s="63"/>
      <c r="R802" s="63"/>
      <c r="S802" s="63"/>
      <c r="T802" s="63"/>
      <c r="U802" s="63"/>
      <c r="V802" s="63"/>
      <c r="W802" s="63"/>
      <c r="X802" s="63"/>
      <c r="Y802" s="63"/>
      <c r="Z802" s="29"/>
      <c r="AA802" s="29"/>
      <c r="AB802" s="29"/>
      <c r="AC802" s="29"/>
      <c r="AD802" s="29"/>
      <c r="AE802" s="29"/>
      <c r="AF802" s="29"/>
      <c r="AG802" s="29"/>
      <c r="AH802" s="29"/>
      <c r="AI802" s="29"/>
      <c r="AJ802" s="29"/>
    </row>
    <row r="803" spans="1:36" ht="22.5" customHeight="1">
      <c r="A803" s="29"/>
      <c r="B803" s="29"/>
      <c r="C803" s="29"/>
      <c r="D803" s="29"/>
      <c r="E803" s="29"/>
      <c r="F803" s="63"/>
      <c r="G803" s="63"/>
      <c r="H803" s="63"/>
      <c r="I803" s="63"/>
      <c r="J803" s="63"/>
      <c r="K803" s="63"/>
      <c r="L803" s="63"/>
      <c r="M803" s="63"/>
      <c r="N803" s="63"/>
      <c r="O803" s="63"/>
      <c r="P803" s="63"/>
      <c r="Q803" s="63"/>
      <c r="R803" s="63"/>
      <c r="S803" s="63"/>
      <c r="T803" s="63"/>
      <c r="U803" s="63"/>
      <c r="V803" s="63"/>
      <c r="W803" s="63"/>
      <c r="X803" s="63"/>
      <c r="Y803" s="63"/>
      <c r="Z803" s="29"/>
      <c r="AA803" s="29"/>
      <c r="AB803" s="29"/>
      <c r="AC803" s="29"/>
      <c r="AD803" s="29"/>
      <c r="AE803" s="29"/>
      <c r="AF803" s="29"/>
      <c r="AG803" s="29"/>
      <c r="AH803" s="29"/>
      <c r="AI803" s="29"/>
      <c r="AJ803" s="29"/>
    </row>
    <row r="804" spans="1:36" ht="22.5" customHeight="1">
      <c r="A804" s="29"/>
      <c r="B804" s="29"/>
      <c r="C804" s="29"/>
      <c r="D804" s="29"/>
      <c r="E804" s="29"/>
      <c r="F804" s="63"/>
      <c r="G804" s="63"/>
      <c r="H804" s="63"/>
      <c r="I804" s="63"/>
      <c r="J804" s="63"/>
      <c r="K804" s="63"/>
      <c r="L804" s="63"/>
      <c r="M804" s="63"/>
      <c r="N804" s="63"/>
      <c r="O804" s="63"/>
      <c r="P804" s="63"/>
      <c r="Q804" s="63"/>
      <c r="R804" s="63"/>
      <c r="S804" s="63"/>
      <c r="T804" s="63"/>
      <c r="U804" s="63"/>
      <c r="V804" s="63"/>
      <c r="W804" s="63"/>
      <c r="X804" s="63"/>
      <c r="Y804" s="63"/>
      <c r="Z804" s="29"/>
      <c r="AA804" s="29"/>
      <c r="AB804" s="29"/>
      <c r="AC804" s="29"/>
      <c r="AD804" s="29"/>
      <c r="AE804" s="29"/>
      <c r="AF804" s="29"/>
      <c r="AG804" s="29"/>
      <c r="AH804" s="29"/>
      <c r="AI804" s="29"/>
      <c r="AJ804" s="29"/>
    </row>
    <row r="805" spans="1:36" ht="22.5" customHeight="1">
      <c r="A805" s="29"/>
      <c r="B805" s="29"/>
      <c r="C805" s="29"/>
      <c r="D805" s="29"/>
      <c r="E805" s="29"/>
      <c r="F805" s="63"/>
      <c r="G805" s="63"/>
      <c r="H805" s="63"/>
      <c r="I805" s="63"/>
      <c r="J805" s="63"/>
      <c r="K805" s="63"/>
      <c r="L805" s="63"/>
      <c r="M805" s="63"/>
      <c r="N805" s="63"/>
      <c r="O805" s="63"/>
      <c r="P805" s="63"/>
      <c r="Q805" s="63"/>
      <c r="R805" s="63"/>
      <c r="S805" s="63"/>
      <c r="T805" s="63"/>
      <c r="U805" s="63"/>
      <c r="V805" s="63"/>
      <c r="W805" s="63"/>
      <c r="X805" s="63"/>
      <c r="Y805" s="63"/>
      <c r="Z805" s="29"/>
      <c r="AA805" s="29"/>
      <c r="AB805" s="29"/>
      <c r="AC805" s="29"/>
      <c r="AD805" s="29"/>
      <c r="AE805" s="29"/>
      <c r="AF805" s="29"/>
      <c r="AG805" s="29"/>
      <c r="AH805" s="29"/>
      <c r="AI805" s="29"/>
      <c r="AJ805" s="29"/>
    </row>
    <row r="806" spans="1:36" ht="22.5" customHeight="1">
      <c r="A806" s="29"/>
      <c r="B806" s="29"/>
      <c r="C806" s="29"/>
      <c r="D806" s="29"/>
      <c r="E806" s="29"/>
      <c r="F806" s="63"/>
      <c r="G806" s="63"/>
      <c r="H806" s="63"/>
      <c r="I806" s="63"/>
      <c r="J806" s="63"/>
      <c r="K806" s="63"/>
      <c r="L806" s="63"/>
      <c r="M806" s="63"/>
      <c r="N806" s="63"/>
      <c r="O806" s="63"/>
      <c r="P806" s="63"/>
      <c r="Q806" s="63"/>
      <c r="R806" s="63"/>
      <c r="S806" s="63"/>
      <c r="T806" s="63"/>
      <c r="U806" s="63"/>
      <c r="V806" s="63"/>
      <c r="W806" s="63"/>
      <c r="X806" s="63"/>
      <c r="Y806" s="63"/>
      <c r="Z806" s="29"/>
      <c r="AA806" s="29"/>
      <c r="AB806" s="29"/>
      <c r="AC806" s="29"/>
      <c r="AD806" s="29"/>
      <c r="AE806" s="29"/>
      <c r="AF806" s="29"/>
      <c r="AG806" s="29"/>
      <c r="AH806" s="29"/>
      <c r="AI806" s="29"/>
      <c r="AJ806" s="29"/>
    </row>
    <row r="807" spans="1:36" ht="22.5" customHeight="1">
      <c r="A807" s="29"/>
      <c r="B807" s="29"/>
      <c r="C807" s="29"/>
      <c r="D807" s="29"/>
      <c r="E807" s="29"/>
      <c r="F807" s="63"/>
      <c r="G807" s="63"/>
      <c r="H807" s="63"/>
      <c r="I807" s="63"/>
      <c r="J807" s="63"/>
      <c r="K807" s="63"/>
      <c r="L807" s="63"/>
      <c r="M807" s="63"/>
      <c r="N807" s="63"/>
      <c r="O807" s="63"/>
      <c r="P807" s="63"/>
      <c r="Q807" s="63"/>
      <c r="R807" s="63"/>
      <c r="S807" s="63"/>
      <c r="T807" s="63"/>
      <c r="U807" s="63"/>
      <c r="V807" s="63"/>
      <c r="W807" s="63"/>
      <c r="X807" s="63"/>
      <c r="Y807" s="63"/>
      <c r="Z807" s="29"/>
      <c r="AA807" s="29"/>
      <c r="AB807" s="29"/>
      <c r="AC807" s="29"/>
      <c r="AD807" s="29"/>
      <c r="AE807" s="29"/>
      <c r="AF807" s="29"/>
      <c r="AG807" s="29"/>
      <c r="AH807" s="29"/>
      <c r="AI807" s="29"/>
      <c r="AJ807" s="29"/>
    </row>
    <row r="808" spans="1:36" ht="22.5" customHeight="1">
      <c r="A808" s="29"/>
      <c r="B808" s="29"/>
      <c r="C808" s="29"/>
      <c r="D808" s="29"/>
      <c r="E808" s="29"/>
      <c r="F808" s="63"/>
      <c r="G808" s="63"/>
      <c r="H808" s="63"/>
      <c r="I808" s="63"/>
      <c r="J808" s="63"/>
      <c r="K808" s="63"/>
      <c r="L808" s="63"/>
      <c r="M808" s="63"/>
      <c r="N808" s="63"/>
      <c r="O808" s="63"/>
      <c r="P808" s="63"/>
      <c r="Q808" s="63"/>
      <c r="R808" s="63"/>
      <c r="S808" s="63"/>
      <c r="T808" s="63"/>
      <c r="U808" s="63"/>
      <c r="V808" s="63"/>
      <c r="W808" s="63"/>
      <c r="X808" s="63"/>
      <c r="Y808" s="63"/>
      <c r="Z808" s="29"/>
      <c r="AA808" s="29"/>
      <c r="AB808" s="29"/>
      <c r="AC808" s="29"/>
      <c r="AD808" s="29"/>
      <c r="AE808" s="29"/>
      <c r="AF808" s="29"/>
      <c r="AG808" s="29"/>
      <c r="AH808" s="29"/>
      <c r="AI808" s="29"/>
      <c r="AJ808" s="29"/>
    </row>
    <row r="809" spans="1:36" ht="22.5" customHeight="1">
      <c r="A809" s="29"/>
      <c r="B809" s="29"/>
      <c r="C809" s="29"/>
      <c r="D809" s="29"/>
      <c r="E809" s="29"/>
      <c r="F809" s="63"/>
      <c r="G809" s="63"/>
      <c r="H809" s="63"/>
      <c r="I809" s="63"/>
      <c r="J809" s="63"/>
      <c r="K809" s="63"/>
      <c r="L809" s="63"/>
      <c r="M809" s="63"/>
      <c r="N809" s="63"/>
      <c r="O809" s="63"/>
      <c r="P809" s="63"/>
      <c r="Q809" s="63"/>
      <c r="R809" s="63"/>
      <c r="S809" s="63"/>
      <c r="T809" s="63"/>
      <c r="U809" s="63"/>
      <c r="V809" s="63"/>
      <c r="W809" s="63"/>
      <c r="X809" s="63"/>
      <c r="Y809" s="63"/>
      <c r="Z809" s="29"/>
      <c r="AA809" s="29"/>
      <c r="AB809" s="29"/>
      <c r="AC809" s="29"/>
      <c r="AD809" s="29"/>
      <c r="AE809" s="29"/>
      <c r="AF809" s="29"/>
      <c r="AG809" s="29"/>
      <c r="AH809" s="29"/>
      <c r="AI809" s="29"/>
      <c r="AJ809" s="29"/>
    </row>
    <row r="810" spans="1:36" ht="22.5" customHeight="1">
      <c r="A810" s="29"/>
      <c r="B810" s="29"/>
      <c r="C810" s="29"/>
      <c r="D810" s="29"/>
      <c r="E810" s="29"/>
      <c r="F810" s="63"/>
      <c r="G810" s="63"/>
      <c r="H810" s="63"/>
      <c r="I810" s="63"/>
      <c r="J810" s="63"/>
      <c r="K810" s="63"/>
      <c r="L810" s="63"/>
      <c r="M810" s="63"/>
      <c r="N810" s="63"/>
      <c r="O810" s="63"/>
      <c r="P810" s="63"/>
      <c r="Q810" s="63"/>
      <c r="R810" s="63"/>
      <c r="S810" s="63"/>
      <c r="T810" s="63"/>
      <c r="U810" s="63"/>
      <c r="V810" s="63"/>
      <c r="W810" s="63"/>
      <c r="X810" s="63"/>
      <c r="Y810" s="63"/>
      <c r="Z810" s="29"/>
      <c r="AA810" s="29"/>
      <c r="AB810" s="29"/>
      <c r="AC810" s="29"/>
      <c r="AD810" s="29"/>
      <c r="AE810" s="29"/>
      <c r="AF810" s="29"/>
      <c r="AG810" s="29"/>
      <c r="AH810" s="29"/>
      <c r="AI810" s="29"/>
      <c r="AJ810" s="29"/>
    </row>
    <row r="811" spans="1:36" ht="22.5" customHeight="1">
      <c r="A811" s="29"/>
      <c r="B811" s="29"/>
      <c r="C811" s="29"/>
      <c r="D811" s="29"/>
      <c r="E811" s="29"/>
      <c r="F811" s="63"/>
      <c r="G811" s="63"/>
      <c r="H811" s="63"/>
      <c r="I811" s="63"/>
      <c r="J811" s="63"/>
      <c r="K811" s="63"/>
      <c r="L811" s="63"/>
      <c r="M811" s="63"/>
      <c r="N811" s="63"/>
      <c r="O811" s="63"/>
      <c r="P811" s="63"/>
      <c r="Q811" s="63"/>
      <c r="R811" s="63"/>
      <c r="S811" s="63"/>
      <c r="T811" s="63"/>
      <c r="U811" s="63"/>
      <c r="V811" s="63"/>
      <c r="W811" s="63"/>
      <c r="X811" s="63"/>
      <c r="Y811" s="63"/>
      <c r="Z811" s="29"/>
      <c r="AA811" s="29"/>
      <c r="AB811" s="29"/>
      <c r="AC811" s="29"/>
      <c r="AD811" s="29"/>
      <c r="AE811" s="29"/>
      <c r="AF811" s="29"/>
      <c r="AG811" s="29"/>
      <c r="AH811" s="29"/>
      <c r="AI811" s="29"/>
      <c r="AJ811" s="29"/>
    </row>
    <row r="812" spans="1:36" ht="22.5" customHeight="1">
      <c r="A812" s="29"/>
      <c r="B812" s="29"/>
      <c r="C812" s="29"/>
      <c r="D812" s="29"/>
      <c r="E812" s="29"/>
      <c r="F812" s="63"/>
      <c r="G812" s="63"/>
      <c r="H812" s="63"/>
      <c r="I812" s="63"/>
      <c r="J812" s="63"/>
      <c r="K812" s="63"/>
      <c r="L812" s="63"/>
      <c r="M812" s="63"/>
      <c r="N812" s="63"/>
      <c r="O812" s="63"/>
      <c r="P812" s="63"/>
      <c r="Q812" s="63"/>
      <c r="R812" s="63"/>
      <c r="S812" s="63"/>
      <c r="T812" s="63"/>
      <c r="U812" s="63"/>
      <c r="V812" s="63"/>
      <c r="W812" s="63"/>
      <c r="X812" s="63"/>
      <c r="Y812" s="63"/>
      <c r="Z812" s="29"/>
      <c r="AA812" s="29"/>
      <c r="AB812" s="29"/>
      <c r="AC812" s="29"/>
      <c r="AD812" s="29"/>
      <c r="AE812" s="29"/>
      <c r="AF812" s="29"/>
      <c r="AG812" s="29"/>
      <c r="AH812" s="29"/>
      <c r="AI812" s="29"/>
      <c r="AJ812" s="29"/>
    </row>
    <row r="813" spans="1:36" ht="22.5" customHeight="1">
      <c r="A813" s="29"/>
      <c r="B813" s="29"/>
      <c r="C813" s="29"/>
      <c r="D813" s="29"/>
      <c r="E813" s="29"/>
      <c r="F813" s="63"/>
      <c r="G813" s="63"/>
      <c r="H813" s="63"/>
      <c r="I813" s="63"/>
      <c r="J813" s="63"/>
      <c r="K813" s="63"/>
      <c r="L813" s="63"/>
      <c r="M813" s="63"/>
      <c r="N813" s="63"/>
      <c r="O813" s="63"/>
      <c r="P813" s="63"/>
      <c r="Q813" s="63"/>
      <c r="R813" s="63"/>
      <c r="S813" s="63"/>
      <c r="T813" s="63"/>
      <c r="U813" s="63"/>
      <c r="V813" s="63"/>
      <c r="W813" s="63"/>
      <c r="X813" s="63"/>
      <c r="Y813" s="63"/>
      <c r="Z813" s="29"/>
      <c r="AA813" s="29"/>
      <c r="AB813" s="29"/>
      <c r="AC813" s="29"/>
      <c r="AD813" s="29"/>
      <c r="AE813" s="29"/>
      <c r="AF813" s="29"/>
      <c r="AG813" s="29"/>
      <c r="AH813" s="29"/>
      <c r="AI813" s="29"/>
      <c r="AJ813" s="29"/>
    </row>
    <row r="814" spans="1:36" ht="22.5" customHeight="1">
      <c r="A814" s="29"/>
      <c r="B814" s="29"/>
      <c r="C814" s="29"/>
      <c r="D814" s="29"/>
      <c r="E814" s="29"/>
      <c r="F814" s="63"/>
      <c r="G814" s="63"/>
      <c r="H814" s="63"/>
      <c r="I814" s="63"/>
      <c r="J814" s="63"/>
      <c r="K814" s="63"/>
      <c r="L814" s="63"/>
      <c r="M814" s="63"/>
      <c r="N814" s="63"/>
      <c r="O814" s="63"/>
      <c r="P814" s="63"/>
      <c r="Q814" s="63"/>
      <c r="R814" s="63"/>
      <c r="S814" s="63"/>
      <c r="T814" s="63"/>
      <c r="U814" s="63"/>
      <c r="V814" s="63"/>
      <c r="W814" s="63"/>
      <c r="X814" s="63"/>
      <c r="Y814" s="63"/>
      <c r="Z814" s="29"/>
      <c r="AA814" s="29"/>
      <c r="AB814" s="29"/>
      <c r="AC814" s="29"/>
      <c r="AD814" s="29"/>
      <c r="AE814" s="29"/>
      <c r="AF814" s="29"/>
      <c r="AG814" s="29"/>
      <c r="AH814" s="29"/>
      <c r="AI814" s="29"/>
      <c r="AJ814" s="29"/>
    </row>
    <row r="815" spans="1:36" ht="22.5" customHeight="1">
      <c r="A815" s="29"/>
      <c r="B815" s="29"/>
      <c r="C815" s="29"/>
      <c r="D815" s="29"/>
      <c r="E815" s="29"/>
      <c r="F815" s="63"/>
      <c r="G815" s="63"/>
      <c r="H815" s="63"/>
      <c r="I815" s="63"/>
      <c r="J815" s="63"/>
      <c r="K815" s="63"/>
      <c r="L815" s="63"/>
      <c r="M815" s="63"/>
      <c r="N815" s="63"/>
      <c r="O815" s="63"/>
      <c r="P815" s="63"/>
      <c r="Q815" s="63"/>
      <c r="R815" s="63"/>
      <c r="S815" s="63"/>
      <c r="T815" s="63"/>
      <c r="U815" s="63"/>
      <c r="V815" s="63"/>
      <c r="W815" s="63"/>
      <c r="X815" s="63"/>
      <c r="Y815" s="63"/>
      <c r="Z815" s="29"/>
      <c r="AA815" s="29"/>
      <c r="AB815" s="29"/>
      <c r="AC815" s="29"/>
      <c r="AD815" s="29"/>
      <c r="AE815" s="29"/>
      <c r="AF815" s="29"/>
      <c r="AG815" s="29"/>
      <c r="AH815" s="29"/>
      <c r="AI815" s="29"/>
      <c r="AJ815" s="29"/>
    </row>
    <row r="816" spans="1:36" ht="22.5" customHeight="1">
      <c r="A816" s="29"/>
      <c r="B816" s="29"/>
      <c r="C816" s="29"/>
      <c r="D816" s="29"/>
      <c r="E816" s="29"/>
      <c r="F816" s="63"/>
      <c r="G816" s="63"/>
      <c r="H816" s="63"/>
      <c r="I816" s="63"/>
      <c r="J816" s="63"/>
      <c r="K816" s="63"/>
      <c r="L816" s="63"/>
      <c r="M816" s="63"/>
      <c r="N816" s="63"/>
      <c r="O816" s="63"/>
      <c r="P816" s="63"/>
      <c r="Q816" s="63"/>
      <c r="R816" s="63"/>
      <c r="S816" s="63"/>
      <c r="T816" s="63"/>
      <c r="U816" s="63"/>
      <c r="V816" s="63"/>
      <c r="W816" s="63"/>
      <c r="X816" s="63"/>
      <c r="Y816" s="63"/>
      <c r="Z816" s="29"/>
      <c r="AA816" s="29"/>
      <c r="AB816" s="29"/>
      <c r="AC816" s="29"/>
      <c r="AD816" s="29"/>
      <c r="AE816" s="29"/>
      <c r="AF816" s="29"/>
      <c r="AG816" s="29"/>
      <c r="AH816" s="29"/>
      <c r="AI816" s="29"/>
      <c r="AJ816" s="29"/>
    </row>
    <row r="817" spans="1:36" ht="22.5" customHeight="1">
      <c r="A817" s="29"/>
      <c r="B817" s="29"/>
      <c r="C817" s="29"/>
      <c r="D817" s="29"/>
      <c r="E817" s="29"/>
      <c r="F817" s="63"/>
      <c r="G817" s="63"/>
      <c r="H817" s="63"/>
      <c r="I817" s="63"/>
      <c r="J817" s="63"/>
      <c r="K817" s="63"/>
      <c r="L817" s="63"/>
      <c r="M817" s="63"/>
      <c r="N817" s="63"/>
      <c r="O817" s="63"/>
      <c r="P817" s="63"/>
      <c r="Q817" s="63"/>
      <c r="R817" s="63"/>
      <c r="S817" s="63"/>
      <c r="T817" s="63"/>
      <c r="U817" s="63"/>
      <c r="V817" s="63"/>
      <c r="W817" s="63"/>
      <c r="X817" s="63"/>
      <c r="Y817" s="63"/>
      <c r="Z817" s="29"/>
      <c r="AA817" s="29"/>
      <c r="AB817" s="29"/>
      <c r="AC817" s="29"/>
      <c r="AD817" s="29"/>
      <c r="AE817" s="29"/>
      <c r="AF817" s="29"/>
      <c r="AG817" s="29"/>
      <c r="AH817" s="29"/>
      <c r="AI817" s="29"/>
      <c r="AJ817" s="29"/>
    </row>
    <row r="818" spans="1:36" ht="22.5" customHeight="1">
      <c r="A818" s="29"/>
      <c r="B818" s="29"/>
      <c r="C818" s="29"/>
      <c r="D818" s="29"/>
      <c r="E818" s="29"/>
      <c r="F818" s="63"/>
      <c r="G818" s="63"/>
      <c r="H818" s="63"/>
      <c r="I818" s="63"/>
      <c r="J818" s="63"/>
      <c r="K818" s="63"/>
      <c r="L818" s="63"/>
      <c r="M818" s="63"/>
      <c r="N818" s="63"/>
      <c r="O818" s="63"/>
      <c r="P818" s="63"/>
      <c r="Q818" s="63"/>
      <c r="R818" s="63"/>
      <c r="S818" s="63"/>
      <c r="T818" s="63"/>
      <c r="U818" s="63"/>
      <c r="V818" s="63"/>
      <c r="W818" s="63"/>
      <c r="X818" s="63"/>
      <c r="Y818" s="63"/>
      <c r="Z818" s="29"/>
      <c r="AA818" s="29"/>
      <c r="AB818" s="29"/>
      <c r="AC818" s="29"/>
      <c r="AD818" s="29"/>
      <c r="AE818" s="29"/>
      <c r="AF818" s="29"/>
      <c r="AG818" s="29"/>
      <c r="AH818" s="29"/>
      <c r="AI818" s="29"/>
      <c r="AJ818" s="29"/>
    </row>
    <row r="819" spans="1:36" ht="22.5" customHeight="1">
      <c r="A819" s="29"/>
      <c r="B819" s="29"/>
      <c r="C819" s="29"/>
      <c r="D819" s="29"/>
      <c r="E819" s="29"/>
      <c r="F819" s="63"/>
      <c r="G819" s="63"/>
      <c r="H819" s="63"/>
      <c r="I819" s="63"/>
      <c r="J819" s="63"/>
      <c r="K819" s="63"/>
      <c r="L819" s="63"/>
      <c r="M819" s="63"/>
      <c r="N819" s="63"/>
      <c r="O819" s="63"/>
      <c r="P819" s="63"/>
      <c r="Q819" s="63"/>
      <c r="R819" s="63"/>
      <c r="S819" s="63"/>
      <c r="T819" s="63"/>
      <c r="U819" s="63"/>
      <c r="V819" s="63"/>
      <c r="W819" s="63"/>
      <c r="X819" s="63"/>
      <c r="Y819" s="63"/>
      <c r="Z819" s="29"/>
      <c r="AA819" s="29"/>
      <c r="AB819" s="29"/>
      <c r="AC819" s="29"/>
      <c r="AD819" s="29"/>
      <c r="AE819" s="29"/>
      <c r="AF819" s="29"/>
      <c r="AG819" s="29"/>
      <c r="AH819" s="29"/>
      <c r="AI819" s="29"/>
      <c r="AJ819" s="29"/>
    </row>
    <row r="820" spans="1:36" ht="22.5" customHeight="1">
      <c r="A820" s="29"/>
      <c r="B820" s="29"/>
      <c r="C820" s="29"/>
      <c r="D820" s="29"/>
      <c r="E820" s="29"/>
      <c r="F820" s="63"/>
      <c r="G820" s="63"/>
      <c r="H820" s="63"/>
      <c r="I820" s="63"/>
      <c r="J820" s="63"/>
      <c r="K820" s="63"/>
      <c r="L820" s="63"/>
      <c r="M820" s="63"/>
      <c r="N820" s="63"/>
      <c r="O820" s="63"/>
      <c r="P820" s="63"/>
      <c r="Q820" s="63"/>
      <c r="R820" s="63"/>
      <c r="S820" s="63"/>
      <c r="T820" s="63"/>
      <c r="U820" s="63"/>
      <c r="V820" s="63"/>
      <c r="W820" s="63"/>
      <c r="X820" s="63"/>
      <c r="Y820" s="63"/>
      <c r="Z820" s="29"/>
      <c r="AA820" s="29"/>
      <c r="AB820" s="29"/>
      <c r="AC820" s="29"/>
      <c r="AD820" s="29"/>
      <c r="AE820" s="29"/>
      <c r="AF820" s="29"/>
      <c r="AG820" s="29"/>
      <c r="AH820" s="29"/>
      <c r="AI820" s="29"/>
      <c r="AJ820" s="29"/>
    </row>
    <row r="821" spans="1:36" ht="22.5" customHeight="1">
      <c r="A821" s="29"/>
      <c r="B821" s="29"/>
      <c r="C821" s="29"/>
      <c r="D821" s="29"/>
      <c r="E821" s="29"/>
      <c r="F821" s="63"/>
      <c r="G821" s="63"/>
      <c r="H821" s="63"/>
      <c r="I821" s="63"/>
      <c r="J821" s="63"/>
      <c r="K821" s="63"/>
      <c r="L821" s="63"/>
      <c r="M821" s="63"/>
      <c r="N821" s="63"/>
      <c r="O821" s="63"/>
      <c r="P821" s="63"/>
      <c r="Q821" s="63"/>
      <c r="R821" s="63"/>
      <c r="S821" s="63"/>
      <c r="T821" s="63"/>
      <c r="U821" s="63"/>
      <c r="V821" s="63"/>
      <c r="W821" s="63"/>
      <c r="X821" s="63"/>
      <c r="Y821" s="63"/>
      <c r="Z821" s="29"/>
      <c r="AA821" s="29"/>
      <c r="AB821" s="29"/>
      <c r="AC821" s="29"/>
      <c r="AD821" s="29"/>
      <c r="AE821" s="29"/>
      <c r="AF821" s="29"/>
      <c r="AG821" s="29"/>
      <c r="AH821" s="29"/>
      <c r="AI821" s="29"/>
      <c r="AJ821" s="29"/>
    </row>
    <row r="822" spans="1:36" ht="22.5" customHeight="1">
      <c r="A822" s="29"/>
      <c r="B822" s="29"/>
      <c r="C822" s="29"/>
      <c r="D822" s="29"/>
      <c r="E822" s="29"/>
      <c r="F822" s="63"/>
      <c r="G822" s="63"/>
      <c r="H822" s="63"/>
      <c r="I822" s="63"/>
      <c r="J822" s="63"/>
      <c r="K822" s="63"/>
      <c r="L822" s="63"/>
      <c r="M822" s="63"/>
      <c r="N822" s="63"/>
      <c r="O822" s="63"/>
      <c r="P822" s="63"/>
      <c r="Q822" s="63"/>
      <c r="R822" s="63"/>
      <c r="S822" s="63"/>
      <c r="T822" s="63"/>
      <c r="U822" s="63"/>
      <c r="V822" s="63"/>
      <c r="W822" s="63"/>
      <c r="X822" s="63"/>
      <c r="Y822" s="63"/>
      <c r="Z822" s="29"/>
      <c r="AA822" s="29"/>
      <c r="AB822" s="29"/>
      <c r="AC822" s="29"/>
      <c r="AD822" s="29"/>
      <c r="AE822" s="29"/>
      <c r="AF822" s="29"/>
      <c r="AG822" s="29"/>
      <c r="AH822" s="29"/>
      <c r="AI822" s="29"/>
      <c r="AJ822" s="29"/>
    </row>
    <row r="823" spans="1:36" ht="22.5" customHeight="1">
      <c r="A823" s="29"/>
      <c r="B823" s="29"/>
      <c r="C823" s="29"/>
      <c r="D823" s="29"/>
      <c r="E823" s="29"/>
      <c r="F823" s="63"/>
      <c r="G823" s="63"/>
      <c r="H823" s="63"/>
      <c r="I823" s="63"/>
      <c r="J823" s="63"/>
      <c r="K823" s="63"/>
      <c r="L823" s="63"/>
      <c r="M823" s="63"/>
      <c r="N823" s="63"/>
      <c r="O823" s="63"/>
      <c r="P823" s="63"/>
      <c r="Q823" s="63"/>
      <c r="R823" s="63"/>
      <c r="S823" s="63"/>
      <c r="T823" s="63"/>
      <c r="U823" s="63"/>
      <c r="V823" s="63"/>
      <c r="W823" s="63"/>
      <c r="X823" s="63"/>
      <c r="Y823" s="63"/>
      <c r="Z823" s="29"/>
      <c r="AA823" s="29"/>
      <c r="AB823" s="29"/>
      <c r="AC823" s="29"/>
      <c r="AD823" s="29"/>
      <c r="AE823" s="29"/>
      <c r="AF823" s="29"/>
      <c r="AG823" s="29"/>
      <c r="AH823" s="29"/>
      <c r="AI823" s="29"/>
      <c r="AJ823" s="29"/>
    </row>
    <row r="824" spans="1:36" ht="22.5" customHeight="1">
      <c r="A824" s="29"/>
      <c r="B824" s="29"/>
      <c r="C824" s="29"/>
      <c r="D824" s="29"/>
      <c r="E824" s="29"/>
      <c r="F824" s="63"/>
      <c r="G824" s="63"/>
      <c r="H824" s="63"/>
      <c r="I824" s="63"/>
      <c r="J824" s="63"/>
      <c r="K824" s="63"/>
      <c r="L824" s="63"/>
      <c r="M824" s="63"/>
      <c r="N824" s="63"/>
      <c r="O824" s="63"/>
      <c r="P824" s="63"/>
      <c r="Q824" s="63"/>
      <c r="R824" s="63"/>
      <c r="S824" s="63"/>
      <c r="T824" s="63"/>
      <c r="U824" s="63"/>
      <c r="V824" s="63"/>
      <c r="W824" s="63"/>
      <c r="X824" s="63"/>
      <c r="Y824" s="63"/>
      <c r="Z824" s="29"/>
      <c r="AA824" s="29"/>
      <c r="AB824" s="29"/>
      <c r="AC824" s="29"/>
      <c r="AD824" s="29"/>
      <c r="AE824" s="29"/>
      <c r="AF824" s="29"/>
      <c r="AG824" s="29"/>
      <c r="AH824" s="29"/>
      <c r="AI824" s="29"/>
      <c r="AJ824" s="29"/>
    </row>
    <row r="825" spans="1:36" ht="22.5" customHeight="1">
      <c r="A825" s="29"/>
      <c r="B825" s="29"/>
      <c r="C825" s="29"/>
      <c r="D825" s="29"/>
      <c r="E825" s="29"/>
      <c r="F825" s="63"/>
      <c r="G825" s="63"/>
      <c r="H825" s="63"/>
      <c r="I825" s="63"/>
      <c r="J825" s="63"/>
      <c r="K825" s="63"/>
      <c r="L825" s="63"/>
      <c r="M825" s="63"/>
      <c r="N825" s="63"/>
      <c r="O825" s="63"/>
      <c r="P825" s="63"/>
      <c r="Q825" s="63"/>
      <c r="R825" s="63"/>
      <c r="S825" s="63"/>
      <c r="T825" s="63"/>
      <c r="U825" s="63"/>
      <c r="V825" s="63"/>
      <c r="W825" s="63"/>
      <c r="X825" s="63"/>
      <c r="Y825" s="63"/>
      <c r="Z825" s="29"/>
      <c r="AA825" s="29"/>
      <c r="AB825" s="29"/>
      <c r="AC825" s="29"/>
      <c r="AD825" s="29"/>
      <c r="AE825" s="29"/>
      <c r="AF825" s="29"/>
      <c r="AG825" s="29"/>
      <c r="AH825" s="29"/>
      <c r="AI825" s="29"/>
      <c r="AJ825" s="29"/>
    </row>
    <row r="826" spans="1:36" ht="22.5" customHeight="1">
      <c r="A826" s="29"/>
      <c r="B826" s="29"/>
      <c r="C826" s="29"/>
      <c r="D826" s="29"/>
      <c r="E826" s="29"/>
      <c r="F826" s="63"/>
      <c r="G826" s="63"/>
      <c r="H826" s="63"/>
      <c r="I826" s="63"/>
      <c r="J826" s="63"/>
      <c r="K826" s="63"/>
      <c r="L826" s="63"/>
      <c r="M826" s="63"/>
      <c r="N826" s="63"/>
      <c r="O826" s="63"/>
      <c r="P826" s="63"/>
      <c r="Q826" s="63"/>
      <c r="R826" s="63"/>
      <c r="S826" s="63"/>
      <c r="T826" s="63"/>
      <c r="U826" s="63"/>
      <c r="V826" s="63"/>
      <c r="W826" s="63"/>
      <c r="X826" s="63"/>
      <c r="Y826" s="63"/>
      <c r="Z826" s="29"/>
      <c r="AA826" s="29"/>
      <c r="AB826" s="29"/>
      <c r="AC826" s="29"/>
      <c r="AD826" s="29"/>
      <c r="AE826" s="29"/>
      <c r="AF826" s="29"/>
      <c r="AG826" s="29"/>
      <c r="AH826" s="29"/>
      <c r="AI826" s="29"/>
      <c r="AJ826" s="29"/>
    </row>
    <row r="827" spans="1:36" ht="22.5" customHeight="1">
      <c r="A827" s="29"/>
      <c r="B827" s="29"/>
      <c r="C827" s="29"/>
      <c r="D827" s="29"/>
      <c r="E827" s="29"/>
      <c r="F827" s="63"/>
      <c r="G827" s="63"/>
      <c r="H827" s="63"/>
      <c r="I827" s="63"/>
      <c r="J827" s="63"/>
      <c r="K827" s="63"/>
      <c r="L827" s="63"/>
      <c r="M827" s="63"/>
      <c r="N827" s="63"/>
      <c r="O827" s="63"/>
      <c r="P827" s="63"/>
      <c r="Q827" s="63"/>
      <c r="R827" s="63"/>
      <c r="S827" s="63"/>
      <c r="T827" s="63"/>
      <c r="U827" s="63"/>
      <c r="V827" s="63"/>
      <c r="W827" s="63"/>
      <c r="X827" s="63"/>
      <c r="Y827" s="63"/>
      <c r="Z827" s="29"/>
      <c r="AA827" s="29"/>
      <c r="AB827" s="29"/>
      <c r="AC827" s="29"/>
      <c r="AD827" s="29"/>
      <c r="AE827" s="29"/>
      <c r="AF827" s="29"/>
      <c r="AG827" s="29"/>
      <c r="AH827" s="29"/>
      <c r="AI827" s="29"/>
      <c r="AJ827" s="29"/>
    </row>
    <row r="828" spans="1:36" ht="22.5" customHeight="1">
      <c r="A828" s="29"/>
      <c r="B828" s="29"/>
      <c r="C828" s="29"/>
      <c r="D828" s="29"/>
      <c r="E828" s="29"/>
      <c r="F828" s="63"/>
      <c r="G828" s="63"/>
      <c r="H828" s="63"/>
      <c r="I828" s="63"/>
      <c r="J828" s="63"/>
      <c r="K828" s="63"/>
      <c r="L828" s="63"/>
      <c r="M828" s="63"/>
      <c r="N828" s="63"/>
      <c r="O828" s="63"/>
      <c r="P828" s="63"/>
      <c r="Q828" s="63"/>
      <c r="R828" s="63"/>
      <c r="S828" s="63"/>
      <c r="T828" s="63"/>
      <c r="U828" s="63"/>
      <c r="V828" s="63"/>
      <c r="W828" s="63"/>
      <c r="X828" s="63"/>
      <c r="Y828" s="63"/>
      <c r="Z828" s="29"/>
      <c r="AA828" s="29"/>
      <c r="AB828" s="29"/>
      <c r="AC828" s="29"/>
      <c r="AD828" s="29"/>
      <c r="AE828" s="29"/>
      <c r="AF828" s="29"/>
      <c r="AG828" s="29"/>
      <c r="AH828" s="29"/>
      <c r="AI828" s="29"/>
      <c r="AJ828" s="29"/>
    </row>
    <row r="829" spans="1:36" ht="22.5" customHeight="1">
      <c r="A829" s="29"/>
      <c r="B829" s="29"/>
      <c r="C829" s="29"/>
      <c r="D829" s="29"/>
      <c r="E829" s="29"/>
      <c r="F829" s="63"/>
      <c r="G829" s="63"/>
      <c r="H829" s="63"/>
      <c r="I829" s="63"/>
      <c r="J829" s="63"/>
      <c r="K829" s="63"/>
      <c r="L829" s="63"/>
      <c r="M829" s="63"/>
      <c r="N829" s="63"/>
      <c r="O829" s="63"/>
      <c r="P829" s="63"/>
      <c r="Q829" s="63"/>
      <c r="R829" s="63"/>
      <c r="S829" s="63"/>
      <c r="T829" s="63"/>
      <c r="U829" s="63"/>
      <c r="V829" s="63"/>
      <c r="W829" s="63"/>
      <c r="X829" s="63"/>
      <c r="Y829" s="63"/>
      <c r="Z829" s="29"/>
      <c r="AA829" s="29"/>
      <c r="AB829" s="29"/>
      <c r="AC829" s="29"/>
      <c r="AD829" s="29"/>
      <c r="AE829" s="29"/>
      <c r="AF829" s="29"/>
      <c r="AG829" s="29"/>
      <c r="AH829" s="29"/>
      <c r="AI829" s="29"/>
      <c r="AJ829" s="29"/>
    </row>
    <row r="830" spans="1:36" ht="22.5" customHeight="1">
      <c r="A830" s="29"/>
      <c r="B830" s="29"/>
      <c r="C830" s="29"/>
      <c r="D830" s="29"/>
      <c r="E830" s="29"/>
      <c r="F830" s="63"/>
      <c r="G830" s="63"/>
      <c r="H830" s="63"/>
      <c r="I830" s="63"/>
      <c r="J830" s="63"/>
      <c r="K830" s="63"/>
      <c r="L830" s="63"/>
      <c r="M830" s="63"/>
      <c r="N830" s="63"/>
      <c r="O830" s="63"/>
      <c r="P830" s="63"/>
      <c r="Q830" s="63"/>
      <c r="R830" s="63"/>
      <c r="S830" s="63"/>
      <c r="T830" s="63"/>
      <c r="U830" s="63"/>
      <c r="V830" s="63"/>
      <c r="W830" s="63"/>
      <c r="X830" s="63"/>
      <c r="Y830" s="63"/>
      <c r="Z830" s="29"/>
      <c r="AA830" s="29"/>
      <c r="AB830" s="29"/>
      <c r="AC830" s="29"/>
      <c r="AD830" s="29"/>
      <c r="AE830" s="29"/>
      <c r="AF830" s="29"/>
      <c r="AG830" s="29"/>
      <c r="AH830" s="29"/>
      <c r="AI830" s="29"/>
      <c r="AJ830" s="29"/>
    </row>
    <row r="831" spans="1:36" ht="22.5" customHeight="1">
      <c r="A831" s="29"/>
      <c r="B831" s="29"/>
      <c r="C831" s="29"/>
      <c r="D831" s="29"/>
      <c r="E831" s="29"/>
      <c r="F831" s="63"/>
      <c r="G831" s="63"/>
      <c r="H831" s="63"/>
      <c r="I831" s="63"/>
      <c r="J831" s="63"/>
      <c r="K831" s="63"/>
      <c r="L831" s="63"/>
      <c r="M831" s="63"/>
      <c r="N831" s="63"/>
      <c r="O831" s="63"/>
      <c r="P831" s="63"/>
      <c r="Q831" s="63"/>
      <c r="R831" s="63"/>
      <c r="S831" s="63"/>
      <c r="T831" s="63"/>
      <c r="U831" s="63"/>
      <c r="V831" s="63"/>
      <c r="W831" s="63"/>
      <c r="X831" s="63"/>
      <c r="Y831" s="63"/>
      <c r="Z831" s="29"/>
      <c r="AA831" s="29"/>
      <c r="AB831" s="29"/>
      <c r="AC831" s="29"/>
      <c r="AD831" s="29"/>
      <c r="AE831" s="29"/>
      <c r="AF831" s="29"/>
      <c r="AG831" s="29"/>
      <c r="AH831" s="29"/>
      <c r="AI831" s="29"/>
      <c r="AJ831" s="29"/>
    </row>
    <row r="832" spans="1:36" ht="22.5" customHeight="1">
      <c r="A832" s="29"/>
      <c r="B832" s="29"/>
      <c r="C832" s="29"/>
      <c r="D832" s="29"/>
      <c r="E832" s="29"/>
      <c r="F832" s="63"/>
      <c r="G832" s="63"/>
      <c r="H832" s="63"/>
      <c r="I832" s="63"/>
      <c r="J832" s="63"/>
      <c r="K832" s="63"/>
      <c r="L832" s="63"/>
      <c r="M832" s="63"/>
      <c r="N832" s="63"/>
      <c r="O832" s="63"/>
      <c r="P832" s="63"/>
      <c r="Q832" s="63"/>
      <c r="R832" s="63"/>
      <c r="S832" s="63"/>
      <c r="T832" s="63"/>
      <c r="U832" s="63"/>
      <c r="V832" s="63"/>
      <c r="W832" s="63"/>
      <c r="X832" s="63"/>
      <c r="Y832" s="63"/>
      <c r="Z832" s="29"/>
      <c r="AA832" s="29"/>
      <c r="AB832" s="29"/>
      <c r="AC832" s="29"/>
      <c r="AD832" s="29"/>
      <c r="AE832" s="29"/>
      <c r="AF832" s="29"/>
      <c r="AG832" s="29"/>
      <c r="AH832" s="29"/>
      <c r="AI832" s="29"/>
      <c r="AJ832" s="29"/>
    </row>
    <row r="833" spans="1:36" ht="22.5" customHeight="1">
      <c r="A833" s="29"/>
      <c r="B833" s="29"/>
      <c r="C833" s="29"/>
      <c r="D833" s="29"/>
      <c r="E833" s="29"/>
      <c r="F833" s="63"/>
      <c r="G833" s="63"/>
      <c r="H833" s="63"/>
      <c r="I833" s="63"/>
      <c r="J833" s="63"/>
      <c r="K833" s="63"/>
      <c r="L833" s="63"/>
      <c r="M833" s="63"/>
      <c r="N833" s="63"/>
      <c r="O833" s="63"/>
      <c r="P833" s="63"/>
      <c r="Q833" s="63"/>
      <c r="R833" s="63"/>
      <c r="S833" s="63"/>
      <c r="T833" s="63"/>
      <c r="U833" s="63"/>
      <c r="V833" s="63"/>
      <c r="W833" s="63"/>
      <c r="X833" s="63"/>
      <c r="Y833" s="63"/>
      <c r="Z833" s="29"/>
      <c r="AA833" s="29"/>
      <c r="AB833" s="29"/>
      <c r="AC833" s="29"/>
      <c r="AD833" s="29"/>
      <c r="AE833" s="29"/>
      <c r="AF833" s="29"/>
      <c r="AG833" s="29"/>
      <c r="AH833" s="29"/>
      <c r="AI833" s="29"/>
      <c r="AJ833" s="29"/>
    </row>
    <row r="834" spans="1:36" ht="22.5" customHeight="1">
      <c r="A834" s="29"/>
      <c r="B834" s="29"/>
      <c r="C834" s="29"/>
      <c r="D834" s="29"/>
      <c r="E834" s="29"/>
      <c r="F834" s="63"/>
      <c r="G834" s="63"/>
      <c r="H834" s="63"/>
      <c r="I834" s="63"/>
      <c r="J834" s="63"/>
      <c r="K834" s="63"/>
      <c r="L834" s="63"/>
      <c r="M834" s="63"/>
      <c r="N834" s="63"/>
      <c r="O834" s="63"/>
      <c r="P834" s="63"/>
      <c r="Q834" s="63"/>
      <c r="R834" s="63"/>
      <c r="S834" s="63"/>
      <c r="T834" s="63"/>
      <c r="U834" s="63"/>
      <c r="V834" s="63"/>
      <c r="W834" s="63"/>
      <c r="X834" s="63"/>
      <c r="Y834" s="63"/>
      <c r="Z834" s="29"/>
      <c r="AA834" s="29"/>
      <c r="AB834" s="29"/>
      <c r="AC834" s="29"/>
      <c r="AD834" s="29"/>
      <c r="AE834" s="29"/>
      <c r="AF834" s="29"/>
      <c r="AG834" s="29"/>
      <c r="AH834" s="29"/>
      <c r="AI834" s="29"/>
      <c r="AJ834" s="29"/>
    </row>
    <row r="835" spans="1:36" ht="22.5" customHeight="1">
      <c r="A835" s="29"/>
      <c r="B835" s="29"/>
      <c r="C835" s="29"/>
      <c r="D835" s="29"/>
      <c r="E835" s="29"/>
      <c r="F835" s="63"/>
      <c r="G835" s="63"/>
      <c r="H835" s="63"/>
      <c r="I835" s="63"/>
      <c r="J835" s="63"/>
      <c r="K835" s="63"/>
      <c r="L835" s="63"/>
      <c r="M835" s="63"/>
      <c r="N835" s="63"/>
      <c r="O835" s="63"/>
      <c r="P835" s="63"/>
      <c r="Q835" s="63"/>
      <c r="R835" s="63"/>
      <c r="S835" s="63"/>
      <c r="T835" s="63"/>
      <c r="U835" s="63"/>
      <c r="V835" s="63"/>
      <c r="W835" s="63"/>
      <c r="X835" s="63"/>
      <c r="Y835" s="63"/>
      <c r="Z835" s="29"/>
      <c r="AA835" s="29"/>
      <c r="AB835" s="29"/>
      <c r="AC835" s="29"/>
      <c r="AD835" s="29"/>
      <c r="AE835" s="29"/>
      <c r="AF835" s="29"/>
      <c r="AG835" s="29"/>
      <c r="AH835" s="29"/>
      <c r="AI835" s="29"/>
      <c r="AJ835" s="29"/>
    </row>
    <row r="836" spans="1:36" ht="22.5" customHeight="1">
      <c r="A836" s="29"/>
      <c r="B836" s="29"/>
      <c r="C836" s="29"/>
      <c r="D836" s="29"/>
      <c r="E836" s="29"/>
      <c r="F836" s="63"/>
      <c r="G836" s="63"/>
      <c r="H836" s="63"/>
      <c r="I836" s="63"/>
      <c r="J836" s="63"/>
      <c r="K836" s="63"/>
      <c r="L836" s="63"/>
      <c r="M836" s="63"/>
      <c r="N836" s="63"/>
      <c r="O836" s="63"/>
      <c r="P836" s="63"/>
      <c r="Q836" s="63"/>
      <c r="R836" s="63"/>
      <c r="S836" s="63"/>
      <c r="T836" s="63"/>
      <c r="U836" s="63"/>
      <c r="V836" s="63"/>
      <c r="W836" s="63"/>
      <c r="X836" s="63"/>
      <c r="Y836" s="63"/>
      <c r="Z836" s="29"/>
      <c r="AA836" s="29"/>
      <c r="AB836" s="29"/>
      <c r="AC836" s="29"/>
      <c r="AD836" s="29"/>
      <c r="AE836" s="29"/>
      <c r="AF836" s="29"/>
      <c r="AG836" s="29"/>
      <c r="AH836" s="29"/>
      <c r="AI836" s="29"/>
      <c r="AJ836" s="29"/>
    </row>
    <row r="837" spans="1:36" ht="22.5" customHeight="1">
      <c r="A837" s="29"/>
      <c r="B837" s="29"/>
      <c r="C837" s="29"/>
      <c r="D837" s="29"/>
      <c r="E837" s="29"/>
      <c r="F837" s="63"/>
      <c r="G837" s="63"/>
      <c r="H837" s="63"/>
      <c r="I837" s="63"/>
      <c r="J837" s="63"/>
      <c r="K837" s="63"/>
      <c r="L837" s="63"/>
      <c r="M837" s="63"/>
      <c r="N837" s="63"/>
      <c r="O837" s="63"/>
      <c r="P837" s="63"/>
      <c r="Q837" s="63"/>
      <c r="R837" s="63"/>
      <c r="S837" s="63"/>
      <c r="T837" s="63"/>
      <c r="U837" s="63"/>
      <c r="V837" s="63"/>
      <c r="W837" s="63"/>
      <c r="X837" s="63"/>
      <c r="Y837" s="63"/>
      <c r="Z837" s="29"/>
      <c r="AA837" s="29"/>
      <c r="AB837" s="29"/>
      <c r="AC837" s="29"/>
      <c r="AD837" s="29"/>
      <c r="AE837" s="29"/>
      <c r="AF837" s="29"/>
      <c r="AG837" s="29"/>
      <c r="AH837" s="29"/>
      <c r="AI837" s="29"/>
      <c r="AJ837" s="29"/>
    </row>
    <row r="838" spans="1:36" ht="22.5" customHeight="1">
      <c r="A838" s="29"/>
      <c r="B838" s="29"/>
      <c r="C838" s="29"/>
      <c r="D838" s="29"/>
      <c r="E838" s="29"/>
      <c r="F838" s="63"/>
      <c r="G838" s="63"/>
      <c r="H838" s="63"/>
      <c r="I838" s="63"/>
      <c r="J838" s="63"/>
      <c r="K838" s="63"/>
      <c r="L838" s="63"/>
      <c r="M838" s="63"/>
      <c r="N838" s="63"/>
      <c r="O838" s="63"/>
      <c r="P838" s="63"/>
      <c r="Q838" s="63"/>
      <c r="R838" s="63"/>
      <c r="S838" s="63"/>
      <c r="T838" s="63"/>
      <c r="U838" s="63"/>
      <c r="V838" s="63"/>
      <c r="W838" s="63"/>
      <c r="X838" s="63"/>
      <c r="Y838" s="63"/>
      <c r="Z838" s="29"/>
      <c r="AA838" s="29"/>
      <c r="AB838" s="29"/>
      <c r="AC838" s="29"/>
      <c r="AD838" s="29"/>
      <c r="AE838" s="29"/>
      <c r="AF838" s="29"/>
      <c r="AG838" s="29"/>
      <c r="AH838" s="29"/>
      <c r="AI838" s="29"/>
      <c r="AJ838" s="29"/>
    </row>
    <row r="839" spans="1:36" ht="22.5" customHeight="1">
      <c r="A839" s="29"/>
      <c r="B839" s="29"/>
      <c r="C839" s="29"/>
      <c r="D839" s="29"/>
      <c r="E839" s="29"/>
      <c r="F839" s="63"/>
      <c r="G839" s="63"/>
      <c r="H839" s="63"/>
      <c r="I839" s="63"/>
      <c r="J839" s="63"/>
      <c r="K839" s="63"/>
      <c r="L839" s="63"/>
      <c r="M839" s="63"/>
      <c r="N839" s="63"/>
      <c r="O839" s="63"/>
      <c r="P839" s="63"/>
      <c r="Q839" s="63"/>
      <c r="R839" s="63"/>
      <c r="S839" s="63"/>
      <c r="T839" s="63"/>
      <c r="U839" s="63"/>
      <c r="V839" s="63"/>
      <c r="W839" s="63"/>
      <c r="X839" s="63"/>
      <c r="Y839" s="63"/>
      <c r="Z839" s="29"/>
      <c r="AA839" s="29"/>
      <c r="AB839" s="29"/>
      <c r="AC839" s="29"/>
      <c r="AD839" s="29"/>
      <c r="AE839" s="29"/>
      <c r="AF839" s="29"/>
      <c r="AG839" s="29"/>
      <c r="AH839" s="29"/>
      <c r="AI839" s="29"/>
      <c r="AJ839" s="29"/>
    </row>
    <row r="840" spans="1:36" ht="22.5" customHeight="1">
      <c r="A840" s="29"/>
      <c r="B840" s="29"/>
      <c r="C840" s="29"/>
      <c r="D840" s="29"/>
      <c r="E840" s="29"/>
      <c r="F840" s="63"/>
      <c r="G840" s="63"/>
      <c r="H840" s="63"/>
      <c r="I840" s="63"/>
      <c r="J840" s="63"/>
      <c r="K840" s="63"/>
      <c r="L840" s="63"/>
      <c r="M840" s="63"/>
      <c r="N840" s="63"/>
      <c r="O840" s="63"/>
      <c r="P840" s="63"/>
      <c r="Q840" s="63"/>
      <c r="R840" s="63"/>
      <c r="S840" s="63"/>
      <c r="T840" s="63"/>
      <c r="U840" s="63"/>
      <c r="V840" s="63"/>
      <c r="W840" s="63"/>
      <c r="X840" s="63"/>
      <c r="Y840" s="63"/>
      <c r="Z840" s="29"/>
      <c r="AA840" s="29"/>
      <c r="AB840" s="29"/>
      <c r="AC840" s="29"/>
      <c r="AD840" s="29"/>
      <c r="AE840" s="29"/>
      <c r="AF840" s="29"/>
      <c r="AG840" s="29"/>
      <c r="AH840" s="29"/>
      <c r="AI840" s="29"/>
      <c r="AJ840" s="29"/>
    </row>
    <row r="841" spans="1:36" ht="22.5" customHeight="1">
      <c r="A841" s="29"/>
      <c r="B841" s="29"/>
      <c r="C841" s="29"/>
      <c r="D841" s="29"/>
      <c r="E841" s="29"/>
      <c r="F841" s="63"/>
      <c r="G841" s="63"/>
      <c r="H841" s="63"/>
      <c r="I841" s="63"/>
      <c r="J841" s="63"/>
      <c r="K841" s="63"/>
      <c r="L841" s="63"/>
      <c r="M841" s="63"/>
      <c r="N841" s="63"/>
      <c r="O841" s="63"/>
      <c r="P841" s="63"/>
      <c r="Q841" s="63"/>
      <c r="R841" s="63"/>
      <c r="S841" s="63"/>
      <c r="T841" s="63"/>
      <c r="U841" s="63"/>
      <c r="V841" s="63"/>
      <c r="W841" s="63"/>
      <c r="X841" s="63"/>
      <c r="Y841" s="63"/>
      <c r="Z841" s="29"/>
      <c r="AA841" s="29"/>
      <c r="AB841" s="29"/>
      <c r="AC841" s="29"/>
      <c r="AD841" s="29"/>
      <c r="AE841" s="29"/>
      <c r="AF841" s="29"/>
      <c r="AG841" s="29"/>
      <c r="AH841" s="29"/>
      <c r="AI841" s="29"/>
      <c r="AJ841" s="29"/>
    </row>
    <row r="842" spans="1:36" ht="22.5" customHeight="1">
      <c r="A842" s="29"/>
      <c r="B842" s="29"/>
      <c r="C842" s="29"/>
      <c r="D842" s="29"/>
      <c r="E842" s="29"/>
      <c r="F842" s="63"/>
      <c r="G842" s="63"/>
      <c r="H842" s="63"/>
      <c r="I842" s="63"/>
      <c r="J842" s="63"/>
      <c r="K842" s="63"/>
      <c r="L842" s="63"/>
      <c r="M842" s="63"/>
      <c r="N842" s="63"/>
      <c r="O842" s="63"/>
      <c r="P842" s="63"/>
      <c r="Q842" s="63"/>
      <c r="R842" s="63"/>
      <c r="S842" s="63"/>
      <c r="T842" s="63"/>
      <c r="U842" s="63"/>
      <c r="V842" s="63"/>
      <c r="W842" s="63"/>
      <c r="X842" s="63"/>
      <c r="Y842" s="63"/>
      <c r="Z842" s="29"/>
      <c r="AA842" s="29"/>
      <c r="AB842" s="29"/>
      <c r="AC842" s="29"/>
      <c r="AD842" s="29"/>
      <c r="AE842" s="29"/>
      <c r="AF842" s="29"/>
      <c r="AG842" s="29"/>
      <c r="AH842" s="29"/>
      <c r="AI842" s="29"/>
      <c r="AJ842" s="29"/>
    </row>
    <row r="843" spans="1:36" ht="22.5" customHeight="1">
      <c r="A843" s="29"/>
      <c r="B843" s="29"/>
      <c r="C843" s="29"/>
      <c r="D843" s="29"/>
      <c r="E843" s="29"/>
      <c r="F843" s="63"/>
      <c r="G843" s="63"/>
      <c r="H843" s="63"/>
      <c r="I843" s="63"/>
      <c r="J843" s="63"/>
      <c r="K843" s="63"/>
      <c r="L843" s="63"/>
      <c r="M843" s="63"/>
      <c r="N843" s="63"/>
      <c r="O843" s="63"/>
      <c r="P843" s="63"/>
      <c r="Q843" s="63"/>
      <c r="R843" s="63"/>
      <c r="S843" s="63"/>
      <c r="T843" s="63"/>
      <c r="U843" s="63"/>
      <c r="V843" s="63"/>
      <c r="W843" s="63"/>
      <c r="X843" s="63"/>
      <c r="Y843" s="63"/>
      <c r="Z843" s="29"/>
      <c r="AA843" s="29"/>
      <c r="AB843" s="29"/>
      <c r="AC843" s="29"/>
      <c r="AD843" s="29"/>
      <c r="AE843" s="29"/>
      <c r="AF843" s="29"/>
      <c r="AG843" s="29"/>
      <c r="AH843" s="29"/>
      <c r="AI843" s="29"/>
      <c r="AJ843" s="29"/>
    </row>
    <row r="844" spans="1:36" ht="22.5" customHeight="1">
      <c r="A844" s="29"/>
      <c r="B844" s="29"/>
      <c r="C844" s="29"/>
      <c r="D844" s="29"/>
      <c r="E844" s="29"/>
      <c r="F844" s="63"/>
      <c r="G844" s="63"/>
      <c r="H844" s="63"/>
      <c r="I844" s="63"/>
      <c r="J844" s="63"/>
      <c r="K844" s="63"/>
      <c r="L844" s="63"/>
      <c r="M844" s="63"/>
      <c r="N844" s="63"/>
      <c r="O844" s="63"/>
      <c r="P844" s="63"/>
      <c r="Q844" s="63"/>
      <c r="R844" s="63"/>
      <c r="S844" s="63"/>
      <c r="T844" s="63"/>
      <c r="U844" s="63"/>
      <c r="V844" s="63"/>
      <c r="W844" s="63"/>
      <c r="X844" s="63"/>
      <c r="Y844" s="63"/>
      <c r="Z844" s="29"/>
      <c r="AA844" s="29"/>
      <c r="AB844" s="29"/>
      <c r="AC844" s="29"/>
      <c r="AD844" s="29"/>
      <c r="AE844" s="29"/>
      <c r="AF844" s="29"/>
      <c r="AG844" s="29"/>
      <c r="AH844" s="29"/>
      <c r="AI844" s="29"/>
      <c r="AJ844" s="29"/>
    </row>
    <row r="845" spans="1:36" ht="22.5" customHeight="1">
      <c r="A845" s="29"/>
      <c r="B845" s="29"/>
      <c r="C845" s="29"/>
      <c r="D845" s="29"/>
      <c r="E845" s="29"/>
      <c r="F845" s="63"/>
      <c r="G845" s="63"/>
      <c r="H845" s="63"/>
      <c r="I845" s="63"/>
      <c r="J845" s="63"/>
      <c r="K845" s="63"/>
      <c r="L845" s="63"/>
      <c r="M845" s="63"/>
      <c r="N845" s="63"/>
      <c r="O845" s="63"/>
      <c r="P845" s="63"/>
      <c r="Q845" s="63"/>
      <c r="R845" s="63"/>
      <c r="S845" s="63"/>
      <c r="T845" s="63"/>
      <c r="U845" s="63"/>
      <c r="V845" s="63"/>
      <c r="W845" s="63"/>
      <c r="X845" s="63"/>
      <c r="Y845" s="63"/>
      <c r="Z845" s="29"/>
      <c r="AA845" s="29"/>
      <c r="AB845" s="29"/>
      <c r="AC845" s="29"/>
      <c r="AD845" s="29"/>
      <c r="AE845" s="29"/>
      <c r="AF845" s="29"/>
      <c r="AG845" s="29"/>
      <c r="AH845" s="29"/>
      <c r="AI845" s="29"/>
      <c r="AJ845" s="29"/>
    </row>
    <row r="846" spans="1:36" ht="22.5" customHeight="1">
      <c r="A846" s="29"/>
      <c r="B846" s="29"/>
      <c r="C846" s="29"/>
      <c r="D846" s="29"/>
      <c r="E846" s="29"/>
      <c r="F846" s="63"/>
      <c r="G846" s="63"/>
      <c r="H846" s="63"/>
      <c r="I846" s="63"/>
      <c r="J846" s="63"/>
      <c r="K846" s="63"/>
      <c r="L846" s="63"/>
      <c r="M846" s="63"/>
      <c r="N846" s="63"/>
      <c r="O846" s="63"/>
      <c r="P846" s="63"/>
      <c r="Q846" s="63"/>
      <c r="R846" s="63"/>
      <c r="S846" s="63"/>
      <c r="T846" s="63"/>
      <c r="U846" s="63"/>
      <c r="V846" s="63"/>
      <c r="W846" s="63"/>
      <c r="X846" s="63"/>
      <c r="Y846" s="63"/>
      <c r="Z846" s="29"/>
      <c r="AA846" s="29"/>
      <c r="AB846" s="29"/>
      <c r="AC846" s="29"/>
      <c r="AD846" s="29"/>
      <c r="AE846" s="29"/>
      <c r="AF846" s="29"/>
      <c r="AG846" s="29"/>
      <c r="AH846" s="29"/>
      <c r="AI846" s="29"/>
      <c r="AJ846" s="29"/>
    </row>
    <row r="847" spans="1:36" ht="22.5" customHeight="1">
      <c r="A847" s="29"/>
      <c r="B847" s="29"/>
      <c r="C847" s="29"/>
      <c r="D847" s="29"/>
      <c r="E847" s="29"/>
      <c r="F847" s="63"/>
      <c r="G847" s="63"/>
      <c r="H847" s="63"/>
      <c r="I847" s="63"/>
      <c r="J847" s="63"/>
      <c r="K847" s="63"/>
      <c r="L847" s="63"/>
      <c r="M847" s="63"/>
      <c r="N847" s="63"/>
      <c r="O847" s="63"/>
      <c r="P847" s="63"/>
      <c r="Q847" s="63"/>
      <c r="R847" s="63"/>
      <c r="S847" s="63"/>
      <c r="T847" s="63"/>
      <c r="U847" s="63"/>
      <c r="V847" s="63"/>
      <c r="W847" s="63"/>
      <c r="X847" s="63"/>
      <c r="Y847" s="63"/>
      <c r="Z847" s="29"/>
      <c r="AA847" s="29"/>
      <c r="AB847" s="29"/>
      <c r="AC847" s="29"/>
      <c r="AD847" s="29"/>
      <c r="AE847" s="29"/>
      <c r="AF847" s="29"/>
      <c r="AG847" s="29"/>
      <c r="AH847" s="29"/>
      <c r="AI847" s="29"/>
      <c r="AJ847" s="29"/>
    </row>
    <row r="848" spans="1:36" ht="22.5" customHeight="1">
      <c r="A848" s="29"/>
      <c r="B848" s="29"/>
      <c r="C848" s="29"/>
      <c r="D848" s="29"/>
      <c r="E848" s="29"/>
      <c r="F848" s="63"/>
      <c r="G848" s="63"/>
      <c r="H848" s="63"/>
      <c r="I848" s="63"/>
      <c r="J848" s="63"/>
      <c r="K848" s="63"/>
      <c r="L848" s="63"/>
      <c r="M848" s="63"/>
      <c r="N848" s="63"/>
      <c r="O848" s="63"/>
      <c r="P848" s="63"/>
      <c r="Q848" s="63"/>
      <c r="R848" s="63"/>
      <c r="S848" s="63"/>
      <c r="T848" s="63"/>
      <c r="U848" s="63"/>
      <c r="V848" s="63"/>
      <c r="W848" s="63"/>
      <c r="X848" s="63"/>
      <c r="Y848" s="63"/>
      <c r="Z848" s="29"/>
      <c r="AA848" s="29"/>
      <c r="AB848" s="29"/>
      <c r="AC848" s="29"/>
      <c r="AD848" s="29"/>
      <c r="AE848" s="29"/>
      <c r="AF848" s="29"/>
      <c r="AG848" s="29"/>
      <c r="AH848" s="29"/>
      <c r="AI848" s="29"/>
      <c r="AJ848" s="29"/>
    </row>
    <row r="849" spans="1:36" ht="22.5" customHeight="1">
      <c r="A849" s="29"/>
      <c r="B849" s="29"/>
      <c r="C849" s="29"/>
      <c r="D849" s="29"/>
      <c r="E849" s="29"/>
      <c r="F849" s="63"/>
      <c r="G849" s="63"/>
      <c r="H849" s="63"/>
      <c r="I849" s="63"/>
      <c r="J849" s="63"/>
      <c r="K849" s="63"/>
      <c r="L849" s="63"/>
      <c r="M849" s="63"/>
      <c r="N849" s="63"/>
      <c r="O849" s="63"/>
      <c r="P849" s="63"/>
      <c r="Q849" s="63"/>
      <c r="R849" s="63"/>
      <c r="S849" s="63"/>
      <c r="T849" s="63"/>
      <c r="U849" s="63"/>
      <c r="V849" s="63"/>
      <c r="W849" s="63"/>
      <c r="X849" s="63"/>
      <c r="Y849" s="63"/>
      <c r="Z849" s="29"/>
      <c r="AA849" s="29"/>
      <c r="AB849" s="29"/>
      <c r="AC849" s="29"/>
      <c r="AD849" s="29"/>
      <c r="AE849" s="29"/>
      <c r="AF849" s="29"/>
      <c r="AG849" s="29"/>
      <c r="AH849" s="29"/>
      <c r="AI849" s="29"/>
      <c r="AJ849" s="29"/>
    </row>
    <row r="850" spans="1:36" ht="22.5" customHeight="1">
      <c r="A850" s="29"/>
      <c r="B850" s="29"/>
      <c r="C850" s="29"/>
      <c r="D850" s="29"/>
      <c r="E850" s="29"/>
      <c r="F850" s="63"/>
      <c r="G850" s="63"/>
      <c r="H850" s="63"/>
      <c r="I850" s="63"/>
      <c r="J850" s="63"/>
      <c r="K850" s="63"/>
      <c r="L850" s="63"/>
      <c r="M850" s="63"/>
      <c r="N850" s="63"/>
      <c r="O850" s="63"/>
      <c r="P850" s="63"/>
      <c r="Q850" s="63"/>
      <c r="R850" s="63"/>
      <c r="S850" s="63"/>
      <c r="T850" s="63"/>
      <c r="U850" s="63"/>
      <c r="V850" s="63"/>
      <c r="W850" s="63"/>
      <c r="X850" s="63"/>
      <c r="Y850" s="63"/>
      <c r="Z850" s="29"/>
      <c r="AA850" s="29"/>
      <c r="AB850" s="29"/>
      <c r="AC850" s="29"/>
      <c r="AD850" s="29"/>
      <c r="AE850" s="29"/>
      <c r="AF850" s="29"/>
      <c r="AG850" s="29"/>
      <c r="AH850" s="29"/>
      <c r="AI850" s="29"/>
      <c r="AJ850" s="29"/>
    </row>
    <row r="851" spans="1:36" ht="22.5" customHeight="1">
      <c r="A851" s="29"/>
      <c r="B851" s="29"/>
      <c r="C851" s="29"/>
      <c r="D851" s="29"/>
      <c r="E851" s="29"/>
      <c r="F851" s="63"/>
      <c r="G851" s="63"/>
      <c r="H851" s="63"/>
      <c r="I851" s="63"/>
      <c r="J851" s="63"/>
      <c r="K851" s="63"/>
      <c r="L851" s="63"/>
      <c r="M851" s="63"/>
      <c r="N851" s="63"/>
      <c r="O851" s="63"/>
      <c r="P851" s="63"/>
      <c r="Q851" s="63"/>
      <c r="R851" s="63"/>
      <c r="S851" s="63"/>
      <c r="T851" s="63"/>
      <c r="U851" s="63"/>
      <c r="V851" s="63"/>
      <c r="W851" s="63"/>
      <c r="X851" s="63"/>
      <c r="Y851" s="63"/>
      <c r="Z851" s="29"/>
      <c r="AA851" s="29"/>
      <c r="AB851" s="29"/>
      <c r="AC851" s="29"/>
      <c r="AD851" s="29"/>
      <c r="AE851" s="29"/>
      <c r="AF851" s="29"/>
      <c r="AG851" s="29"/>
      <c r="AH851" s="29"/>
      <c r="AI851" s="29"/>
      <c r="AJ851" s="29"/>
    </row>
    <row r="852" spans="1:36" ht="22.5" customHeight="1">
      <c r="A852" s="29"/>
      <c r="B852" s="29"/>
      <c r="C852" s="29"/>
      <c r="D852" s="29"/>
      <c r="E852" s="29"/>
      <c r="F852" s="63"/>
      <c r="G852" s="63"/>
      <c r="H852" s="63"/>
      <c r="I852" s="63"/>
      <c r="J852" s="63"/>
      <c r="K852" s="63"/>
      <c r="L852" s="63"/>
      <c r="M852" s="63"/>
      <c r="N852" s="63"/>
      <c r="O852" s="63"/>
      <c r="P852" s="63"/>
      <c r="Q852" s="63"/>
      <c r="R852" s="63"/>
      <c r="S852" s="63"/>
      <c r="T852" s="63"/>
      <c r="U852" s="63"/>
      <c r="V852" s="63"/>
      <c r="W852" s="63"/>
      <c r="X852" s="63"/>
      <c r="Y852" s="63"/>
      <c r="Z852" s="29"/>
      <c r="AA852" s="29"/>
      <c r="AB852" s="29"/>
      <c r="AC852" s="29"/>
      <c r="AD852" s="29"/>
      <c r="AE852" s="29"/>
      <c r="AF852" s="29"/>
      <c r="AG852" s="29"/>
      <c r="AH852" s="29"/>
      <c r="AI852" s="29"/>
      <c r="AJ852" s="29"/>
    </row>
    <row r="853" spans="1:36" ht="22.5" customHeight="1">
      <c r="A853" s="29"/>
      <c r="B853" s="29"/>
      <c r="C853" s="29"/>
      <c r="D853" s="29"/>
      <c r="E853" s="29"/>
      <c r="F853" s="63"/>
      <c r="G853" s="63"/>
      <c r="H853" s="63"/>
      <c r="I853" s="63"/>
      <c r="J853" s="63"/>
      <c r="K853" s="63"/>
      <c r="L853" s="63"/>
      <c r="M853" s="63"/>
      <c r="N853" s="63"/>
      <c r="O853" s="63"/>
      <c r="P853" s="63"/>
      <c r="Q853" s="63"/>
      <c r="R853" s="63"/>
      <c r="S853" s="63"/>
      <c r="T853" s="63"/>
      <c r="U853" s="63"/>
      <c r="V853" s="63"/>
      <c r="W853" s="63"/>
      <c r="X853" s="63"/>
      <c r="Y853" s="63"/>
      <c r="Z853" s="29"/>
      <c r="AA853" s="29"/>
      <c r="AB853" s="29"/>
      <c r="AC853" s="29"/>
      <c r="AD853" s="29"/>
      <c r="AE853" s="29"/>
      <c r="AF853" s="29"/>
      <c r="AG853" s="29"/>
      <c r="AH853" s="29"/>
      <c r="AI853" s="29"/>
      <c r="AJ853" s="29"/>
    </row>
    <row r="854" spans="1:36" ht="22.5" customHeight="1">
      <c r="A854" s="29"/>
      <c r="B854" s="29"/>
      <c r="C854" s="29"/>
      <c r="D854" s="29"/>
      <c r="E854" s="29"/>
      <c r="F854" s="63"/>
      <c r="G854" s="63"/>
      <c r="H854" s="63"/>
      <c r="I854" s="63"/>
      <c r="J854" s="63"/>
      <c r="K854" s="63"/>
      <c r="L854" s="63"/>
      <c r="M854" s="63"/>
      <c r="N854" s="63"/>
      <c r="O854" s="63"/>
      <c r="P854" s="63"/>
      <c r="Q854" s="63"/>
      <c r="R854" s="63"/>
      <c r="S854" s="63"/>
      <c r="T854" s="63"/>
      <c r="U854" s="63"/>
      <c r="V854" s="63"/>
      <c r="W854" s="63"/>
      <c r="X854" s="63"/>
      <c r="Y854" s="63"/>
      <c r="Z854" s="29"/>
      <c r="AA854" s="29"/>
      <c r="AB854" s="29"/>
      <c r="AC854" s="29"/>
      <c r="AD854" s="29"/>
      <c r="AE854" s="29"/>
      <c r="AF854" s="29"/>
      <c r="AG854" s="29"/>
      <c r="AH854" s="29"/>
      <c r="AI854" s="29"/>
      <c r="AJ854" s="29"/>
    </row>
    <row r="855" spans="1:36" ht="22.5" customHeight="1">
      <c r="A855" s="29"/>
      <c r="B855" s="29"/>
      <c r="C855" s="29"/>
      <c r="D855" s="29"/>
      <c r="E855" s="29"/>
      <c r="F855" s="63"/>
      <c r="G855" s="63"/>
      <c r="H855" s="63"/>
      <c r="I855" s="63"/>
      <c r="J855" s="63"/>
      <c r="K855" s="63"/>
      <c r="L855" s="63"/>
      <c r="M855" s="63"/>
      <c r="N855" s="63"/>
      <c r="O855" s="63"/>
      <c r="P855" s="63"/>
      <c r="Q855" s="63"/>
      <c r="R855" s="63"/>
      <c r="S855" s="63"/>
      <c r="T855" s="63"/>
      <c r="U855" s="63"/>
      <c r="V855" s="63"/>
      <c r="W855" s="63"/>
      <c r="X855" s="63"/>
      <c r="Y855" s="63"/>
      <c r="Z855" s="29"/>
      <c r="AA855" s="29"/>
      <c r="AB855" s="29"/>
      <c r="AC855" s="29"/>
      <c r="AD855" s="29"/>
      <c r="AE855" s="29"/>
      <c r="AF855" s="29"/>
      <c r="AG855" s="29"/>
      <c r="AH855" s="29"/>
      <c r="AI855" s="29"/>
      <c r="AJ855" s="29"/>
    </row>
    <row r="856" spans="1:36" ht="22.5" customHeight="1">
      <c r="A856" s="29"/>
      <c r="B856" s="29"/>
      <c r="C856" s="29"/>
      <c r="D856" s="29"/>
      <c r="E856" s="29"/>
      <c r="F856" s="63"/>
      <c r="G856" s="63"/>
      <c r="H856" s="63"/>
      <c r="I856" s="63"/>
      <c r="J856" s="63"/>
      <c r="K856" s="63"/>
      <c r="L856" s="63"/>
      <c r="M856" s="63"/>
      <c r="N856" s="63"/>
      <c r="O856" s="63"/>
      <c r="P856" s="63"/>
      <c r="Q856" s="63"/>
      <c r="R856" s="63"/>
      <c r="S856" s="63"/>
      <c r="T856" s="63"/>
      <c r="U856" s="63"/>
      <c r="V856" s="63"/>
      <c r="W856" s="63"/>
      <c r="X856" s="63"/>
      <c r="Y856" s="63"/>
      <c r="Z856" s="29"/>
      <c r="AA856" s="29"/>
      <c r="AB856" s="29"/>
      <c r="AC856" s="29"/>
      <c r="AD856" s="29"/>
      <c r="AE856" s="29"/>
      <c r="AF856" s="29"/>
      <c r="AG856" s="29"/>
      <c r="AH856" s="29"/>
      <c r="AI856" s="29"/>
      <c r="AJ856" s="29"/>
    </row>
    <row r="857" spans="1:36" ht="22.5" customHeight="1">
      <c r="A857" s="29"/>
      <c r="B857" s="29"/>
      <c r="C857" s="29"/>
      <c r="D857" s="29"/>
      <c r="E857" s="29"/>
      <c r="F857" s="63"/>
      <c r="G857" s="63"/>
      <c r="H857" s="63"/>
      <c r="I857" s="63"/>
      <c r="J857" s="63"/>
      <c r="K857" s="63"/>
      <c r="L857" s="63"/>
      <c r="M857" s="63"/>
      <c r="N857" s="63"/>
      <c r="O857" s="63"/>
      <c r="P857" s="63"/>
      <c r="Q857" s="63"/>
      <c r="R857" s="63"/>
      <c r="S857" s="63"/>
      <c r="T857" s="63"/>
      <c r="U857" s="63"/>
      <c r="V857" s="63"/>
      <c r="W857" s="63"/>
      <c r="X857" s="63"/>
      <c r="Y857" s="63"/>
      <c r="Z857" s="29"/>
      <c r="AA857" s="29"/>
      <c r="AB857" s="29"/>
      <c r="AC857" s="29"/>
      <c r="AD857" s="29"/>
      <c r="AE857" s="29"/>
      <c r="AF857" s="29"/>
      <c r="AG857" s="29"/>
      <c r="AH857" s="29"/>
      <c r="AI857" s="29"/>
      <c r="AJ857" s="29"/>
    </row>
    <row r="858" spans="1:36" ht="22.5" customHeight="1">
      <c r="A858" s="29"/>
      <c r="B858" s="29"/>
      <c r="C858" s="29"/>
      <c r="D858" s="29"/>
      <c r="E858" s="29"/>
      <c r="F858" s="63"/>
      <c r="G858" s="63"/>
      <c r="H858" s="63"/>
      <c r="I858" s="63"/>
      <c r="J858" s="63"/>
      <c r="K858" s="63"/>
      <c r="L858" s="63"/>
      <c r="M858" s="63"/>
      <c r="N858" s="63"/>
      <c r="O858" s="63"/>
      <c r="P858" s="63"/>
      <c r="Q858" s="63"/>
      <c r="R858" s="63"/>
      <c r="S858" s="63"/>
      <c r="T858" s="63"/>
      <c r="U858" s="63"/>
      <c r="V858" s="63"/>
      <c r="W858" s="63"/>
      <c r="X858" s="63"/>
      <c r="Y858" s="63"/>
      <c r="Z858" s="29"/>
      <c r="AA858" s="29"/>
      <c r="AB858" s="29"/>
      <c r="AC858" s="29"/>
      <c r="AD858" s="29"/>
      <c r="AE858" s="29"/>
      <c r="AF858" s="29"/>
      <c r="AG858" s="29"/>
      <c r="AH858" s="29"/>
      <c r="AI858" s="29"/>
      <c r="AJ858" s="29"/>
    </row>
    <row r="859" spans="1:36" ht="22.5" customHeight="1">
      <c r="A859" s="29"/>
      <c r="B859" s="29"/>
      <c r="C859" s="29"/>
      <c r="D859" s="29"/>
      <c r="E859" s="29"/>
      <c r="F859" s="63"/>
      <c r="G859" s="63"/>
      <c r="H859" s="63"/>
      <c r="I859" s="63"/>
      <c r="J859" s="63"/>
      <c r="K859" s="63"/>
      <c r="L859" s="63"/>
      <c r="M859" s="63"/>
      <c r="N859" s="63"/>
      <c r="O859" s="63"/>
      <c r="P859" s="63"/>
      <c r="Q859" s="63"/>
      <c r="R859" s="63"/>
      <c r="S859" s="63"/>
      <c r="T859" s="63"/>
      <c r="U859" s="63"/>
      <c r="V859" s="63"/>
      <c r="W859" s="63"/>
      <c r="X859" s="63"/>
      <c r="Y859" s="63"/>
      <c r="Z859" s="29"/>
      <c r="AA859" s="29"/>
      <c r="AB859" s="29"/>
      <c r="AC859" s="29"/>
      <c r="AD859" s="29"/>
      <c r="AE859" s="29"/>
      <c r="AF859" s="29"/>
      <c r="AG859" s="29"/>
      <c r="AH859" s="29"/>
      <c r="AI859" s="29"/>
      <c r="AJ859" s="29"/>
    </row>
    <row r="860" spans="1:36" ht="22.5" customHeight="1">
      <c r="A860" s="29"/>
      <c r="B860" s="29"/>
      <c r="C860" s="29"/>
      <c r="D860" s="29"/>
      <c r="E860" s="29"/>
      <c r="F860" s="63"/>
      <c r="G860" s="63"/>
      <c r="H860" s="63"/>
      <c r="I860" s="63"/>
      <c r="J860" s="63"/>
      <c r="K860" s="63"/>
      <c r="L860" s="63"/>
      <c r="M860" s="63"/>
      <c r="N860" s="63"/>
      <c r="O860" s="63"/>
      <c r="P860" s="63"/>
      <c r="Q860" s="63"/>
      <c r="R860" s="63"/>
      <c r="S860" s="63"/>
      <c r="T860" s="63"/>
      <c r="U860" s="63"/>
      <c r="V860" s="63"/>
      <c r="W860" s="63"/>
      <c r="X860" s="63"/>
      <c r="Y860" s="63"/>
      <c r="Z860" s="29"/>
      <c r="AA860" s="29"/>
      <c r="AB860" s="29"/>
      <c r="AC860" s="29"/>
      <c r="AD860" s="29"/>
      <c r="AE860" s="29"/>
      <c r="AF860" s="29"/>
      <c r="AG860" s="29"/>
      <c r="AH860" s="29"/>
      <c r="AI860" s="29"/>
      <c r="AJ860" s="29"/>
    </row>
    <row r="861" spans="1:36" ht="22.5" customHeight="1">
      <c r="A861" s="29"/>
      <c r="B861" s="29"/>
      <c r="C861" s="29"/>
      <c r="D861" s="29"/>
      <c r="E861" s="29"/>
      <c r="F861" s="63"/>
      <c r="G861" s="63"/>
      <c r="H861" s="63"/>
      <c r="I861" s="63"/>
      <c r="J861" s="63"/>
      <c r="K861" s="63"/>
      <c r="L861" s="63"/>
      <c r="M861" s="63"/>
      <c r="N861" s="63"/>
      <c r="O861" s="63"/>
      <c r="P861" s="63"/>
      <c r="Q861" s="63"/>
      <c r="R861" s="63"/>
      <c r="S861" s="63"/>
      <c r="T861" s="63"/>
      <c r="U861" s="63"/>
      <c r="V861" s="63"/>
      <c r="W861" s="63"/>
      <c r="X861" s="63"/>
      <c r="Y861" s="63"/>
      <c r="Z861" s="29"/>
      <c r="AA861" s="29"/>
      <c r="AB861" s="29"/>
      <c r="AC861" s="29"/>
      <c r="AD861" s="29"/>
      <c r="AE861" s="29"/>
      <c r="AF861" s="29"/>
      <c r="AG861" s="29"/>
      <c r="AH861" s="29"/>
      <c r="AI861" s="29"/>
      <c r="AJ861" s="29"/>
    </row>
    <row r="862" spans="1:36" ht="22.5" customHeight="1">
      <c r="A862" s="29"/>
      <c r="B862" s="29"/>
      <c r="C862" s="29"/>
      <c r="D862" s="29"/>
      <c r="E862" s="29"/>
      <c r="F862" s="63"/>
      <c r="G862" s="63"/>
      <c r="H862" s="63"/>
      <c r="I862" s="63"/>
      <c r="J862" s="63"/>
      <c r="K862" s="63"/>
      <c r="L862" s="63"/>
      <c r="M862" s="63"/>
      <c r="N862" s="63"/>
      <c r="O862" s="63"/>
      <c r="P862" s="63"/>
      <c r="Q862" s="63"/>
      <c r="R862" s="63"/>
      <c r="S862" s="63"/>
      <c r="T862" s="63"/>
      <c r="U862" s="63"/>
      <c r="V862" s="63"/>
      <c r="W862" s="63"/>
      <c r="X862" s="63"/>
      <c r="Y862" s="63"/>
      <c r="Z862" s="29"/>
      <c r="AA862" s="29"/>
      <c r="AB862" s="29"/>
      <c r="AC862" s="29"/>
      <c r="AD862" s="29"/>
      <c r="AE862" s="29"/>
      <c r="AF862" s="29"/>
      <c r="AG862" s="29"/>
      <c r="AH862" s="29"/>
      <c r="AI862" s="29"/>
      <c r="AJ862" s="29"/>
    </row>
    <row r="863" spans="1:36" ht="22.5" customHeight="1">
      <c r="A863" s="29"/>
      <c r="B863" s="29"/>
      <c r="C863" s="29"/>
      <c r="D863" s="29"/>
      <c r="E863" s="29"/>
      <c r="F863" s="63"/>
      <c r="G863" s="63"/>
      <c r="H863" s="63"/>
      <c r="I863" s="63"/>
      <c r="J863" s="63"/>
      <c r="K863" s="63"/>
      <c r="L863" s="63"/>
      <c r="M863" s="63"/>
      <c r="N863" s="63"/>
      <c r="O863" s="63"/>
      <c r="P863" s="63"/>
      <c r="Q863" s="63"/>
      <c r="R863" s="63"/>
      <c r="S863" s="63"/>
      <c r="T863" s="63"/>
      <c r="U863" s="63"/>
      <c r="V863" s="63"/>
      <c r="W863" s="63"/>
      <c r="X863" s="63"/>
      <c r="Y863" s="63"/>
      <c r="Z863" s="29"/>
      <c r="AA863" s="29"/>
      <c r="AB863" s="29"/>
      <c r="AC863" s="29"/>
      <c r="AD863" s="29"/>
      <c r="AE863" s="29"/>
      <c r="AF863" s="29"/>
      <c r="AG863" s="29"/>
      <c r="AH863" s="29"/>
      <c r="AI863" s="29"/>
      <c r="AJ863" s="29"/>
    </row>
    <row r="864" spans="1:36" ht="22.5" customHeight="1">
      <c r="A864" s="29"/>
      <c r="B864" s="29"/>
      <c r="C864" s="29"/>
      <c r="D864" s="29"/>
      <c r="E864" s="29"/>
      <c r="F864" s="63"/>
      <c r="G864" s="63"/>
      <c r="H864" s="63"/>
      <c r="I864" s="63"/>
      <c r="J864" s="63"/>
      <c r="K864" s="63"/>
      <c r="L864" s="63"/>
      <c r="M864" s="63"/>
      <c r="N864" s="63"/>
      <c r="O864" s="63"/>
      <c r="P864" s="63"/>
      <c r="Q864" s="63"/>
      <c r="R864" s="63"/>
      <c r="S864" s="63"/>
      <c r="T864" s="63"/>
      <c r="U864" s="63"/>
      <c r="V864" s="63"/>
      <c r="W864" s="63"/>
      <c r="X864" s="63"/>
      <c r="Y864" s="63"/>
      <c r="Z864" s="29"/>
      <c r="AA864" s="29"/>
      <c r="AB864" s="29"/>
      <c r="AC864" s="29"/>
      <c r="AD864" s="29"/>
      <c r="AE864" s="29"/>
      <c r="AF864" s="29"/>
      <c r="AG864" s="29"/>
      <c r="AH864" s="29"/>
      <c r="AI864" s="29"/>
      <c r="AJ864" s="29"/>
    </row>
    <row r="865" spans="1:36" ht="22.5" customHeight="1">
      <c r="A865" s="29"/>
      <c r="B865" s="29"/>
      <c r="C865" s="29"/>
      <c r="D865" s="29"/>
      <c r="E865" s="29"/>
      <c r="F865" s="63"/>
      <c r="G865" s="63"/>
      <c r="H865" s="63"/>
      <c r="I865" s="63"/>
      <c r="J865" s="63"/>
      <c r="K865" s="63"/>
      <c r="L865" s="63"/>
      <c r="M865" s="63"/>
      <c r="N865" s="63"/>
      <c r="O865" s="63"/>
      <c r="P865" s="63"/>
      <c r="Q865" s="63"/>
      <c r="R865" s="63"/>
      <c r="S865" s="63"/>
      <c r="T865" s="63"/>
      <c r="U865" s="63"/>
      <c r="V865" s="63"/>
      <c r="W865" s="63"/>
      <c r="X865" s="63"/>
      <c r="Y865" s="63"/>
      <c r="Z865" s="29"/>
      <c r="AA865" s="29"/>
      <c r="AB865" s="29"/>
      <c r="AC865" s="29"/>
      <c r="AD865" s="29"/>
      <c r="AE865" s="29"/>
      <c r="AF865" s="29"/>
      <c r="AG865" s="29"/>
      <c r="AH865" s="29"/>
      <c r="AI865" s="29"/>
      <c r="AJ865" s="29"/>
    </row>
    <row r="866" spans="1:36" ht="22.5" customHeight="1">
      <c r="A866" s="29"/>
      <c r="B866" s="29"/>
      <c r="C866" s="29"/>
      <c r="D866" s="29"/>
      <c r="E866" s="29"/>
      <c r="F866" s="63"/>
      <c r="G866" s="63"/>
      <c r="H866" s="63"/>
      <c r="I866" s="63"/>
      <c r="J866" s="63"/>
      <c r="K866" s="63"/>
      <c r="L866" s="63"/>
      <c r="M866" s="63"/>
      <c r="N866" s="63"/>
      <c r="O866" s="63"/>
      <c r="P866" s="63"/>
      <c r="Q866" s="63"/>
      <c r="R866" s="63"/>
      <c r="S866" s="63"/>
      <c r="T866" s="63"/>
      <c r="U866" s="63"/>
      <c r="V866" s="63"/>
      <c r="W866" s="63"/>
      <c r="X866" s="63"/>
      <c r="Y866" s="63"/>
      <c r="Z866" s="29"/>
      <c r="AA866" s="29"/>
      <c r="AB866" s="29"/>
      <c r="AC866" s="29"/>
      <c r="AD866" s="29"/>
      <c r="AE866" s="29"/>
      <c r="AF866" s="29"/>
      <c r="AG866" s="29"/>
      <c r="AH866" s="29"/>
      <c r="AI866" s="29"/>
      <c r="AJ866" s="29"/>
    </row>
    <row r="867" spans="1:36" ht="22.5" customHeight="1">
      <c r="A867" s="29"/>
      <c r="B867" s="29"/>
      <c r="C867" s="29"/>
      <c r="D867" s="29"/>
      <c r="E867" s="29"/>
      <c r="F867" s="63"/>
      <c r="G867" s="63"/>
      <c r="H867" s="63"/>
      <c r="I867" s="63"/>
      <c r="J867" s="63"/>
      <c r="K867" s="63"/>
      <c r="L867" s="63"/>
      <c r="M867" s="63"/>
      <c r="N867" s="63"/>
      <c r="O867" s="63"/>
      <c r="P867" s="63"/>
      <c r="Q867" s="63"/>
      <c r="R867" s="63"/>
      <c r="S867" s="63"/>
      <c r="T867" s="63"/>
      <c r="U867" s="63"/>
      <c r="V867" s="63"/>
      <c r="W867" s="63"/>
      <c r="X867" s="63"/>
      <c r="Y867" s="63"/>
      <c r="Z867" s="29"/>
      <c r="AA867" s="29"/>
      <c r="AB867" s="29"/>
      <c r="AC867" s="29"/>
      <c r="AD867" s="29"/>
      <c r="AE867" s="29"/>
      <c r="AF867" s="29"/>
      <c r="AG867" s="29"/>
      <c r="AH867" s="29"/>
      <c r="AI867" s="29"/>
      <c r="AJ867" s="29"/>
    </row>
    <row r="868" spans="1:36" ht="22.5" customHeight="1">
      <c r="A868" s="29"/>
      <c r="B868" s="29"/>
      <c r="C868" s="29"/>
      <c r="D868" s="29"/>
      <c r="E868" s="29"/>
      <c r="F868" s="63"/>
      <c r="G868" s="63"/>
      <c r="H868" s="63"/>
      <c r="I868" s="63"/>
      <c r="J868" s="63"/>
      <c r="K868" s="63"/>
      <c r="L868" s="63"/>
      <c r="M868" s="63"/>
      <c r="N868" s="63"/>
      <c r="O868" s="63"/>
      <c r="P868" s="63"/>
      <c r="Q868" s="63"/>
      <c r="R868" s="63"/>
      <c r="S868" s="63"/>
      <c r="T868" s="63"/>
      <c r="U868" s="63"/>
      <c r="V868" s="63"/>
      <c r="W868" s="63"/>
      <c r="X868" s="63"/>
      <c r="Y868" s="63"/>
      <c r="Z868" s="29"/>
      <c r="AA868" s="29"/>
      <c r="AB868" s="29"/>
      <c r="AC868" s="29"/>
      <c r="AD868" s="29"/>
      <c r="AE868" s="29"/>
      <c r="AF868" s="29"/>
      <c r="AG868" s="29"/>
      <c r="AH868" s="29"/>
      <c r="AI868" s="29"/>
      <c r="AJ868" s="29"/>
    </row>
    <row r="869" spans="1:36" ht="22.5" customHeight="1">
      <c r="A869" s="29"/>
      <c r="B869" s="29"/>
      <c r="C869" s="29"/>
      <c r="D869" s="29"/>
      <c r="E869" s="29"/>
      <c r="F869" s="63"/>
      <c r="G869" s="63"/>
      <c r="H869" s="63"/>
      <c r="I869" s="63"/>
      <c r="J869" s="63"/>
      <c r="K869" s="63"/>
      <c r="L869" s="63"/>
      <c r="M869" s="63"/>
      <c r="N869" s="63"/>
      <c r="O869" s="63"/>
      <c r="P869" s="63"/>
      <c r="Q869" s="63"/>
      <c r="R869" s="63"/>
      <c r="S869" s="63"/>
      <c r="T869" s="63"/>
      <c r="U869" s="63"/>
      <c r="V869" s="63"/>
      <c r="W869" s="63"/>
      <c r="X869" s="63"/>
      <c r="Y869" s="63"/>
      <c r="Z869" s="29"/>
      <c r="AA869" s="29"/>
      <c r="AB869" s="29"/>
      <c r="AC869" s="29"/>
      <c r="AD869" s="29"/>
      <c r="AE869" s="29"/>
      <c r="AF869" s="29"/>
      <c r="AG869" s="29"/>
      <c r="AH869" s="29"/>
      <c r="AI869" s="29"/>
      <c r="AJ869" s="29"/>
    </row>
    <row r="870" spans="1:36" ht="22.5" customHeight="1">
      <c r="A870" s="29"/>
      <c r="B870" s="29"/>
      <c r="C870" s="29"/>
      <c r="D870" s="29"/>
      <c r="E870" s="29"/>
      <c r="F870" s="63"/>
      <c r="G870" s="63"/>
      <c r="H870" s="63"/>
      <c r="I870" s="63"/>
      <c r="J870" s="63"/>
      <c r="K870" s="63"/>
      <c r="L870" s="63"/>
      <c r="M870" s="63"/>
      <c r="N870" s="63"/>
      <c r="O870" s="63"/>
      <c r="P870" s="63"/>
      <c r="Q870" s="63"/>
      <c r="R870" s="63"/>
      <c r="S870" s="63"/>
      <c r="T870" s="63"/>
      <c r="U870" s="63"/>
      <c r="V870" s="63"/>
      <c r="W870" s="63"/>
      <c r="X870" s="63"/>
      <c r="Y870" s="63"/>
      <c r="Z870" s="29"/>
      <c r="AA870" s="29"/>
      <c r="AB870" s="29"/>
      <c r="AC870" s="29"/>
      <c r="AD870" s="29"/>
      <c r="AE870" s="29"/>
      <c r="AF870" s="29"/>
      <c r="AG870" s="29"/>
      <c r="AH870" s="29"/>
      <c r="AI870" s="29"/>
      <c r="AJ870" s="29"/>
    </row>
    <row r="871" spans="1:36" ht="22.5" customHeight="1">
      <c r="A871" s="29"/>
      <c r="B871" s="29"/>
      <c r="C871" s="29"/>
      <c r="D871" s="29"/>
      <c r="E871" s="29"/>
      <c r="F871" s="63"/>
      <c r="G871" s="63"/>
      <c r="H871" s="63"/>
      <c r="I871" s="63"/>
      <c r="J871" s="63"/>
      <c r="K871" s="63"/>
      <c r="L871" s="63"/>
      <c r="M871" s="63"/>
      <c r="N871" s="63"/>
      <c r="O871" s="63"/>
      <c r="P871" s="63"/>
      <c r="Q871" s="63"/>
      <c r="R871" s="63"/>
      <c r="S871" s="63"/>
      <c r="T871" s="63"/>
      <c r="U871" s="63"/>
      <c r="V871" s="63"/>
      <c r="W871" s="63"/>
      <c r="X871" s="63"/>
      <c r="Y871" s="63"/>
      <c r="Z871" s="29"/>
      <c r="AA871" s="29"/>
      <c r="AB871" s="29"/>
      <c r="AC871" s="29"/>
      <c r="AD871" s="29"/>
      <c r="AE871" s="29"/>
      <c r="AF871" s="29"/>
      <c r="AG871" s="29"/>
      <c r="AH871" s="29"/>
      <c r="AI871" s="29"/>
      <c r="AJ871" s="29"/>
    </row>
    <row r="872" spans="1:36" ht="22.5" customHeight="1">
      <c r="A872" s="29"/>
      <c r="B872" s="29"/>
      <c r="C872" s="29"/>
      <c r="D872" s="29"/>
      <c r="E872" s="29"/>
      <c r="F872" s="63"/>
      <c r="G872" s="63"/>
      <c r="H872" s="63"/>
      <c r="I872" s="63"/>
      <c r="J872" s="63"/>
      <c r="K872" s="63"/>
      <c r="L872" s="63"/>
      <c r="M872" s="63"/>
      <c r="N872" s="63"/>
      <c r="O872" s="63"/>
      <c r="P872" s="63"/>
      <c r="Q872" s="63"/>
      <c r="R872" s="63"/>
      <c r="S872" s="63"/>
      <c r="T872" s="63"/>
      <c r="U872" s="63"/>
      <c r="V872" s="63"/>
      <c r="W872" s="63"/>
      <c r="X872" s="63"/>
      <c r="Y872" s="63"/>
      <c r="Z872" s="29"/>
      <c r="AA872" s="29"/>
      <c r="AB872" s="29"/>
      <c r="AC872" s="29"/>
      <c r="AD872" s="29"/>
      <c r="AE872" s="29"/>
      <c r="AF872" s="29"/>
      <c r="AG872" s="29"/>
      <c r="AH872" s="29"/>
      <c r="AI872" s="29"/>
      <c r="AJ872" s="29"/>
    </row>
    <row r="873" spans="1:36" ht="22.5" customHeight="1">
      <c r="A873" s="29"/>
      <c r="B873" s="29"/>
      <c r="C873" s="29"/>
      <c r="D873" s="29"/>
      <c r="E873" s="29"/>
      <c r="F873" s="63"/>
      <c r="G873" s="63"/>
      <c r="H873" s="63"/>
      <c r="I873" s="63"/>
      <c r="J873" s="63"/>
      <c r="K873" s="63"/>
      <c r="L873" s="63"/>
      <c r="M873" s="63"/>
      <c r="N873" s="63"/>
      <c r="O873" s="63"/>
      <c r="P873" s="63"/>
      <c r="Q873" s="63"/>
      <c r="R873" s="63"/>
      <c r="S873" s="63"/>
      <c r="T873" s="63"/>
      <c r="U873" s="63"/>
      <c r="V873" s="63"/>
      <c r="W873" s="63"/>
      <c r="X873" s="63"/>
      <c r="Y873" s="63"/>
      <c r="Z873" s="29"/>
      <c r="AA873" s="29"/>
      <c r="AB873" s="29"/>
      <c r="AC873" s="29"/>
      <c r="AD873" s="29"/>
      <c r="AE873" s="29"/>
      <c r="AF873" s="29"/>
      <c r="AG873" s="29"/>
      <c r="AH873" s="29"/>
      <c r="AI873" s="29"/>
      <c r="AJ873" s="29"/>
    </row>
    <row r="874" spans="1:36" ht="22.5" customHeight="1">
      <c r="A874" s="29"/>
      <c r="B874" s="29"/>
      <c r="C874" s="29"/>
      <c r="D874" s="29"/>
      <c r="E874" s="29"/>
      <c r="F874" s="63"/>
      <c r="G874" s="63"/>
      <c r="H874" s="63"/>
      <c r="I874" s="63"/>
      <c r="J874" s="63"/>
      <c r="K874" s="63"/>
      <c r="L874" s="63"/>
      <c r="M874" s="63"/>
      <c r="N874" s="63"/>
      <c r="O874" s="63"/>
      <c r="P874" s="63"/>
      <c r="Q874" s="63"/>
      <c r="R874" s="63"/>
      <c r="S874" s="63"/>
      <c r="T874" s="63"/>
      <c r="U874" s="63"/>
      <c r="V874" s="63"/>
      <c r="W874" s="63"/>
      <c r="X874" s="63"/>
      <c r="Y874" s="63"/>
      <c r="Z874" s="29"/>
      <c r="AA874" s="29"/>
      <c r="AB874" s="29"/>
      <c r="AC874" s="29"/>
      <c r="AD874" s="29"/>
      <c r="AE874" s="29"/>
      <c r="AF874" s="29"/>
      <c r="AG874" s="29"/>
      <c r="AH874" s="29"/>
      <c r="AI874" s="29"/>
      <c r="AJ874" s="29"/>
    </row>
    <row r="875" spans="1:36" ht="22.5" customHeight="1">
      <c r="A875" s="29"/>
      <c r="B875" s="29"/>
      <c r="C875" s="29"/>
      <c r="D875" s="29"/>
      <c r="E875" s="29"/>
      <c r="F875" s="63"/>
      <c r="G875" s="63"/>
      <c r="H875" s="63"/>
      <c r="I875" s="63"/>
      <c r="J875" s="63"/>
      <c r="K875" s="63"/>
      <c r="L875" s="63"/>
      <c r="M875" s="63"/>
      <c r="N875" s="63"/>
      <c r="O875" s="63"/>
      <c r="P875" s="63"/>
      <c r="Q875" s="63"/>
      <c r="R875" s="63"/>
      <c r="S875" s="63"/>
      <c r="T875" s="63"/>
      <c r="U875" s="63"/>
      <c r="V875" s="63"/>
      <c r="W875" s="63"/>
      <c r="X875" s="63"/>
      <c r="Y875" s="63"/>
      <c r="Z875" s="29"/>
      <c r="AA875" s="29"/>
      <c r="AB875" s="29"/>
      <c r="AC875" s="29"/>
      <c r="AD875" s="29"/>
      <c r="AE875" s="29"/>
      <c r="AF875" s="29"/>
      <c r="AG875" s="29"/>
      <c r="AH875" s="29"/>
      <c r="AI875" s="29"/>
      <c r="AJ875" s="29"/>
    </row>
    <row r="876" spans="1:36" ht="22.5" customHeight="1">
      <c r="A876" s="29"/>
      <c r="B876" s="29"/>
      <c r="C876" s="29"/>
      <c r="D876" s="29"/>
      <c r="E876" s="29"/>
      <c r="F876" s="63"/>
      <c r="G876" s="63"/>
      <c r="H876" s="63"/>
      <c r="I876" s="63"/>
      <c r="J876" s="63"/>
      <c r="K876" s="63"/>
      <c r="L876" s="63"/>
      <c r="M876" s="63"/>
      <c r="N876" s="63"/>
      <c r="O876" s="63"/>
      <c r="P876" s="63"/>
      <c r="Q876" s="63"/>
      <c r="R876" s="63"/>
      <c r="S876" s="63"/>
      <c r="T876" s="63"/>
      <c r="U876" s="63"/>
      <c r="V876" s="63"/>
      <c r="W876" s="63"/>
      <c r="X876" s="63"/>
      <c r="Y876" s="63"/>
      <c r="Z876" s="29"/>
      <c r="AA876" s="29"/>
      <c r="AB876" s="29"/>
      <c r="AC876" s="29"/>
      <c r="AD876" s="29"/>
      <c r="AE876" s="29"/>
      <c r="AF876" s="29"/>
      <c r="AG876" s="29"/>
      <c r="AH876" s="29"/>
      <c r="AI876" s="29"/>
      <c r="AJ876" s="29"/>
    </row>
    <row r="877" spans="1:36" ht="22.5" customHeight="1">
      <c r="A877" s="29"/>
      <c r="B877" s="29"/>
      <c r="C877" s="29"/>
      <c r="D877" s="29"/>
      <c r="E877" s="29"/>
      <c r="F877" s="63"/>
      <c r="G877" s="63"/>
      <c r="H877" s="63"/>
      <c r="I877" s="63"/>
      <c r="J877" s="63"/>
      <c r="K877" s="63"/>
      <c r="L877" s="63"/>
      <c r="M877" s="63"/>
      <c r="N877" s="63"/>
      <c r="O877" s="63"/>
      <c r="P877" s="63"/>
      <c r="Q877" s="63"/>
      <c r="R877" s="63"/>
      <c r="S877" s="63"/>
      <c r="T877" s="63"/>
      <c r="U877" s="63"/>
      <c r="V877" s="63"/>
      <c r="W877" s="63"/>
      <c r="X877" s="63"/>
      <c r="Y877" s="63"/>
      <c r="Z877" s="29"/>
      <c r="AA877" s="29"/>
      <c r="AB877" s="29"/>
      <c r="AC877" s="29"/>
      <c r="AD877" s="29"/>
      <c r="AE877" s="29"/>
      <c r="AF877" s="29"/>
      <c r="AG877" s="29"/>
      <c r="AH877" s="29"/>
      <c r="AI877" s="29"/>
      <c r="AJ877" s="29"/>
    </row>
    <row r="878" spans="1:36" ht="22.5" customHeight="1">
      <c r="A878" s="29"/>
      <c r="B878" s="29"/>
      <c r="C878" s="29"/>
      <c r="D878" s="29"/>
      <c r="E878" s="29"/>
      <c r="F878" s="63"/>
      <c r="G878" s="63"/>
      <c r="H878" s="63"/>
      <c r="I878" s="63"/>
      <c r="J878" s="63"/>
      <c r="K878" s="63"/>
      <c r="L878" s="63"/>
      <c r="M878" s="63"/>
      <c r="N878" s="63"/>
      <c r="O878" s="63"/>
      <c r="P878" s="63"/>
      <c r="Q878" s="63"/>
      <c r="R878" s="63"/>
      <c r="S878" s="63"/>
      <c r="T878" s="63"/>
      <c r="U878" s="63"/>
      <c r="V878" s="63"/>
      <c r="W878" s="63"/>
      <c r="X878" s="63"/>
      <c r="Y878" s="63"/>
      <c r="Z878" s="29"/>
      <c r="AA878" s="29"/>
      <c r="AB878" s="29"/>
      <c r="AC878" s="29"/>
      <c r="AD878" s="29"/>
      <c r="AE878" s="29"/>
      <c r="AF878" s="29"/>
      <c r="AG878" s="29"/>
      <c r="AH878" s="29"/>
      <c r="AI878" s="29"/>
      <c r="AJ878" s="29"/>
    </row>
    <row r="879" spans="1:36" ht="22.5" customHeight="1">
      <c r="A879" s="29"/>
      <c r="B879" s="29"/>
      <c r="C879" s="29"/>
      <c r="D879" s="29"/>
      <c r="E879" s="29"/>
      <c r="F879" s="63"/>
      <c r="G879" s="63"/>
      <c r="H879" s="63"/>
      <c r="I879" s="63"/>
      <c r="J879" s="63"/>
      <c r="K879" s="63"/>
      <c r="L879" s="63"/>
      <c r="M879" s="63"/>
      <c r="N879" s="63"/>
      <c r="O879" s="63"/>
      <c r="P879" s="63"/>
      <c r="Q879" s="63"/>
      <c r="R879" s="63"/>
      <c r="S879" s="63"/>
      <c r="T879" s="63"/>
      <c r="U879" s="63"/>
      <c r="V879" s="63"/>
      <c r="W879" s="63"/>
      <c r="X879" s="63"/>
      <c r="Y879" s="63"/>
      <c r="Z879" s="29"/>
      <c r="AA879" s="29"/>
      <c r="AB879" s="29"/>
      <c r="AC879" s="29"/>
      <c r="AD879" s="29"/>
      <c r="AE879" s="29"/>
      <c r="AF879" s="29"/>
      <c r="AG879" s="29"/>
      <c r="AH879" s="29"/>
      <c r="AI879" s="29"/>
      <c r="AJ879" s="29"/>
    </row>
    <row r="880" spans="1:36" ht="22.5" customHeight="1">
      <c r="A880" s="29"/>
      <c r="B880" s="29"/>
      <c r="C880" s="29"/>
      <c r="D880" s="29"/>
      <c r="E880" s="29"/>
      <c r="F880" s="63"/>
      <c r="G880" s="63"/>
      <c r="H880" s="63"/>
      <c r="I880" s="63"/>
      <c r="J880" s="63"/>
      <c r="K880" s="63"/>
      <c r="L880" s="63"/>
      <c r="M880" s="63"/>
      <c r="N880" s="63"/>
      <c r="O880" s="63"/>
      <c r="P880" s="63"/>
      <c r="Q880" s="63"/>
      <c r="R880" s="63"/>
      <c r="S880" s="63"/>
      <c r="T880" s="63"/>
      <c r="U880" s="63"/>
      <c r="V880" s="63"/>
      <c r="W880" s="63"/>
      <c r="X880" s="63"/>
      <c r="Y880" s="63"/>
      <c r="Z880" s="29"/>
      <c r="AA880" s="29"/>
      <c r="AB880" s="29"/>
      <c r="AC880" s="29"/>
      <c r="AD880" s="29"/>
      <c r="AE880" s="29"/>
      <c r="AF880" s="29"/>
      <c r="AG880" s="29"/>
      <c r="AH880" s="29"/>
      <c r="AI880" s="29"/>
      <c r="AJ880" s="29"/>
    </row>
    <row r="881" spans="1:36" ht="22.5" customHeight="1">
      <c r="A881" s="29"/>
      <c r="B881" s="29"/>
      <c r="C881" s="29"/>
      <c r="D881" s="29"/>
      <c r="E881" s="29"/>
      <c r="F881" s="63"/>
      <c r="G881" s="63"/>
      <c r="H881" s="63"/>
      <c r="I881" s="63"/>
      <c r="J881" s="63"/>
      <c r="K881" s="63"/>
      <c r="L881" s="63"/>
      <c r="M881" s="63"/>
      <c r="N881" s="63"/>
      <c r="O881" s="63"/>
      <c r="P881" s="63"/>
      <c r="Q881" s="63"/>
      <c r="R881" s="63"/>
      <c r="S881" s="63"/>
      <c r="T881" s="63"/>
      <c r="U881" s="63"/>
      <c r="V881" s="63"/>
      <c r="W881" s="63"/>
      <c r="X881" s="63"/>
      <c r="Y881" s="63"/>
      <c r="Z881" s="29"/>
      <c r="AA881" s="29"/>
      <c r="AB881" s="29"/>
      <c r="AC881" s="29"/>
      <c r="AD881" s="29"/>
      <c r="AE881" s="29"/>
      <c r="AF881" s="29"/>
      <c r="AG881" s="29"/>
      <c r="AH881" s="29"/>
      <c r="AI881" s="29"/>
      <c r="AJ881" s="29"/>
    </row>
    <row r="882" spans="1:36" ht="22.5" customHeight="1">
      <c r="A882" s="29"/>
      <c r="B882" s="29"/>
      <c r="C882" s="29"/>
      <c r="D882" s="29"/>
      <c r="E882" s="29"/>
      <c r="F882" s="63"/>
      <c r="G882" s="63"/>
      <c r="H882" s="63"/>
      <c r="I882" s="63"/>
      <c r="J882" s="63"/>
      <c r="K882" s="63"/>
      <c r="L882" s="63"/>
      <c r="M882" s="63"/>
      <c r="N882" s="63"/>
      <c r="O882" s="63"/>
      <c r="P882" s="63"/>
      <c r="Q882" s="63"/>
      <c r="R882" s="63"/>
      <c r="S882" s="63"/>
      <c r="T882" s="63"/>
      <c r="U882" s="63"/>
      <c r="V882" s="63"/>
      <c r="W882" s="63"/>
      <c r="X882" s="63"/>
      <c r="Y882" s="63"/>
      <c r="Z882" s="29"/>
      <c r="AA882" s="29"/>
      <c r="AB882" s="29"/>
      <c r="AC882" s="29"/>
      <c r="AD882" s="29"/>
      <c r="AE882" s="29"/>
      <c r="AF882" s="29"/>
      <c r="AG882" s="29"/>
      <c r="AH882" s="29"/>
      <c r="AI882" s="29"/>
      <c r="AJ882" s="29"/>
    </row>
    <row r="883" spans="1:36" ht="22.5" customHeight="1">
      <c r="A883" s="29"/>
      <c r="B883" s="29"/>
      <c r="C883" s="29"/>
      <c r="D883" s="29"/>
      <c r="E883" s="29"/>
      <c r="F883" s="63"/>
      <c r="G883" s="63"/>
      <c r="H883" s="63"/>
      <c r="I883" s="63"/>
      <c r="J883" s="63"/>
      <c r="K883" s="63"/>
      <c r="L883" s="63"/>
      <c r="M883" s="63"/>
      <c r="N883" s="63"/>
      <c r="O883" s="63"/>
      <c r="P883" s="63"/>
      <c r="Q883" s="63"/>
      <c r="R883" s="63"/>
      <c r="S883" s="63"/>
      <c r="T883" s="63"/>
      <c r="U883" s="63"/>
      <c r="V883" s="63"/>
      <c r="W883" s="63"/>
      <c r="X883" s="63"/>
      <c r="Y883" s="63"/>
      <c r="Z883" s="29"/>
      <c r="AA883" s="29"/>
      <c r="AB883" s="29"/>
      <c r="AC883" s="29"/>
      <c r="AD883" s="29"/>
      <c r="AE883" s="29"/>
      <c r="AF883" s="29"/>
      <c r="AG883" s="29"/>
      <c r="AH883" s="29"/>
      <c r="AI883" s="29"/>
      <c r="AJ883" s="29"/>
    </row>
    <row r="884" spans="1:36" ht="22.5" customHeight="1">
      <c r="A884" s="29"/>
      <c r="B884" s="29"/>
      <c r="C884" s="29"/>
      <c r="D884" s="29"/>
      <c r="E884" s="29"/>
      <c r="F884" s="63"/>
      <c r="G884" s="63"/>
      <c r="H884" s="63"/>
      <c r="I884" s="63"/>
      <c r="J884" s="63"/>
      <c r="K884" s="63"/>
      <c r="L884" s="63"/>
      <c r="M884" s="63"/>
      <c r="N884" s="63"/>
      <c r="O884" s="63"/>
      <c r="P884" s="63"/>
      <c r="Q884" s="63"/>
      <c r="R884" s="63"/>
      <c r="S884" s="63"/>
      <c r="T884" s="63"/>
      <c r="U884" s="63"/>
      <c r="V884" s="63"/>
      <c r="W884" s="63"/>
      <c r="X884" s="63"/>
      <c r="Y884" s="63"/>
      <c r="Z884" s="29"/>
      <c r="AA884" s="29"/>
      <c r="AB884" s="29"/>
      <c r="AC884" s="29"/>
      <c r="AD884" s="29"/>
      <c r="AE884" s="29"/>
      <c r="AF884" s="29"/>
      <c r="AG884" s="29"/>
      <c r="AH884" s="29"/>
      <c r="AI884" s="29"/>
      <c r="AJ884" s="29"/>
    </row>
    <row r="885" spans="1:36" ht="22.5" customHeight="1">
      <c r="A885" s="29"/>
      <c r="B885" s="29"/>
      <c r="C885" s="29"/>
      <c r="D885" s="29"/>
      <c r="E885" s="29"/>
      <c r="F885" s="63"/>
      <c r="G885" s="63"/>
      <c r="H885" s="63"/>
      <c r="I885" s="63"/>
      <c r="J885" s="63"/>
      <c r="K885" s="63"/>
      <c r="L885" s="63"/>
      <c r="M885" s="63"/>
      <c r="N885" s="63"/>
      <c r="O885" s="63"/>
      <c r="P885" s="63"/>
      <c r="Q885" s="63"/>
      <c r="R885" s="63"/>
      <c r="S885" s="63"/>
      <c r="T885" s="63"/>
      <c r="U885" s="63"/>
      <c r="V885" s="63"/>
      <c r="W885" s="63"/>
      <c r="X885" s="63"/>
      <c r="Y885" s="63"/>
      <c r="Z885" s="29"/>
      <c r="AA885" s="29"/>
      <c r="AB885" s="29"/>
      <c r="AC885" s="29"/>
      <c r="AD885" s="29"/>
      <c r="AE885" s="29"/>
      <c r="AF885" s="29"/>
      <c r="AG885" s="29"/>
      <c r="AH885" s="29"/>
      <c r="AI885" s="29"/>
      <c r="AJ885" s="29"/>
    </row>
    <row r="886" spans="1:36" ht="22.5" customHeight="1">
      <c r="A886" s="29"/>
      <c r="B886" s="29"/>
      <c r="C886" s="29"/>
      <c r="D886" s="29"/>
      <c r="E886" s="29"/>
      <c r="F886" s="63"/>
      <c r="G886" s="63"/>
      <c r="H886" s="63"/>
      <c r="I886" s="63"/>
      <c r="J886" s="63"/>
      <c r="K886" s="63"/>
      <c r="L886" s="63"/>
      <c r="M886" s="63"/>
      <c r="N886" s="63"/>
      <c r="O886" s="63"/>
      <c r="P886" s="63"/>
      <c r="Q886" s="63"/>
      <c r="R886" s="63"/>
      <c r="S886" s="63"/>
      <c r="T886" s="63"/>
      <c r="U886" s="63"/>
      <c r="V886" s="63"/>
      <c r="W886" s="63"/>
      <c r="X886" s="63"/>
      <c r="Y886" s="63"/>
      <c r="Z886" s="29"/>
      <c r="AA886" s="29"/>
      <c r="AB886" s="29"/>
      <c r="AC886" s="29"/>
      <c r="AD886" s="29"/>
      <c r="AE886" s="29"/>
      <c r="AF886" s="29"/>
      <c r="AG886" s="29"/>
      <c r="AH886" s="29"/>
      <c r="AI886" s="29"/>
      <c r="AJ886" s="29"/>
    </row>
    <row r="887" spans="1:36" ht="22.5" customHeight="1">
      <c r="A887" s="29"/>
      <c r="B887" s="29"/>
      <c r="C887" s="29"/>
      <c r="D887" s="29"/>
      <c r="E887" s="29"/>
      <c r="F887" s="63"/>
      <c r="G887" s="63"/>
      <c r="H887" s="63"/>
      <c r="I887" s="63"/>
      <c r="J887" s="63"/>
      <c r="K887" s="63"/>
      <c r="L887" s="63"/>
      <c r="M887" s="63"/>
      <c r="N887" s="63"/>
      <c r="O887" s="63"/>
      <c r="P887" s="63"/>
      <c r="Q887" s="63"/>
      <c r="R887" s="63"/>
      <c r="S887" s="63"/>
      <c r="T887" s="63"/>
      <c r="U887" s="63"/>
      <c r="V887" s="63"/>
      <c r="W887" s="63"/>
      <c r="X887" s="63"/>
      <c r="Y887" s="63"/>
      <c r="Z887" s="29"/>
      <c r="AA887" s="29"/>
      <c r="AB887" s="29"/>
      <c r="AC887" s="29"/>
      <c r="AD887" s="29"/>
      <c r="AE887" s="29"/>
      <c r="AF887" s="29"/>
      <c r="AG887" s="29"/>
      <c r="AH887" s="29"/>
      <c r="AI887" s="29"/>
      <c r="AJ887" s="29"/>
    </row>
    <row r="888" spans="1:36" ht="22.5" customHeight="1">
      <c r="A888" s="29"/>
      <c r="B888" s="29"/>
      <c r="C888" s="29"/>
      <c r="D888" s="29"/>
      <c r="E888" s="29"/>
      <c r="F888" s="63"/>
      <c r="G888" s="63"/>
      <c r="H888" s="63"/>
      <c r="I888" s="63"/>
      <c r="J888" s="63"/>
      <c r="K888" s="63"/>
      <c r="L888" s="63"/>
      <c r="M888" s="63"/>
      <c r="N888" s="63"/>
      <c r="O888" s="63"/>
      <c r="P888" s="63"/>
      <c r="Q888" s="63"/>
      <c r="R888" s="63"/>
      <c r="S888" s="63"/>
      <c r="T888" s="63"/>
      <c r="U888" s="63"/>
      <c r="V888" s="63"/>
      <c r="W888" s="63"/>
      <c r="X888" s="63"/>
      <c r="Y888" s="63"/>
      <c r="Z888" s="29"/>
      <c r="AA888" s="29"/>
      <c r="AB888" s="29"/>
      <c r="AC888" s="29"/>
      <c r="AD888" s="29"/>
      <c r="AE888" s="29"/>
      <c r="AF888" s="29"/>
      <c r="AG888" s="29"/>
      <c r="AH888" s="29"/>
      <c r="AI888" s="29"/>
      <c r="AJ888" s="29"/>
    </row>
    <row r="889" spans="1:36" ht="22.5" customHeight="1">
      <c r="A889" s="29"/>
      <c r="B889" s="29"/>
      <c r="C889" s="29"/>
      <c r="D889" s="29"/>
      <c r="E889" s="29"/>
      <c r="F889" s="63"/>
      <c r="G889" s="63"/>
      <c r="H889" s="63"/>
      <c r="I889" s="63"/>
      <c r="J889" s="63"/>
      <c r="K889" s="63"/>
      <c r="L889" s="63"/>
      <c r="M889" s="63"/>
      <c r="N889" s="63"/>
      <c r="O889" s="63"/>
      <c r="P889" s="63"/>
      <c r="Q889" s="63"/>
      <c r="R889" s="63"/>
      <c r="S889" s="63"/>
      <c r="T889" s="63"/>
      <c r="U889" s="63"/>
      <c r="V889" s="63"/>
      <c r="W889" s="63"/>
      <c r="X889" s="63"/>
      <c r="Y889" s="63"/>
      <c r="Z889" s="29"/>
      <c r="AA889" s="29"/>
      <c r="AB889" s="29"/>
      <c r="AC889" s="29"/>
      <c r="AD889" s="29"/>
      <c r="AE889" s="29"/>
      <c r="AF889" s="29"/>
      <c r="AG889" s="29"/>
      <c r="AH889" s="29"/>
      <c r="AI889" s="29"/>
      <c r="AJ889" s="29"/>
    </row>
    <row r="890" spans="1:36" ht="22.5" customHeight="1">
      <c r="A890" s="29"/>
      <c r="B890" s="29"/>
      <c r="C890" s="29"/>
      <c r="D890" s="29"/>
      <c r="E890" s="29"/>
      <c r="F890" s="63"/>
      <c r="G890" s="63"/>
      <c r="H890" s="63"/>
      <c r="I890" s="63"/>
      <c r="J890" s="63"/>
      <c r="K890" s="63"/>
      <c r="L890" s="63"/>
      <c r="M890" s="63"/>
      <c r="N890" s="63"/>
      <c r="O890" s="63"/>
      <c r="P890" s="63"/>
      <c r="Q890" s="63"/>
      <c r="R890" s="63"/>
      <c r="S890" s="63"/>
      <c r="T890" s="63"/>
      <c r="U890" s="63"/>
      <c r="V890" s="63"/>
      <c r="W890" s="63"/>
      <c r="X890" s="63"/>
      <c r="Y890" s="63"/>
      <c r="Z890" s="29"/>
      <c r="AA890" s="29"/>
      <c r="AB890" s="29"/>
      <c r="AC890" s="29"/>
      <c r="AD890" s="29"/>
      <c r="AE890" s="29"/>
      <c r="AF890" s="29"/>
      <c r="AG890" s="29"/>
      <c r="AH890" s="29"/>
      <c r="AI890" s="29"/>
      <c r="AJ890" s="29"/>
    </row>
    <row r="891" spans="1:36" ht="22.5" customHeight="1">
      <c r="A891" s="29"/>
      <c r="B891" s="29"/>
      <c r="C891" s="29"/>
      <c r="D891" s="29"/>
      <c r="E891" s="29"/>
      <c r="F891" s="63"/>
      <c r="G891" s="63"/>
      <c r="H891" s="63"/>
      <c r="I891" s="63"/>
      <c r="J891" s="63"/>
      <c r="K891" s="63"/>
      <c r="L891" s="63"/>
      <c r="M891" s="63"/>
      <c r="N891" s="63"/>
      <c r="O891" s="63"/>
      <c r="P891" s="63"/>
      <c r="Q891" s="63"/>
      <c r="R891" s="63"/>
      <c r="S891" s="63"/>
      <c r="T891" s="63"/>
      <c r="U891" s="63"/>
      <c r="V891" s="63"/>
      <c r="W891" s="63"/>
      <c r="X891" s="63"/>
      <c r="Y891" s="63"/>
      <c r="Z891" s="29"/>
      <c r="AA891" s="29"/>
      <c r="AB891" s="29"/>
      <c r="AC891" s="29"/>
      <c r="AD891" s="29"/>
      <c r="AE891" s="29"/>
      <c r="AF891" s="29"/>
      <c r="AG891" s="29"/>
      <c r="AH891" s="29"/>
      <c r="AI891" s="29"/>
      <c r="AJ891" s="29"/>
    </row>
    <row r="892" spans="1:36" ht="22.5" customHeight="1">
      <c r="A892" s="29"/>
      <c r="B892" s="29"/>
      <c r="C892" s="29"/>
      <c r="D892" s="29"/>
      <c r="E892" s="29"/>
      <c r="F892" s="63"/>
      <c r="G892" s="63"/>
      <c r="H892" s="63"/>
      <c r="I892" s="63"/>
      <c r="J892" s="63"/>
      <c r="K892" s="63"/>
      <c r="L892" s="63"/>
      <c r="M892" s="63"/>
      <c r="N892" s="63"/>
      <c r="O892" s="63"/>
      <c r="P892" s="63"/>
      <c r="Q892" s="63"/>
      <c r="R892" s="63"/>
      <c r="S892" s="63"/>
      <c r="T892" s="63"/>
      <c r="U892" s="63"/>
      <c r="V892" s="63"/>
      <c r="W892" s="63"/>
      <c r="X892" s="63"/>
      <c r="Y892" s="63"/>
      <c r="Z892" s="29"/>
      <c r="AA892" s="29"/>
      <c r="AB892" s="29"/>
      <c r="AC892" s="29"/>
      <c r="AD892" s="29"/>
      <c r="AE892" s="29"/>
      <c r="AF892" s="29"/>
      <c r="AG892" s="29"/>
      <c r="AH892" s="29"/>
      <c r="AI892" s="29"/>
      <c r="AJ892" s="29"/>
    </row>
    <row r="893" spans="1:36" ht="22.5" customHeight="1">
      <c r="A893" s="29"/>
      <c r="B893" s="29"/>
      <c r="C893" s="29"/>
      <c r="D893" s="29"/>
      <c r="E893" s="29"/>
      <c r="F893" s="63"/>
      <c r="G893" s="63"/>
      <c r="H893" s="63"/>
      <c r="I893" s="63"/>
      <c r="J893" s="63"/>
      <c r="K893" s="63"/>
      <c r="L893" s="63"/>
      <c r="M893" s="63"/>
      <c r="N893" s="63"/>
      <c r="O893" s="63"/>
      <c r="P893" s="63"/>
      <c r="Q893" s="63"/>
      <c r="R893" s="63"/>
      <c r="S893" s="63"/>
      <c r="T893" s="63"/>
      <c r="U893" s="63"/>
      <c r="V893" s="63"/>
      <c r="W893" s="63"/>
      <c r="X893" s="63"/>
      <c r="Y893" s="63"/>
      <c r="Z893" s="29"/>
      <c r="AA893" s="29"/>
      <c r="AB893" s="29"/>
      <c r="AC893" s="29"/>
      <c r="AD893" s="29"/>
      <c r="AE893" s="29"/>
      <c r="AF893" s="29"/>
      <c r="AG893" s="29"/>
      <c r="AH893" s="29"/>
      <c r="AI893" s="29"/>
      <c r="AJ893" s="29"/>
    </row>
    <row r="894" spans="1:36" ht="22.5" customHeight="1">
      <c r="A894" s="29"/>
      <c r="B894" s="29"/>
      <c r="C894" s="29"/>
      <c r="D894" s="29"/>
      <c r="E894" s="29"/>
      <c r="F894" s="63"/>
      <c r="G894" s="63"/>
      <c r="H894" s="63"/>
      <c r="I894" s="63"/>
      <c r="J894" s="63"/>
      <c r="K894" s="63"/>
      <c r="L894" s="63"/>
      <c r="M894" s="63"/>
      <c r="N894" s="63"/>
      <c r="O894" s="63"/>
      <c r="P894" s="63"/>
      <c r="Q894" s="63"/>
      <c r="R894" s="63"/>
      <c r="S894" s="63"/>
      <c r="T894" s="63"/>
      <c r="U894" s="63"/>
      <c r="V894" s="63"/>
      <c r="W894" s="63"/>
      <c r="X894" s="63"/>
      <c r="Y894" s="63"/>
      <c r="Z894" s="29"/>
      <c r="AA894" s="29"/>
      <c r="AB894" s="29"/>
      <c r="AC894" s="29"/>
      <c r="AD894" s="29"/>
      <c r="AE894" s="29"/>
      <c r="AF894" s="29"/>
      <c r="AG894" s="29"/>
      <c r="AH894" s="29"/>
      <c r="AI894" s="29"/>
      <c r="AJ894" s="29"/>
    </row>
    <row r="895" spans="1:36" ht="22.5" customHeight="1">
      <c r="A895" s="29"/>
      <c r="B895" s="29"/>
      <c r="C895" s="29"/>
      <c r="D895" s="29"/>
      <c r="E895" s="29"/>
      <c r="F895" s="63"/>
      <c r="G895" s="63"/>
      <c r="H895" s="63"/>
      <c r="I895" s="63"/>
      <c r="J895" s="63"/>
      <c r="K895" s="63"/>
      <c r="L895" s="63"/>
      <c r="M895" s="63"/>
      <c r="N895" s="63"/>
      <c r="O895" s="63"/>
      <c r="P895" s="63"/>
      <c r="Q895" s="63"/>
      <c r="R895" s="63"/>
      <c r="S895" s="63"/>
      <c r="T895" s="63"/>
      <c r="U895" s="63"/>
      <c r="V895" s="63"/>
      <c r="W895" s="63"/>
      <c r="X895" s="63"/>
      <c r="Y895" s="63"/>
      <c r="Z895" s="29"/>
      <c r="AA895" s="29"/>
      <c r="AB895" s="29"/>
      <c r="AC895" s="29"/>
      <c r="AD895" s="29"/>
      <c r="AE895" s="29"/>
      <c r="AF895" s="29"/>
      <c r="AG895" s="29"/>
      <c r="AH895" s="29"/>
      <c r="AI895" s="29"/>
      <c r="AJ895" s="29"/>
    </row>
    <row r="896" spans="1:36" ht="22.5" customHeight="1">
      <c r="A896" s="29"/>
      <c r="B896" s="29"/>
      <c r="C896" s="29"/>
      <c r="D896" s="29"/>
      <c r="E896" s="29"/>
      <c r="F896" s="63"/>
      <c r="G896" s="63"/>
      <c r="H896" s="63"/>
      <c r="I896" s="63"/>
      <c r="J896" s="63"/>
      <c r="K896" s="63"/>
      <c r="L896" s="63"/>
      <c r="M896" s="63"/>
      <c r="N896" s="63"/>
      <c r="O896" s="63"/>
      <c r="P896" s="63"/>
      <c r="Q896" s="63"/>
      <c r="R896" s="63"/>
      <c r="S896" s="63"/>
      <c r="T896" s="63"/>
      <c r="U896" s="63"/>
      <c r="V896" s="63"/>
      <c r="W896" s="63"/>
      <c r="X896" s="63"/>
      <c r="Y896" s="63"/>
      <c r="Z896" s="29"/>
      <c r="AA896" s="29"/>
      <c r="AB896" s="29"/>
      <c r="AC896" s="29"/>
      <c r="AD896" s="29"/>
      <c r="AE896" s="29"/>
      <c r="AF896" s="29"/>
      <c r="AG896" s="29"/>
      <c r="AH896" s="29"/>
      <c r="AI896" s="29"/>
      <c r="AJ896" s="29"/>
    </row>
    <row r="897" spans="1:36" ht="22.5" customHeight="1">
      <c r="A897" s="29"/>
      <c r="B897" s="29"/>
      <c r="C897" s="29"/>
      <c r="D897" s="29"/>
      <c r="E897" s="29"/>
      <c r="F897" s="63"/>
      <c r="G897" s="63"/>
      <c r="H897" s="63"/>
      <c r="I897" s="63"/>
      <c r="J897" s="63"/>
      <c r="K897" s="63"/>
      <c r="L897" s="63"/>
      <c r="M897" s="63"/>
      <c r="N897" s="63"/>
      <c r="O897" s="63"/>
      <c r="P897" s="63"/>
      <c r="Q897" s="63"/>
      <c r="R897" s="63"/>
      <c r="S897" s="63"/>
      <c r="T897" s="63"/>
      <c r="U897" s="63"/>
      <c r="V897" s="63"/>
      <c r="W897" s="63"/>
      <c r="X897" s="63"/>
      <c r="Y897" s="63"/>
      <c r="Z897" s="29"/>
      <c r="AA897" s="29"/>
      <c r="AB897" s="29"/>
      <c r="AC897" s="29"/>
      <c r="AD897" s="29"/>
      <c r="AE897" s="29"/>
      <c r="AF897" s="29"/>
      <c r="AG897" s="29"/>
      <c r="AH897" s="29"/>
      <c r="AI897" s="29"/>
      <c r="AJ897" s="29"/>
    </row>
    <row r="898" spans="1:36" ht="22.5" customHeight="1">
      <c r="A898" s="29"/>
      <c r="B898" s="29"/>
      <c r="C898" s="29"/>
      <c r="D898" s="29"/>
      <c r="E898" s="29"/>
      <c r="F898" s="63"/>
      <c r="G898" s="63"/>
      <c r="H898" s="63"/>
      <c r="I898" s="63"/>
      <c r="J898" s="63"/>
      <c r="K898" s="63"/>
      <c r="L898" s="63"/>
      <c r="M898" s="63"/>
      <c r="N898" s="63"/>
      <c r="O898" s="63"/>
      <c r="P898" s="63"/>
      <c r="Q898" s="63"/>
      <c r="R898" s="63"/>
      <c r="S898" s="63"/>
      <c r="T898" s="63"/>
      <c r="U898" s="63"/>
      <c r="V898" s="63"/>
      <c r="W898" s="63"/>
      <c r="X898" s="63"/>
      <c r="Y898" s="63"/>
      <c r="Z898" s="29"/>
      <c r="AA898" s="29"/>
      <c r="AB898" s="29"/>
      <c r="AC898" s="29"/>
      <c r="AD898" s="29"/>
      <c r="AE898" s="29"/>
      <c r="AF898" s="29"/>
      <c r="AG898" s="29"/>
      <c r="AH898" s="29"/>
      <c r="AI898" s="29"/>
      <c r="AJ898" s="29"/>
    </row>
    <row r="899" spans="1:36" ht="22.5" customHeight="1">
      <c r="A899" s="29"/>
      <c r="B899" s="29"/>
      <c r="C899" s="29"/>
      <c r="D899" s="29"/>
      <c r="E899" s="29"/>
      <c r="F899" s="63"/>
      <c r="G899" s="63"/>
      <c r="H899" s="63"/>
      <c r="I899" s="63"/>
      <c r="J899" s="63"/>
      <c r="K899" s="63"/>
      <c r="L899" s="63"/>
      <c r="M899" s="63"/>
      <c r="N899" s="63"/>
      <c r="O899" s="63"/>
      <c r="P899" s="63"/>
      <c r="Q899" s="63"/>
      <c r="R899" s="63"/>
      <c r="S899" s="63"/>
      <c r="T899" s="63"/>
      <c r="U899" s="63"/>
      <c r="V899" s="63"/>
      <c r="W899" s="63"/>
      <c r="X899" s="63"/>
      <c r="Y899" s="63"/>
      <c r="Z899" s="29"/>
      <c r="AA899" s="29"/>
      <c r="AB899" s="29"/>
      <c r="AC899" s="29"/>
      <c r="AD899" s="29"/>
      <c r="AE899" s="29"/>
      <c r="AF899" s="29"/>
      <c r="AG899" s="29"/>
      <c r="AH899" s="29"/>
      <c r="AI899" s="29"/>
      <c r="AJ899" s="29"/>
    </row>
    <row r="900" spans="1:36" ht="22.5" customHeight="1">
      <c r="A900" s="29"/>
      <c r="B900" s="29"/>
      <c r="C900" s="29"/>
      <c r="D900" s="29"/>
      <c r="E900" s="29"/>
      <c r="F900" s="63"/>
      <c r="G900" s="63"/>
      <c r="H900" s="63"/>
      <c r="I900" s="63"/>
      <c r="J900" s="63"/>
      <c r="K900" s="63"/>
      <c r="L900" s="63"/>
      <c r="M900" s="63"/>
      <c r="N900" s="63"/>
      <c r="O900" s="63"/>
      <c r="P900" s="63"/>
      <c r="Q900" s="63"/>
      <c r="R900" s="63"/>
      <c r="S900" s="63"/>
      <c r="T900" s="63"/>
      <c r="U900" s="63"/>
      <c r="V900" s="63"/>
      <c r="W900" s="63"/>
      <c r="X900" s="63"/>
      <c r="Y900" s="63"/>
      <c r="Z900" s="29"/>
      <c r="AA900" s="29"/>
      <c r="AB900" s="29"/>
      <c r="AC900" s="29"/>
      <c r="AD900" s="29"/>
      <c r="AE900" s="29"/>
      <c r="AF900" s="29"/>
      <c r="AG900" s="29"/>
      <c r="AH900" s="29"/>
      <c r="AI900" s="29"/>
      <c r="AJ900" s="29"/>
    </row>
    <row r="901" spans="1:36" ht="22.5" customHeight="1">
      <c r="A901" s="29"/>
      <c r="B901" s="29"/>
      <c r="C901" s="29"/>
      <c r="D901" s="29"/>
      <c r="E901" s="29"/>
      <c r="F901" s="63"/>
      <c r="G901" s="63"/>
      <c r="H901" s="63"/>
      <c r="I901" s="63"/>
      <c r="J901" s="63"/>
      <c r="K901" s="63"/>
      <c r="L901" s="63"/>
      <c r="M901" s="63"/>
      <c r="N901" s="63"/>
      <c r="O901" s="63"/>
      <c r="P901" s="63"/>
      <c r="Q901" s="63"/>
      <c r="R901" s="63"/>
      <c r="S901" s="63"/>
      <c r="T901" s="63"/>
      <c r="U901" s="63"/>
      <c r="V901" s="63"/>
      <c r="W901" s="63"/>
      <c r="X901" s="63"/>
      <c r="Y901" s="63"/>
      <c r="Z901" s="29"/>
      <c r="AA901" s="29"/>
      <c r="AB901" s="29"/>
      <c r="AC901" s="29"/>
      <c r="AD901" s="29"/>
      <c r="AE901" s="29"/>
      <c r="AF901" s="29"/>
      <c r="AG901" s="29"/>
      <c r="AH901" s="29"/>
      <c r="AI901" s="29"/>
      <c r="AJ901" s="29"/>
    </row>
    <row r="902" spans="1:36" ht="22.5" customHeight="1">
      <c r="A902" s="29"/>
      <c r="B902" s="29"/>
      <c r="C902" s="29"/>
      <c r="D902" s="29"/>
      <c r="E902" s="29"/>
      <c r="F902" s="63"/>
      <c r="G902" s="63"/>
      <c r="H902" s="63"/>
      <c r="I902" s="63"/>
      <c r="J902" s="63"/>
      <c r="K902" s="63"/>
      <c r="L902" s="63"/>
      <c r="M902" s="63"/>
      <c r="N902" s="63"/>
      <c r="O902" s="63"/>
      <c r="P902" s="63"/>
      <c r="Q902" s="63"/>
      <c r="R902" s="63"/>
      <c r="S902" s="63"/>
      <c r="T902" s="63"/>
      <c r="U902" s="63"/>
      <c r="V902" s="63"/>
      <c r="W902" s="63"/>
      <c r="X902" s="63"/>
      <c r="Y902" s="63"/>
      <c r="Z902" s="29"/>
      <c r="AA902" s="29"/>
      <c r="AB902" s="29"/>
      <c r="AC902" s="29"/>
      <c r="AD902" s="29"/>
      <c r="AE902" s="29"/>
      <c r="AF902" s="29"/>
      <c r="AG902" s="29"/>
      <c r="AH902" s="29"/>
      <c r="AI902" s="29"/>
      <c r="AJ902" s="29"/>
    </row>
    <row r="903" spans="1:36" ht="22.5" customHeight="1">
      <c r="A903" s="29"/>
      <c r="B903" s="29"/>
      <c r="C903" s="29"/>
      <c r="D903" s="29"/>
      <c r="E903" s="29"/>
      <c r="F903" s="63"/>
      <c r="G903" s="63"/>
      <c r="H903" s="63"/>
      <c r="I903" s="63"/>
      <c r="J903" s="63"/>
      <c r="K903" s="63"/>
      <c r="L903" s="63"/>
      <c r="M903" s="63"/>
      <c r="N903" s="63"/>
      <c r="O903" s="63"/>
      <c r="P903" s="63"/>
      <c r="Q903" s="63"/>
      <c r="R903" s="63"/>
      <c r="S903" s="63"/>
      <c r="T903" s="63"/>
      <c r="U903" s="63"/>
      <c r="V903" s="63"/>
      <c r="W903" s="63"/>
      <c r="X903" s="63"/>
      <c r="Y903" s="63"/>
      <c r="Z903" s="29"/>
      <c r="AA903" s="29"/>
      <c r="AB903" s="29"/>
      <c r="AC903" s="29"/>
      <c r="AD903" s="29"/>
      <c r="AE903" s="29"/>
      <c r="AF903" s="29"/>
      <c r="AG903" s="29"/>
      <c r="AH903" s="29"/>
      <c r="AI903" s="29"/>
      <c r="AJ903" s="29"/>
    </row>
    <row r="904" spans="1:36" ht="22.5" customHeight="1">
      <c r="A904" s="29"/>
      <c r="B904" s="29"/>
      <c r="C904" s="29"/>
      <c r="D904" s="29"/>
      <c r="E904" s="29"/>
      <c r="F904" s="63"/>
      <c r="G904" s="63"/>
      <c r="H904" s="63"/>
      <c r="I904" s="63"/>
      <c r="J904" s="63"/>
      <c r="K904" s="63"/>
      <c r="L904" s="63"/>
      <c r="M904" s="63"/>
      <c r="N904" s="63"/>
      <c r="O904" s="63"/>
      <c r="P904" s="63"/>
      <c r="Q904" s="63"/>
      <c r="R904" s="63"/>
      <c r="S904" s="63"/>
      <c r="T904" s="63"/>
      <c r="U904" s="63"/>
      <c r="V904" s="63"/>
      <c r="W904" s="63"/>
      <c r="X904" s="63"/>
      <c r="Y904" s="63"/>
      <c r="Z904" s="29"/>
      <c r="AA904" s="29"/>
      <c r="AB904" s="29"/>
      <c r="AC904" s="29"/>
      <c r="AD904" s="29"/>
      <c r="AE904" s="29"/>
      <c r="AF904" s="29"/>
      <c r="AG904" s="29"/>
      <c r="AH904" s="29"/>
      <c r="AI904" s="29"/>
      <c r="AJ904" s="29"/>
    </row>
    <row r="905" spans="1:36" ht="22.5" customHeight="1">
      <c r="A905" s="29"/>
      <c r="B905" s="29"/>
      <c r="C905" s="29"/>
      <c r="D905" s="29"/>
      <c r="E905" s="29"/>
      <c r="F905" s="63"/>
      <c r="G905" s="63"/>
      <c r="H905" s="63"/>
      <c r="I905" s="63"/>
      <c r="J905" s="63"/>
      <c r="K905" s="63"/>
      <c r="L905" s="63"/>
      <c r="M905" s="63"/>
      <c r="N905" s="63"/>
      <c r="O905" s="63"/>
      <c r="P905" s="63"/>
      <c r="Q905" s="63"/>
      <c r="R905" s="63"/>
      <c r="S905" s="63"/>
      <c r="T905" s="63"/>
      <c r="U905" s="63"/>
      <c r="V905" s="63"/>
      <c r="W905" s="63"/>
      <c r="X905" s="63"/>
      <c r="Y905" s="63"/>
      <c r="Z905" s="29"/>
      <c r="AA905" s="29"/>
      <c r="AB905" s="29"/>
      <c r="AC905" s="29"/>
      <c r="AD905" s="29"/>
      <c r="AE905" s="29"/>
      <c r="AF905" s="29"/>
      <c r="AG905" s="29"/>
      <c r="AH905" s="29"/>
      <c r="AI905" s="29"/>
      <c r="AJ905" s="29"/>
    </row>
    <row r="906" spans="1:36" ht="22.5" customHeight="1">
      <c r="A906" s="29"/>
      <c r="B906" s="29"/>
      <c r="C906" s="29"/>
      <c r="D906" s="29"/>
      <c r="E906" s="29"/>
      <c r="F906" s="63"/>
      <c r="G906" s="63"/>
      <c r="H906" s="63"/>
      <c r="I906" s="63"/>
      <c r="J906" s="63"/>
      <c r="K906" s="63"/>
      <c r="L906" s="63"/>
      <c r="M906" s="63"/>
      <c r="N906" s="63"/>
      <c r="O906" s="63"/>
      <c r="P906" s="63"/>
      <c r="Q906" s="63"/>
      <c r="R906" s="63"/>
      <c r="S906" s="63"/>
      <c r="T906" s="63"/>
      <c r="U906" s="63"/>
      <c r="V906" s="63"/>
      <c r="W906" s="63"/>
      <c r="X906" s="63"/>
      <c r="Y906" s="63"/>
      <c r="Z906" s="29"/>
      <c r="AA906" s="29"/>
      <c r="AB906" s="29"/>
      <c r="AC906" s="29"/>
      <c r="AD906" s="29"/>
      <c r="AE906" s="29"/>
      <c r="AF906" s="29"/>
      <c r="AG906" s="29"/>
      <c r="AH906" s="29"/>
      <c r="AI906" s="29"/>
      <c r="AJ906" s="29"/>
    </row>
    <row r="907" spans="1:36" ht="22.5" customHeight="1">
      <c r="A907" s="29"/>
      <c r="B907" s="29"/>
      <c r="C907" s="29"/>
      <c r="D907" s="29"/>
      <c r="E907" s="29"/>
      <c r="F907" s="63"/>
      <c r="G907" s="63"/>
      <c r="H907" s="63"/>
      <c r="I907" s="63"/>
      <c r="J907" s="63"/>
      <c r="K907" s="63"/>
      <c r="L907" s="63"/>
      <c r="M907" s="63"/>
      <c r="N907" s="63"/>
      <c r="O907" s="63"/>
      <c r="P907" s="63"/>
      <c r="Q907" s="63"/>
      <c r="R907" s="63"/>
      <c r="S907" s="63"/>
      <c r="T907" s="63"/>
      <c r="U907" s="63"/>
      <c r="V907" s="63"/>
      <c r="W907" s="63"/>
      <c r="X907" s="63"/>
      <c r="Y907" s="63"/>
      <c r="Z907" s="29"/>
      <c r="AA907" s="29"/>
      <c r="AB907" s="29"/>
      <c r="AC907" s="29"/>
      <c r="AD907" s="29"/>
      <c r="AE907" s="29"/>
      <c r="AF907" s="29"/>
      <c r="AG907" s="29"/>
      <c r="AH907" s="29"/>
      <c r="AI907" s="29"/>
      <c r="AJ907" s="29"/>
    </row>
    <row r="908" spans="1:36" ht="22.5" customHeight="1">
      <c r="A908" s="29"/>
      <c r="B908" s="29"/>
      <c r="C908" s="29"/>
      <c r="D908" s="29"/>
      <c r="E908" s="29"/>
      <c r="F908" s="63"/>
      <c r="G908" s="63"/>
      <c r="H908" s="63"/>
      <c r="I908" s="63"/>
      <c r="J908" s="63"/>
      <c r="K908" s="63"/>
      <c r="L908" s="63"/>
      <c r="M908" s="63"/>
      <c r="N908" s="63"/>
      <c r="O908" s="63"/>
      <c r="P908" s="63"/>
      <c r="Q908" s="63"/>
      <c r="R908" s="63"/>
      <c r="S908" s="63"/>
      <c r="T908" s="63"/>
      <c r="U908" s="63"/>
      <c r="V908" s="63"/>
      <c r="W908" s="63"/>
      <c r="X908" s="63"/>
      <c r="Y908" s="63"/>
      <c r="Z908" s="29"/>
      <c r="AA908" s="29"/>
      <c r="AB908" s="29"/>
      <c r="AC908" s="29"/>
      <c r="AD908" s="29"/>
      <c r="AE908" s="29"/>
      <c r="AF908" s="29"/>
      <c r="AG908" s="29"/>
      <c r="AH908" s="29"/>
      <c r="AI908" s="29"/>
      <c r="AJ908" s="29"/>
    </row>
    <row r="909" spans="1:36" ht="22.5" customHeight="1">
      <c r="A909" s="29"/>
      <c r="B909" s="29"/>
      <c r="C909" s="29"/>
      <c r="D909" s="29"/>
      <c r="E909" s="29"/>
      <c r="F909" s="63"/>
      <c r="G909" s="63"/>
      <c r="H909" s="63"/>
      <c r="I909" s="63"/>
      <c r="J909" s="63"/>
      <c r="K909" s="63"/>
      <c r="L909" s="63"/>
      <c r="M909" s="63"/>
      <c r="N909" s="63"/>
      <c r="O909" s="63"/>
      <c r="P909" s="63"/>
      <c r="Q909" s="63"/>
      <c r="R909" s="63"/>
      <c r="S909" s="63"/>
      <c r="T909" s="63"/>
      <c r="U909" s="63"/>
      <c r="V909" s="63"/>
      <c r="W909" s="63"/>
      <c r="X909" s="63"/>
      <c r="Y909" s="63"/>
      <c r="Z909" s="29"/>
      <c r="AA909" s="29"/>
      <c r="AB909" s="29"/>
      <c r="AC909" s="29"/>
      <c r="AD909" s="29"/>
      <c r="AE909" s="29"/>
      <c r="AF909" s="29"/>
      <c r="AG909" s="29"/>
      <c r="AH909" s="29"/>
      <c r="AI909" s="29"/>
      <c r="AJ909" s="29"/>
    </row>
    <row r="910" spans="1:36" ht="22.5" customHeight="1">
      <c r="A910" s="29"/>
      <c r="B910" s="29"/>
      <c r="C910" s="29"/>
      <c r="D910" s="29"/>
      <c r="E910" s="29"/>
      <c r="F910" s="63"/>
      <c r="G910" s="63"/>
      <c r="H910" s="63"/>
      <c r="I910" s="63"/>
      <c r="J910" s="63"/>
      <c r="K910" s="63"/>
      <c r="L910" s="63"/>
      <c r="M910" s="63"/>
      <c r="N910" s="63"/>
      <c r="O910" s="63"/>
      <c r="P910" s="63"/>
      <c r="Q910" s="63"/>
      <c r="R910" s="63"/>
      <c r="S910" s="63"/>
      <c r="T910" s="63"/>
      <c r="U910" s="63"/>
      <c r="V910" s="63"/>
      <c r="W910" s="63"/>
      <c r="X910" s="63"/>
      <c r="Y910" s="63"/>
      <c r="Z910" s="29"/>
      <c r="AA910" s="29"/>
      <c r="AB910" s="29"/>
      <c r="AC910" s="29"/>
      <c r="AD910" s="29"/>
      <c r="AE910" s="29"/>
      <c r="AF910" s="29"/>
      <c r="AG910" s="29"/>
      <c r="AH910" s="29"/>
      <c r="AI910" s="29"/>
      <c r="AJ910" s="29"/>
    </row>
    <row r="911" spans="1:36" ht="22.5" customHeight="1">
      <c r="A911" s="29"/>
      <c r="B911" s="29"/>
      <c r="C911" s="29"/>
      <c r="D911" s="29"/>
      <c r="E911" s="29"/>
      <c r="F911" s="63"/>
      <c r="G911" s="63"/>
      <c r="H911" s="63"/>
      <c r="I911" s="63"/>
      <c r="J911" s="63"/>
      <c r="K911" s="63"/>
      <c r="L911" s="63"/>
      <c r="M911" s="63"/>
      <c r="N911" s="63"/>
      <c r="O911" s="63"/>
      <c r="P911" s="63"/>
      <c r="Q911" s="63"/>
      <c r="R911" s="63"/>
      <c r="S911" s="63"/>
      <c r="T911" s="63"/>
      <c r="U911" s="63"/>
      <c r="V911" s="63"/>
      <c r="W911" s="63"/>
      <c r="X911" s="63"/>
      <c r="Y911" s="63"/>
      <c r="Z911" s="29"/>
      <c r="AA911" s="29"/>
      <c r="AB911" s="29"/>
      <c r="AC911" s="29"/>
      <c r="AD911" s="29"/>
      <c r="AE911" s="29"/>
      <c r="AF911" s="29"/>
      <c r="AG911" s="29"/>
      <c r="AH911" s="29"/>
      <c r="AI911" s="29"/>
      <c r="AJ911" s="29"/>
    </row>
    <row r="912" spans="1:36" ht="22.5" customHeight="1">
      <c r="A912" s="29"/>
      <c r="B912" s="29"/>
      <c r="C912" s="29"/>
      <c r="D912" s="29"/>
      <c r="E912" s="29"/>
      <c r="F912" s="63"/>
      <c r="G912" s="63"/>
      <c r="H912" s="63"/>
      <c r="I912" s="63"/>
      <c r="J912" s="63"/>
      <c r="K912" s="63"/>
      <c r="L912" s="63"/>
      <c r="M912" s="63"/>
      <c r="N912" s="63"/>
      <c r="O912" s="63"/>
      <c r="P912" s="63"/>
      <c r="Q912" s="63"/>
      <c r="R912" s="63"/>
      <c r="S912" s="63"/>
      <c r="T912" s="63"/>
      <c r="U912" s="63"/>
      <c r="V912" s="63"/>
      <c r="W912" s="63"/>
      <c r="X912" s="63"/>
      <c r="Y912" s="63"/>
      <c r="Z912" s="29"/>
      <c r="AA912" s="29"/>
      <c r="AB912" s="29"/>
      <c r="AC912" s="29"/>
      <c r="AD912" s="29"/>
      <c r="AE912" s="29"/>
      <c r="AF912" s="29"/>
      <c r="AG912" s="29"/>
      <c r="AH912" s="29"/>
      <c r="AI912" s="29"/>
      <c r="AJ912" s="29"/>
    </row>
    <row r="913" spans="1:36" ht="22.5" customHeight="1">
      <c r="A913" s="29"/>
      <c r="B913" s="29"/>
      <c r="C913" s="29"/>
      <c r="D913" s="29"/>
      <c r="E913" s="29"/>
      <c r="F913" s="63"/>
      <c r="G913" s="63"/>
      <c r="H913" s="63"/>
      <c r="I913" s="63"/>
      <c r="J913" s="63"/>
      <c r="K913" s="63"/>
      <c r="L913" s="63"/>
      <c r="M913" s="63"/>
      <c r="N913" s="63"/>
      <c r="O913" s="63"/>
      <c r="P913" s="63"/>
      <c r="Q913" s="63"/>
      <c r="R913" s="63"/>
      <c r="S913" s="63"/>
      <c r="T913" s="63"/>
      <c r="U913" s="63"/>
      <c r="V913" s="63"/>
      <c r="W913" s="63"/>
      <c r="X913" s="63"/>
      <c r="Y913" s="63"/>
      <c r="Z913" s="29"/>
      <c r="AA913" s="29"/>
      <c r="AB913" s="29"/>
      <c r="AC913" s="29"/>
      <c r="AD913" s="29"/>
      <c r="AE913" s="29"/>
      <c r="AF913" s="29"/>
      <c r="AG913" s="29"/>
      <c r="AH913" s="29"/>
      <c r="AI913" s="29"/>
      <c r="AJ913" s="29"/>
    </row>
    <row r="914" spans="1:36" ht="22.5" customHeight="1">
      <c r="A914" s="29"/>
      <c r="B914" s="29"/>
      <c r="C914" s="29"/>
      <c r="D914" s="29"/>
      <c r="E914" s="29"/>
      <c r="F914" s="63"/>
      <c r="G914" s="63"/>
      <c r="H914" s="63"/>
      <c r="I914" s="63"/>
      <c r="J914" s="63"/>
      <c r="K914" s="63"/>
      <c r="L914" s="63"/>
      <c r="M914" s="63"/>
      <c r="N914" s="63"/>
      <c r="O914" s="63"/>
      <c r="P914" s="63"/>
      <c r="Q914" s="63"/>
      <c r="R914" s="63"/>
      <c r="S914" s="63"/>
      <c r="T914" s="63"/>
      <c r="U914" s="63"/>
      <c r="V914" s="63"/>
      <c r="W914" s="63"/>
      <c r="X914" s="63"/>
      <c r="Y914" s="63"/>
      <c r="Z914" s="29"/>
      <c r="AA914" s="29"/>
      <c r="AB914" s="29"/>
      <c r="AC914" s="29"/>
      <c r="AD914" s="29"/>
      <c r="AE914" s="29"/>
      <c r="AF914" s="29"/>
      <c r="AG914" s="29"/>
      <c r="AH914" s="29"/>
      <c r="AI914" s="29"/>
      <c r="AJ914" s="29"/>
    </row>
    <row r="915" spans="1:36" ht="22.5" customHeight="1">
      <c r="A915" s="29"/>
      <c r="B915" s="29"/>
      <c r="C915" s="29"/>
      <c r="D915" s="29"/>
      <c r="E915" s="29"/>
      <c r="F915" s="63"/>
      <c r="G915" s="63"/>
      <c r="H915" s="63"/>
      <c r="I915" s="63"/>
      <c r="J915" s="63"/>
      <c r="K915" s="63"/>
      <c r="L915" s="63"/>
      <c r="M915" s="63"/>
      <c r="N915" s="63"/>
      <c r="O915" s="63"/>
      <c r="P915" s="63"/>
      <c r="Q915" s="63"/>
      <c r="R915" s="63"/>
      <c r="S915" s="63"/>
      <c r="T915" s="63"/>
      <c r="U915" s="63"/>
      <c r="V915" s="63"/>
      <c r="W915" s="63"/>
      <c r="X915" s="63"/>
      <c r="Y915" s="63"/>
      <c r="Z915" s="29"/>
      <c r="AA915" s="29"/>
      <c r="AB915" s="29"/>
      <c r="AC915" s="29"/>
      <c r="AD915" s="29"/>
      <c r="AE915" s="29"/>
      <c r="AF915" s="29"/>
      <c r="AG915" s="29"/>
      <c r="AH915" s="29"/>
      <c r="AI915" s="29"/>
      <c r="AJ915" s="29"/>
    </row>
    <row r="916" spans="1:36" ht="22.5" customHeight="1">
      <c r="A916" s="29"/>
      <c r="B916" s="29"/>
      <c r="C916" s="29"/>
      <c r="D916" s="29"/>
      <c r="E916" s="29"/>
      <c r="F916" s="63"/>
      <c r="G916" s="63"/>
      <c r="H916" s="63"/>
      <c r="I916" s="63"/>
      <c r="J916" s="63"/>
      <c r="K916" s="63"/>
      <c r="L916" s="63"/>
      <c r="M916" s="63"/>
      <c r="N916" s="63"/>
      <c r="O916" s="63"/>
      <c r="P916" s="63"/>
      <c r="Q916" s="63"/>
      <c r="R916" s="63"/>
      <c r="S916" s="63"/>
      <c r="T916" s="63"/>
      <c r="U916" s="63"/>
      <c r="V916" s="63"/>
      <c r="W916" s="63"/>
      <c r="X916" s="63"/>
      <c r="Y916" s="63"/>
      <c r="Z916" s="29"/>
      <c r="AA916" s="29"/>
      <c r="AB916" s="29"/>
      <c r="AC916" s="29"/>
      <c r="AD916" s="29"/>
      <c r="AE916" s="29"/>
      <c r="AF916" s="29"/>
      <c r="AG916" s="29"/>
      <c r="AH916" s="29"/>
      <c r="AI916" s="29"/>
      <c r="AJ916" s="29"/>
    </row>
    <row r="917" spans="1:36" ht="22.5" customHeight="1">
      <c r="A917" s="29"/>
      <c r="B917" s="29"/>
      <c r="C917" s="29"/>
      <c r="D917" s="29"/>
      <c r="E917" s="29"/>
      <c r="F917" s="63"/>
      <c r="G917" s="63"/>
      <c r="H917" s="63"/>
      <c r="I917" s="63"/>
      <c r="J917" s="63"/>
      <c r="K917" s="63"/>
      <c r="L917" s="63"/>
      <c r="M917" s="63"/>
      <c r="N917" s="63"/>
      <c r="O917" s="63"/>
      <c r="P917" s="63"/>
      <c r="Q917" s="63"/>
      <c r="R917" s="63"/>
      <c r="S917" s="63"/>
      <c r="T917" s="63"/>
      <c r="U917" s="63"/>
      <c r="V917" s="63"/>
      <c r="W917" s="63"/>
      <c r="X917" s="63"/>
      <c r="Y917" s="63"/>
      <c r="Z917" s="29"/>
      <c r="AA917" s="29"/>
      <c r="AB917" s="29"/>
      <c r="AC917" s="29"/>
      <c r="AD917" s="29"/>
      <c r="AE917" s="29"/>
      <c r="AF917" s="29"/>
      <c r="AG917" s="29"/>
      <c r="AH917" s="29"/>
      <c r="AI917" s="29"/>
      <c r="AJ917" s="29"/>
    </row>
    <row r="918" spans="1:36" ht="22.5" customHeight="1">
      <c r="A918" s="29"/>
      <c r="B918" s="29"/>
      <c r="C918" s="29"/>
      <c r="D918" s="29"/>
      <c r="E918" s="29"/>
      <c r="F918" s="63"/>
      <c r="G918" s="63"/>
      <c r="H918" s="63"/>
      <c r="I918" s="63"/>
      <c r="J918" s="63"/>
      <c r="K918" s="63"/>
      <c r="L918" s="63"/>
      <c r="M918" s="63"/>
      <c r="N918" s="63"/>
      <c r="O918" s="63"/>
      <c r="P918" s="63"/>
      <c r="Q918" s="63"/>
      <c r="R918" s="63"/>
      <c r="S918" s="63"/>
      <c r="T918" s="63"/>
      <c r="U918" s="63"/>
      <c r="V918" s="63"/>
      <c r="W918" s="63"/>
      <c r="X918" s="63"/>
      <c r="Y918" s="63"/>
      <c r="Z918" s="29"/>
      <c r="AA918" s="29"/>
      <c r="AB918" s="29"/>
      <c r="AC918" s="29"/>
      <c r="AD918" s="29"/>
      <c r="AE918" s="29"/>
      <c r="AF918" s="29"/>
      <c r="AG918" s="29"/>
      <c r="AH918" s="29"/>
      <c r="AI918" s="29"/>
      <c r="AJ918" s="29"/>
    </row>
    <row r="919" spans="1:36" ht="22.5" customHeight="1">
      <c r="A919" s="29"/>
      <c r="B919" s="29"/>
      <c r="C919" s="29"/>
      <c r="D919" s="29"/>
      <c r="E919" s="29"/>
      <c r="F919" s="63"/>
      <c r="G919" s="63"/>
      <c r="H919" s="63"/>
      <c r="I919" s="63"/>
      <c r="J919" s="63"/>
      <c r="K919" s="63"/>
      <c r="L919" s="63"/>
      <c r="M919" s="63"/>
      <c r="N919" s="63"/>
      <c r="O919" s="63"/>
      <c r="P919" s="63"/>
      <c r="Q919" s="63"/>
      <c r="R919" s="63"/>
      <c r="S919" s="63"/>
      <c r="T919" s="63"/>
      <c r="U919" s="63"/>
      <c r="V919" s="63"/>
      <c r="W919" s="63"/>
      <c r="X919" s="63"/>
      <c r="Y919" s="63"/>
      <c r="Z919" s="29"/>
      <c r="AA919" s="29"/>
      <c r="AB919" s="29"/>
      <c r="AC919" s="29"/>
      <c r="AD919" s="29"/>
      <c r="AE919" s="29"/>
      <c r="AF919" s="29"/>
      <c r="AG919" s="29"/>
      <c r="AH919" s="29"/>
      <c r="AI919" s="29"/>
      <c r="AJ919" s="29"/>
    </row>
    <row r="920" spans="1:36" ht="22.5" customHeight="1">
      <c r="A920" s="29"/>
      <c r="B920" s="29"/>
      <c r="C920" s="29"/>
      <c r="D920" s="29"/>
      <c r="E920" s="29"/>
      <c r="F920" s="63"/>
      <c r="G920" s="63"/>
      <c r="H920" s="63"/>
      <c r="I920" s="63"/>
      <c r="J920" s="63"/>
      <c r="K920" s="63"/>
      <c r="L920" s="63"/>
      <c r="M920" s="63"/>
      <c r="N920" s="63"/>
      <c r="O920" s="63"/>
      <c r="P920" s="63"/>
      <c r="Q920" s="63"/>
      <c r="R920" s="63"/>
      <c r="S920" s="63"/>
      <c r="T920" s="63"/>
      <c r="U920" s="63"/>
      <c r="V920" s="63"/>
      <c r="W920" s="63"/>
      <c r="X920" s="63"/>
      <c r="Y920" s="63"/>
      <c r="Z920" s="29"/>
      <c r="AA920" s="29"/>
      <c r="AB920" s="29"/>
      <c r="AC920" s="29"/>
      <c r="AD920" s="29"/>
      <c r="AE920" s="29"/>
      <c r="AF920" s="29"/>
      <c r="AG920" s="29"/>
      <c r="AH920" s="29"/>
      <c r="AI920" s="29"/>
      <c r="AJ920" s="29"/>
    </row>
    <row r="921" spans="1:36" ht="22.5" customHeight="1">
      <c r="A921" s="29"/>
      <c r="B921" s="29"/>
      <c r="C921" s="29"/>
      <c r="D921" s="29"/>
      <c r="E921" s="29"/>
      <c r="F921" s="63"/>
      <c r="G921" s="63"/>
      <c r="H921" s="63"/>
      <c r="I921" s="63"/>
      <c r="J921" s="63"/>
      <c r="K921" s="63"/>
      <c r="L921" s="63"/>
      <c r="M921" s="63"/>
      <c r="N921" s="63"/>
      <c r="O921" s="63"/>
      <c r="P921" s="63"/>
      <c r="Q921" s="63"/>
      <c r="R921" s="63"/>
      <c r="S921" s="63"/>
      <c r="T921" s="63"/>
      <c r="U921" s="63"/>
      <c r="V921" s="63"/>
      <c r="W921" s="63"/>
      <c r="X921" s="63"/>
      <c r="Y921" s="63"/>
      <c r="Z921" s="29"/>
      <c r="AA921" s="29"/>
      <c r="AB921" s="29"/>
      <c r="AC921" s="29"/>
      <c r="AD921" s="29"/>
      <c r="AE921" s="29"/>
      <c r="AF921" s="29"/>
      <c r="AG921" s="29"/>
      <c r="AH921" s="29"/>
      <c r="AI921" s="29"/>
      <c r="AJ921" s="29"/>
    </row>
    <row r="922" spans="1:36" ht="22.5" customHeight="1">
      <c r="A922" s="29"/>
      <c r="B922" s="29"/>
      <c r="C922" s="29"/>
      <c r="D922" s="29"/>
      <c r="E922" s="29"/>
      <c r="F922" s="63"/>
      <c r="G922" s="63"/>
      <c r="H922" s="63"/>
      <c r="I922" s="63"/>
      <c r="J922" s="63"/>
      <c r="K922" s="63"/>
      <c r="L922" s="63"/>
      <c r="M922" s="63"/>
      <c r="N922" s="63"/>
      <c r="O922" s="63"/>
      <c r="P922" s="63"/>
      <c r="Q922" s="63"/>
      <c r="R922" s="63"/>
      <c r="S922" s="63"/>
      <c r="T922" s="63"/>
      <c r="U922" s="63"/>
      <c r="V922" s="63"/>
      <c r="W922" s="63"/>
      <c r="X922" s="63"/>
      <c r="Y922" s="63"/>
      <c r="Z922" s="29"/>
      <c r="AA922" s="29"/>
      <c r="AB922" s="29"/>
      <c r="AC922" s="29"/>
      <c r="AD922" s="29"/>
      <c r="AE922" s="29"/>
      <c r="AF922" s="29"/>
      <c r="AG922" s="29"/>
      <c r="AH922" s="29"/>
      <c r="AI922" s="29"/>
      <c r="AJ922" s="29"/>
    </row>
    <row r="923" spans="1:36" ht="22.5" customHeight="1">
      <c r="A923" s="29"/>
      <c r="B923" s="29"/>
      <c r="C923" s="29"/>
      <c r="D923" s="29"/>
      <c r="E923" s="29"/>
      <c r="F923" s="63"/>
      <c r="G923" s="63"/>
      <c r="H923" s="63"/>
      <c r="I923" s="63"/>
      <c r="J923" s="63"/>
      <c r="K923" s="63"/>
      <c r="L923" s="63"/>
      <c r="M923" s="63"/>
      <c r="N923" s="63"/>
      <c r="O923" s="63"/>
      <c r="P923" s="63"/>
      <c r="Q923" s="63"/>
      <c r="R923" s="63"/>
      <c r="S923" s="63"/>
      <c r="T923" s="63"/>
      <c r="U923" s="63"/>
      <c r="V923" s="63"/>
      <c r="W923" s="63"/>
      <c r="X923" s="63"/>
      <c r="Y923" s="63"/>
      <c r="Z923" s="29"/>
      <c r="AA923" s="29"/>
      <c r="AB923" s="29"/>
      <c r="AC923" s="29"/>
      <c r="AD923" s="29"/>
      <c r="AE923" s="29"/>
      <c r="AF923" s="29"/>
      <c r="AG923" s="29"/>
      <c r="AH923" s="29"/>
      <c r="AI923" s="29"/>
      <c r="AJ923" s="29"/>
    </row>
    <row r="924" spans="1:36" ht="22.5" customHeight="1">
      <c r="A924" s="29"/>
      <c r="B924" s="29"/>
      <c r="C924" s="29"/>
      <c r="D924" s="29"/>
      <c r="E924" s="29"/>
      <c r="F924" s="63"/>
      <c r="G924" s="63"/>
      <c r="H924" s="63"/>
      <c r="I924" s="63"/>
      <c r="J924" s="63"/>
      <c r="K924" s="63"/>
      <c r="L924" s="63"/>
      <c r="M924" s="63"/>
      <c r="N924" s="63"/>
      <c r="O924" s="63"/>
      <c r="P924" s="63"/>
      <c r="Q924" s="63"/>
      <c r="R924" s="63"/>
      <c r="S924" s="63"/>
      <c r="T924" s="63"/>
      <c r="U924" s="63"/>
      <c r="V924" s="63"/>
      <c r="W924" s="63"/>
      <c r="X924" s="63"/>
      <c r="Y924" s="63"/>
      <c r="Z924" s="29"/>
      <c r="AA924" s="29"/>
      <c r="AB924" s="29"/>
      <c r="AC924" s="29"/>
      <c r="AD924" s="29"/>
      <c r="AE924" s="29"/>
      <c r="AF924" s="29"/>
      <c r="AG924" s="29"/>
      <c r="AH924" s="29"/>
      <c r="AI924" s="29"/>
      <c r="AJ924" s="29"/>
    </row>
    <row r="925" spans="1:36" ht="22.5" customHeight="1">
      <c r="A925" s="29"/>
      <c r="B925" s="29"/>
      <c r="C925" s="29"/>
      <c r="D925" s="29"/>
      <c r="E925" s="29"/>
      <c r="F925" s="63"/>
      <c r="G925" s="63"/>
      <c r="H925" s="63"/>
      <c r="I925" s="63"/>
      <c r="J925" s="63"/>
      <c r="K925" s="63"/>
      <c r="L925" s="63"/>
      <c r="M925" s="63"/>
      <c r="N925" s="63"/>
      <c r="O925" s="63"/>
      <c r="P925" s="63"/>
      <c r="Q925" s="63"/>
      <c r="R925" s="63"/>
      <c r="S925" s="63"/>
      <c r="T925" s="63"/>
      <c r="U925" s="63"/>
      <c r="V925" s="63"/>
      <c r="W925" s="63"/>
      <c r="X925" s="63"/>
      <c r="Y925" s="63"/>
      <c r="Z925" s="29"/>
      <c r="AA925" s="29"/>
      <c r="AB925" s="29"/>
      <c r="AC925" s="29"/>
      <c r="AD925" s="29"/>
      <c r="AE925" s="29"/>
      <c r="AF925" s="29"/>
      <c r="AG925" s="29"/>
      <c r="AH925" s="29"/>
      <c r="AI925" s="29"/>
      <c r="AJ925" s="29"/>
    </row>
    <row r="926" spans="1:36" ht="22.5" customHeight="1">
      <c r="A926" s="29"/>
      <c r="B926" s="29"/>
      <c r="C926" s="29"/>
      <c r="D926" s="29"/>
      <c r="E926" s="29"/>
      <c r="F926" s="63"/>
      <c r="G926" s="63"/>
      <c r="H926" s="63"/>
      <c r="I926" s="63"/>
      <c r="J926" s="63"/>
      <c r="K926" s="63"/>
      <c r="L926" s="63"/>
      <c r="M926" s="63"/>
      <c r="N926" s="63"/>
      <c r="O926" s="63"/>
      <c r="P926" s="63"/>
      <c r="Q926" s="63"/>
      <c r="R926" s="63"/>
      <c r="S926" s="63"/>
      <c r="T926" s="63"/>
      <c r="U926" s="63"/>
      <c r="V926" s="63"/>
      <c r="W926" s="63"/>
      <c r="X926" s="63"/>
      <c r="Y926" s="63"/>
      <c r="Z926" s="29"/>
      <c r="AA926" s="29"/>
      <c r="AB926" s="29"/>
      <c r="AC926" s="29"/>
      <c r="AD926" s="29"/>
      <c r="AE926" s="29"/>
      <c r="AF926" s="29"/>
      <c r="AG926" s="29"/>
      <c r="AH926" s="29"/>
      <c r="AI926" s="29"/>
      <c r="AJ926" s="29"/>
    </row>
    <row r="927" spans="1:36" ht="22.5" customHeight="1">
      <c r="A927" s="29"/>
      <c r="B927" s="29"/>
      <c r="C927" s="29"/>
      <c r="D927" s="29"/>
      <c r="E927" s="29"/>
      <c r="F927" s="63"/>
      <c r="G927" s="63"/>
      <c r="H927" s="63"/>
      <c r="I927" s="63"/>
      <c r="J927" s="63"/>
      <c r="K927" s="63"/>
      <c r="L927" s="63"/>
      <c r="M927" s="63"/>
      <c r="N927" s="63"/>
      <c r="O927" s="63"/>
      <c r="P927" s="63"/>
      <c r="Q927" s="63"/>
      <c r="R927" s="63"/>
      <c r="S927" s="63"/>
      <c r="T927" s="63"/>
      <c r="U927" s="63"/>
      <c r="V927" s="63"/>
      <c r="W927" s="63"/>
      <c r="X927" s="63"/>
      <c r="Y927" s="63"/>
      <c r="Z927" s="29"/>
      <c r="AA927" s="29"/>
      <c r="AB927" s="29"/>
      <c r="AC927" s="29"/>
      <c r="AD927" s="29"/>
      <c r="AE927" s="29"/>
      <c r="AF927" s="29"/>
      <c r="AG927" s="29"/>
      <c r="AH927" s="29"/>
      <c r="AI927" s="29"/>
      <c r="AJ927" s="29"/>
    </row>
    <row r="928" spans="1:36" ht="22.5" customHeight="1">
      <c r="A928" s="29"/>
      <c r="B928" s="29"/>
      <c r="C928" s="29"/>
      <c r="D928" s="29"/>
      <c r="E928" s="29"/>
      <c r="F928" s="63"/>
      <c r="G928" s="63"/>
      <c r="H928" s="63"/>
      <c r="I928" s="63"/>
      <c r="J928" s="63"/>
      <c r="K928" s="63"/>
      <c r="L928" s="63"/>
      <c r="M928" s="63"/>
      <c r="N928" s="63"/>
      <c r="O928" s="63"/>
      <c r="P928" s="63"/>
      <c r="Q928" s="63"/>
      <c r="R928" s="63"/>
      <c r="S928" s="63"/>
      <c r="T928" s="63"/>
      <c r="U928" s="63"/>
      <c r="V928" s="63"/>
      <c r="W928" s="63"/>
      <c r="X928" s="63"/>
      <c r="Y928" s="63"/>
      <c r="Z928" s="29"/>
      <c r="AA928" s="29"/>
      <c r="AB928" s="29"/>
      <c r="AC928" s="29"/>
      <c r="AD928" s="29"/>
      <c r="AE928" s="29"/>
      <c r="AF928" s="29"/>
      <c r="AG928" s="29"/>
      <c r="AH928" s="29"/>
      <c r="AI928" s="29"/>
      <c r="AJ928" s="29"/>
    </row>
    <row r="929" spans="1:36" ht="22.5" customHeight="1">
      <c r="A929" s="29"/>
      <c r="B929" s="29"/>
      <c r="C929" s="29"/>
      <c r="D929" s="29"/>
      <c r="E929" s="29"/>
      <c r="F929" s="63"/>
      <c r="G929" s="63"/>
      <c r="H929" s="63"/>
      <c r="I929" s="63"/>
      <c r="J929" s="63"/>
      <c r="K929" s="63"/>
      <c r="L929" s="63"/>
      <c r="M929" s="63"/>
      <c r="N929" s="63"/>
      <c r="O929" s="63"/>
      <c r="P929" s="63"/>
      <c r="Q929" s="63"/>
      <c r="R929" s="63"/>
      <c r="S929" s="63"/>
      <c r="T929" s="63"/>
      <c r="U929" s="63"/>
      <c r="V929" s="63"/>
      <c r="W929" s="63"/>
      <c r="X929" s="63"/>
      <c r="Y929" s="63"/>
      <c r="Z929" s="29"/>
      <c r="AA929" s="29"/>
      <c r="AB929" s="29"/>
      <c r="AC929" s="29"/>
      <c r="AD929" s="29"/>
      <c r="AE929" s="29"/>
      <c r="AF929" s="29"/>
      <c r="AG929" s="29"/>
      <c r="AH929" s="29"/>
      <c r="AI929" s="29"/>
      <c r="AJ929" s="29"/>
    </row>
    <row r="930" spans="1:36" ht="22.5" customHeight="1">
      <c r="A930" s="29"/>
      <c r="B930" s="29"/>
      <c r="C930" s="29"/>
      <c r="D930" s="29"/>
      <c r="E930" s="29"/>
      <c r="F930" s="63"/>
      <c r="G930" s="63"/>
      <c r="H930" s="63"/>
      <c r="I930" s="63"/>
      <c r="J930" s="63"/>
      <c r="K930" s="63"/>
      <c r="L930" s="63"/>
      <c r="M930" s="63"/>
      <c r="N930" s="63"/>
      <c r="O930" s="63"/>
      <c r="P930" s="63"/>
      <c r="Q930" s="63"/>
      <c r="R930" s="63"/>
      <c r="S930" s="63"/>
      <c r="T930" s="63"/>
      <c r="U930" s="63"/>
      <c r="V930" s="63"/>
      <c r="W930" s="63"/>
      <c r="X930" s="63"/>
      <c r="Y930" s="63"/>
      <c r="Z930" s="29"/>
      <c r="AA930" s="29"/>
      <c r="AB930" s="29"/>
      <c r="AC930" s="29"/>
      <c r="AD930" s="29"/>
      <c r="AE930" s="29"/>
      <c r="AF930" s="29"/>
      <c r="AG930" s="29"/>
      <c r="AH930" s="29"/>
      <c r="AI930" s="29"/>
      <c r="AJ930" s="29"/>
    </row>
    <row r="931" spans="1:36" ht="22.5" customHeight="1">
      <c r="A931" s="29"/>
      <c r="B931" s="29"/>
      <c r="C931" s="29"/>
      <c r="D931" s="29"/>
      <c r="E931" s="29"/>
      <c r="F931" s="63"/>
      <c r="G931" s="63"/>
      <c r="H931" s="63"/>
      <c r="I931" s="63"/>
      <c r="J931" s="63"/>
      <c r="K931" s="63"/>
      <c r="L931" s="63"/>
      <c r="M931" s="63"/>
      <c r="N931" s="63"/>
      <c r="O931" s="63"/>
      <c r="P931" s="63"/>
      <c r="Q931" s="63"/>
      <c r="R931" s="63"/>
      <c r="S931" s="63"/>
      <c r="T931" s="63"/>
      <c r="U931" s="63"/>
      <c r="V931" s="63"/>
      <c r="W931" s="63"/>
      <c r="X931" s="63"/>
      <c r="Y931" s="63"/>
      <c r="Z931" s="29"/>
      <c r="AA931" s="29"/>
      <c r="AB931" s="29"/>
      <c r="AC931" s="29"/>
      <c r="AD931" s="29"/>
      <c r="AE931" s="29"/>
      <c r="AF931" s="29"/>
      <c r="AG931" s="29"/>
      <c r="AH931" s="29"/>
      <c r="AI931" s="29"/>
      <c r="AJ931" s="29"/>
    </row>
    <row r="932" spans="1:36" ht="22.5" customHeight="1">
      <c r="A932" s="29"/>
      <c r="B932" s="29"/>
      <c r="C932" s="29"/>
      <c r="D932" s="29"/>
      <c r="E932" s="29"/>
      <c r="F932" s="63"/>
      <c r="G932" s="63"/>
      <c r="H932" s="63"/>
      <c r="I932" s="63"/>
      <c r="J932" s="63"/>
      <c r="K932" s="63"/>
      <c r="L932" s="63"/>
      <c r="M932" s="63"/>
      <c r="N932" s="63"/>
      <c r="O932" s="63"/>
      <c r="P932" s="63"/>
      <c r="Q932" s="63"/>
      <c r="R932" s="63"/>
      <c r="S932" s="63"/>
      <c r="T932" s="63"/>
      <c r="U932" s="63"/>
      <c r="V932" s="63"/>
      <c r="W932" s="63"/>
      <c r="X932" s="63"/>
      <c r="Y932" s="63"/>
      <c r="Z932" s="29"/>
      <c r="AA932" s="29"/>
      <c r="AB932" s="29"/>
      <c r="AC932" s="29"/>
      <c r="AD932" s="29"/>
      <c r="AE932" s="29"/>
      <c r="AF932" s="29"/>
      <c r="AG932" s="29"/>
      <c r="AH932" s="29"/>
      <c r="AI932" s="29"/>
      <c r="AJ932" s="29"/>
    </row>
    <row r="933" spans="1:36" ht="22.5" customHeight="1">
      <c r="A933" s="29"/>
      <c r="B933" s="29"/>
      <c r="C933" s="29"/>
      <c r="D933" s="29"/>
      <c r="E933" s="29"/>
      <c r="F933" s="63"/>
      <c r="G933" s="63"/>
      <c r="H933" s="63"/>
      <c r="I933" s="63"/>
      <c r="J933" s="63"/>
      <c r="K933" s="63"/>
      <c r="L933" s="63"/>
      <c r="M933" s="63"/>
      <c r="N933" s="63"/>
      <c r="O933" s="63"/>
      <c r="P933" s="63"/>
      <c r="Q933" s="63"/>
      <c r="R933" s="63"/>
      <c r="S933" s="63"/>
      <c r="T933" s="63"/>
      <c r="U933" s="63"/>
      <c r="V933" s="63"/>
      <c r="W933" s="63"/>
      <c r="X933" s="63"/>
      <c r="Y933" s="63"/>
      <c r="Z933" s="29"/>
      <c r="AA933" s="29"/>
      <c r="AB933" s="29"/>
      <c r="AC933" s="29"/>
      <c r="AD933" s="29"/>
      <c r="AE933" s="29"/>
      <c r="AF933" s="29"/>
      <c r="AG933" s="29"/>
      <c r="AH933" s="29"/>
      <c r="AI933" s="29"/>
      <c r="AJ933" s="29"/>
    </row>
    <row r="934" spans="1:36" ht="22.5" customHeight="1">
      <c r="A934" s="29"/>
      <c r="B934" s="29"/>
      <c r="C934" s="29"/>
      <c r="D934" s="29"/>
      <c r="E934" s="29"/>
      <c r="F934" s="63"/>
      <c r="G934" s="63"/>
      <c r="H934" s="63"/>
      <c r="I934" s="63"/>
      <c r="J934" s="63"/>
      <c r="K934" s="63"/>
      <c r="L934" s="63"/>
      <c r="M934" s="63"/>
      <c r="N934" s="63"/>
      <c r="O934" s="63"/>
      <c r="P934" s="63"/>
      <c r="Q934" s="63"/>
      <c r="R934" s="63"/>
      <c r="S934" s="63"/>
      <c r="T934" s="63"/>
      <c r="U934" s="63"/>
      <c r="V934" s="63"/>
      <c r="W934" s="63"/>
      <c r="X934" s="63"/>
      <c r="Y934" s="63"/>
      <c r="Z934" s="29"/>
      <c r="AA934" s="29"/>
      <c r="AB934" s="29"/>
      <c r="AC934" s="29"/>
      <c r="AD934" s="29"/>
      <c r="AE934" s="29"/>
      <c r="AF934" s="29"/>
      <c r="AG934" s="29"/>
      <c r="AH934" s="29"/>
      <c r="AI934" s="29"/>
      <c r="AJ934" s="29"/>
    </row>
    <row r="935" spans="1:36" ht="22.5" customHeight="1">
      <c r="A935" s="29"/>
      <c r="B935" s="29"/>
      <c r="C935" s="29"/>
      <c r="D935" s="29"/>
      <c r="E935" s="29"/>
      <c r="F935" s="63"/>
      <c r="G935" s="63"/>
      <c r="H935" s="63"/>
      <c r="I935" s="63"/>
      <c r="J935" s="63"/>
      <c r="K935" s="63"/>
      <c r="L935" s="63"/>
      <c r="M935" s="63"/>
      <c r="N935" s="63"/>
      <c r="O935" s="63"/>
      <c r="P935" s="63"/>
      <c r="Q935" s="63"/>
      <c r="R935" s="63"/>
      <c r="S935" s="63"/>
      <c r="T935" s="63"/>
      <c r="U935" s="63"/>
      <c r="V935" s="63"/>
      <c r="W935" s="63"/>
      <c r="X935" s="63"/>
      <c r="Y935" s="63"/>
      <c r="Z935" s="29"/>
      <c r="AA935" s="29"/>
      <c r="AB935" s="29"/>
      <c r="AC935" s="29"/>
      <c r="AD935" s="29"/>
      <c r="AE935" s="29"/>
      <c r="AF935" s="29"/>
      <c r="AG935" s="29"/>
      <c r="AH935" s="29"/>
      <c r="AI935" s="29"/>
      <c r="AJ935" s="29"/>
    </row>
    <row r="936" spans="1:36" ht="22.5" customHeight="1">
      <c r="A936" s="29"/>
      <c r="B936" s="29"/>
      <c r="C936" s="29"/>
      <c r="D936" s="29"/>
      <c r="E936" s="29"/>
      <c r="F936" s="63"/>
      <c r="G936" s="63"/>
      <c r="H936" s="63"/>
      <c r="I936" s="63"/>
      <c r="J936" s="63"/>
      <c r="K936" s="63"/>
      <c r="L936" s="63"/>
      <c r="M936" s="63"/>
      <c r="N936" s="63"/>
      <c r="O936" s="63"/>
      <c r="P936" s="63"/>
      <c r="Q936" s="63"/>
      <c r="R936" s="63"/>
      <c r="S936" s="63"/>
      <c r="T936" s="63"/>
      <c r="U936" s="63"/>
      <c r="V936" s="63"/>
      <c r="W936" s="63"/>
      <c r="X936" s="63"/>
      <c r="Y936" s="63"/>
      <c r="Z936" s="29"/>
      <c r="AA936" s="29"/>
      <c r="AB936" s="29"/>
      <c r="AC936" s="29"/>
      <c r="AD936" s="29"/>
      <c r="AE936" s="29"/>
      <c r="AF936" s="29"/>
      <c r="AG936" s="29"/>
      <c r="AH936" s="29"/>
      <c r="AI936" s="29"/>
      <c r="AJ936" s="29"/>
    </row>
    <row r="937" spans="1:36" ht="22.5" customHeight="1">
      <c r="A937" s="29"/>
      <c r="B937" s="29"/>
      <c r="C937" s="29"/>
      <c r="D937" s="29"/>
      <c r="E937" s="29"/>
      <c r="F937" s="63"/>
      <c r="G937" s="63"/>
      <c r="H937" s="63"/>
      <c r="I937" s="63"/>
      <c r="J937" s="63"/>
      <c r="K937" s="63"/>
      <c r="L937" s="63"/>
      <c r="M937" s="63"/>
      <c r="N937" s="63"/>
      <c r="O937" s="63"/>
      <c r="P937" s="63"/>
      <c r="Q937" s="63"/>
      <c r="R937" s="63"/>
      <c r="S937" s="63"/>
      <c r="T937" s="63"/>
      <c r="U937" s="63"/>
      <c r="V937" s="63"/>
      <c r="W937" s="63"/>
      <c r="X937" s="63"/>
      <c r="Y937" s="63"/>
      <c r="Z937" s="29"/>
      <c r="AA937" s="29"/>
      <c r="AB937" s="29"/>
      <c r="AC937" s="29"/>
      <c r="AD937" s="29"/>
      <c r="AE937" s="29"/>
      <c r="AF937" s="29"/>
      <c r="AG937" s="29"/>
      <c r="AH937" s="29"/>
      <c r="AI937" s="29"/>
      <c r="AJ937" s="29"/>
    </row>
    <row r="938" spans="1:36" ht="22.5" customHeight="1">
      <c r="A938" s="29"/>
      <c r="B938" s="29"/>
      <c r="C938" s="29"/>
      <c r="D938" s="29"/>
      <c r="E938" s="29"/>
      <c r="F938" s="63"/>
      <c r="G938" s="63"/>
      <c r="H938" s="63"/>
      <c r="I938" s="63"/>
      <c r="J938" s="63"/>
      <c r="K938" s="63"/>
      <c r="L938" s="63"/>
      <c r="M938" s="63"/>
      <c r="N938" s="63"/>
      <c r="O938" s="63"/>
      <c r="P938" s="63"/>
      <c r="Q938" s="63"/>
      <c r="R938" s="63"/>
      <c r="S938" s="63"/>
      <c r="T938" s="63"/>
      <c r="U938" s="63"/>
      <c r="V938" s="63"/>
      <c r="W938" s="63"/>
      <c r="X938" s="63"/>
      <c r="Y938" s="63"/>
      <c r="Z938" s="29"/>
      <c r="AA938" s="29"/>
      <c r="AB938" s="29"/>
      <c r="AC938" s="29"/>
      <c r="AD938" s="29"/>
      <c r="AE938" s="29"/>
      <c r="AF938" s="29"/>
      <c r="AG938" s="29"/>
      <c r="AH938" s="29"/>
      <c r="AI938" s="29"/>
      <c r="AJ938" s="29"/>
    </row>
    <row r="939" spans="1:36" ht="22.5" customHeight="1">
      <c r="A939" s="29"/>
      <c r="B939" s="29"/>
      <c r="C939" s="29"/>
      <c r="D939" s="29"/>
      <c r="E939" s="29"/>
      <c r="F939" s="63"/>
      <c r="G939" s="63"/>
      <c r="H939" s="63"/>
      <c r="I939" s="63"/>
      <c r="J939" s="63"/>
      <c r="K939" s="63"/>
      <c r="L939" s="63"/>
      <c r="M939" s="63"/>
      <c r="N939" s="63"/>
      <c r="O939" s="63"/>
      <c r="P939" s="63"/>
      <c r="Q939" s="63"/>
      <c r="R939" s="63"/>
      <c r="S939" s="63"/>
      <c r="T939" s="63"/>
      <c r="U939" s="63"/>
      <c r="V939" s="63"/>
      <c r="W939" s="63"/>
      <c r="X939" s="63"/>
      <c r="Y939" s="63"/>
      <c r="Z939" s="29"/>
      <c r="AA939" s="29"/>
      <c r="AB939" s="29"/>
      <c r="AC939" s="29"/>
      <c r="AD939" s="29"/>
      <c r="AE939" s="29"/>
      <c r="AF939" s="29"/>
      <c r="AG939" s="29"/>
      <c r="AH939" s="29"/>
      <c r="AI939" s="29"/>
      <c r="AJ939" s="29"/>
    </row>
    <row r="940" spans="1:36" ht="22.5" customHeight="1">
      <c r="A940" s="29"/>
      <c r="B940" s="29"/>
      <c r="C940" s="29"/>
      <c r="D940" s="29"/>
      <c r="E940" s="29"/>
      <c r="F940" s="63"/>
      <c r="G940" s="63"/>
      <c r="H940" s="63"/>
      <c r="I940" s="63"/>
      <c r="J940" s="63"/>
      <c r="K940" s="63"/>
      <c r="L940" s="63"/>
      <c r="M940" s="63"/>
      <c r="N940" s="63"/>
      <c r="O940" s="63"/>
      <c r="P940" s="63"/>
      <c r="Q940" s="63"/>
      <c r="R940" s="63"/>
      <c r="S940" s="63"/>
      <c r="T940" s="63"/>
      <c r="U940" s="63"/>
      <c r="V940" s="63"/>
      <c r="W940" s="63"/>
      <c r="X940" s="63"/>
      <c r="Y940" s="63"/>
      <c r="Z940" s="29"/>
      <c r="AA940" s="29"/>
      <c r="AB940" s="29"/>
      <c r="AC940" s="29"/>
      <c r="AD940" s="29"/>
      <c r="AE940" s="29"/>
      <c r="AF940" s="29"/>
      <c r="AG940" s="29"/>
      <c r="AH940" s="29"/>
      <c r="AI940" s="29"/>
      <c r="AJ940" s="29"/>
    </row>
    <row r="941" spans="1:36" ht="22.5" customHeight="1">
      <c r="A941" s="29"/>
      <c r="B941" s="29"/>
      <c r="C941" s="29"/>
      <c r="D941" s="29"/>
      <c r="E941" s="29"/>
      <c r="F941" s="63"/>
      <c r="G941" s="63"/>
      <c r="H941" s="63"/>
      <c r="I941" s="63"/>
      <c r="J941" s="63"/>
      <c r="K941" s="63"/>
      <c r="L941" s="63"/>
      <c r="M941" s="63"/>
      <c r="N941" s="63"/>
      <c r="O941" s="63"/>
      <c r="P941" s="63"/>
      <c r="Q941" s="63"/>
      <c r="R941" s="63"/>
      <c r="S941" s="63"/>
      <c r="T941" s="63"/>
      <c r="U941" s="63"/>
      <c r="V941" s="63"/>
      <c r="W941" s="63"/>
      <c r="X941" s="63"/>
      <c r="Y941" s="63"/>
      <c r="Z941" s="29"/>
      <c r="AA941" s="29"/>
      <c r="AB941" s="29"/>
      <c r="AC941" s="29"/>
      <c r="AD941" s="29"/>
      <c r="AE941" s="29"/>
      <c r="AF941" s="29"/>
      <c r="AG941" s="29"/>
      <c r="AH941" s="29"/>
      <c r="AI941" s="29"/>
      <c r="AJ941" s="29"/>
    </row>
    <row r="942" spans="1:36" ht="22.5" customHeight="1">
      <c r="A942" s="29"/>
      <c r="B942" s="29"/>
      <c r="C942" s="29"/>
      <c r="D942" s="29"/>
      <c r="E942" s="29"/>
      <c r="F942" s="63"/>
      <c r="G942" s="63"/>
      <c r="H942" s="63"/>
      <c r="I942" s="63"/>
      <c r="J942" s="63"/>
      <c r="K942" s="63"/>
      <c r="L942" s="63"/>
      <c r="M942" s="63"/>
      <c r="N942" s="63"/>
      <c r="O942" s="63"/>
      <c r="P942" s="63"/>
      <c r="Q942" s="63"/>
      <c r="R942" s="63"/>
      <c r="S942" s="63"/>
      <c r="T942" s="63"/>
      <c r="U942" s="63"/>
      <c r="V942" s="63"/>
      <c r="W942" s="63"/>
      <c r="X942" s="63"/>
      <c r="Y942" s="63"/>
      <c r="Z942" s="29"/>
      <c r="AA942" s="29"/>
      <c r="AB942" s="29"/>
      <c r="AC942" s="29"/>
      <c r="AD942" s="29"/>
      <c r="AE942" s="29"/>
      <c r="AF942" s="29"/>
      <c r="AG942" s="29"/>
      <c r="AH942" s="29"/>
      <c r="AI942" s="29"/>
      <c r="AJ942" s="29"/>
    </row>
    <row r="943" spans="1:36" ht="22.5" customHeight="1">
      <c r="A943" s="29"/>
      <c r="B943" s="29"/>
      <c r="C943" s="29"/>
      <c r="D943" s="29"/>
      <c r="E943" s="29"/>
      <c r="F943" s="63"/>
      <c r="G943" s="63"/>
      <c r="H943" s="63"/>
      <c r="I943" s="63"/>
      <c r="J943" s="63"/>
      <c r="K943" s="63"/>
      <c r="L943" s="63"/>
      <c r="M943" s="63"/>
      <c r="N943" s="63"/>
      <c r="O943" s="63"/>
      <c r="P943" s="63"/>
      <c r="Q943" s="63"/>
      <c r="R943" s="63"/>
      <c r="S943" s="63"/>
      <c r="T943" s="63"/>
      <c r="U943" s="63"/>
      <c r="V943" s="63"/>
      <c r="W943" s="63"/>
      <c r="X943" s="63"/>
      <c r="Y943" s="63"/>
      <c r="Z943" s="29"/>
      <c r="AA943" s="29"/>
      <c r="AB943" s="29"/>
      <c r="AC943" s="29"/>
      <c r="AD943" s="29"/>
      <c r="AE943" s="29"/>
      <c r="AF943" s="29"/>
      <c r="AG943" s="29"/>
      <c r="AH943" s="29"/>
      <c r="AI943" s="29"/>
      <c r="AJ943" s="29"/>
    </row>
    <row r="944" spans="1:36" ht="22.5" customHeight="1">
      <c r="A944" s="29"/>
      <c r="B944" s="29"/>
      <c r="C944" s="29"/>
      <c r="D944" s="29"/>
      <c r="E944" s="29"/>
      <c r="F944" s="63"/>
      <c r="G944" s="63"/>
      <c r="H944" s="63"/>
      <c r="I944" s="63"/>
      <c r="J944" s="63"/>
      <c r="K944" s="63"/>
      <c r="L944" s="63"/>
      <c r="M944" s="63"/>
      <c r="N944" s="63"/>
      <c r="O944" s="63"/>
      <c r="P944" s="63"/>
      <c r="Q944" s="63"/>
      <c r="R944" s="63"/>
      <c r="S944" s="63"/>
      <c r="T944" s="63"/>
      <c r="U944" s="63"/>
      <c r="V944" s="63"/>
      <c r="W944" s="63"/>
      <c r="X944" s="63"/>
      <c r="Y944" s="63"/>
      <c r="Z944" s="29"/>
      <c r="AA944" s="29"/>
      <c r="AB944" s="29"/>
      <c r="AC944" s="29"/>
      <c r="AD944" s="29"/>
      <c r="AE944" s="29"/>
      <c r="AF944" s="29"/>
      <c r="AG944" s="29"/>
      <c r="AH944" s="29"/>
      <c r="AI944" s="29"/>
      <c r="AJ944" s="29"/>
    </row>
    <row r="945" spans="1:36" ht="22.5" customHeight="1">
      <c r="A945" s="29"/>
      <c r="B945" s="29"/>
      <c r="C945" s="29"/>
      <c r="D945" s="29"/>
      <c r="E945" s="29"/>
      <c r="F945" s="63"/>
      <c r="G945" s="63"/>
      <c r="H945" s="63"/>
      <c r="I945" s="63"/>
      <c r="J945" s="63"/>
      <c r="K945" s="63"/>
      <c r="L945" s="63"/>
      <c r="M945" s="63"/>
      <c r="N945" s="63"/>
      <c r="O945" s="63"/>
      <c r="P945" s="63"/>
      <c r="Q945" s="63"/>
      <c r="R945" s="63"/>
      <c r="S945" s="63"/>
      <c r="T945" s="63"/>
      <c r="U945" s="63"/>
      <c r="V945" s="63"/>
      <c r="W945" s="63"/>
      <c r="X945" s="63"/>
      <c r="Y945" s="63"/>
      <c r="Z945" s="29"/>
      <c r="AA945" s="29"/>
      <c r="AB945" s="29"/>
      <c r="AC945" s="29"/>
      <c r="AD945" s="29"/>
      <c r="AE945" s="29"/>
      <c r="AF945" s="29"/>
      <c r="AG945" s="29"/>
      <c r="AH945" s="29"/>
      <c r="AI945" s="29"/>
      <c r="AJ945" s="29"/>
    </row>
    <row r="946" spans="1:36" ht="22.5" customHeight="1">
      <c r="A946" s="29"/>
      <c r="B946" s="29"/>
      <c r="C946" s="29"/>
      <c r="D946" s="29"/>
      <c r="E946" s="29"/>
      <c r="F946" s="63"/>
      <c r="G946" s="63"/>
      <c r="H946" s="63"/>
      <c r="I946" s="63"/>
      <c r="J946" s="63"/>
      <c r="K946" s="63"/>
      <c r="L946" s="63"/>
      <c r="M946" s="63"/>
      <c r="N946" s="63"/>
      <c r="O946" s="63"/>
      <c r="P946" s="63"/>
      <c r="Q946" s="63"/>
      <c r="R946" s="63"/>
      <c r="S946" s="63"/>
      <c r="T946" s="63"/>
      <c r="U946" s="63"/>
      <c r="V946" s="63"/>
      <c r="W946" s="63"/>
      <c r="X946" s="63"/>
      <c r="Y946" s="63"/>
      <c r="Z946" s="29"/>
      <c r="AA946" s="29"/>
      <c r="AB946" s="29"/>
      <c r="AC946" s="29"/>
      <c r="AD946" s="29"/>
      <c r="AE946" s="29"/>
      <c r="AF946" s="29"/>
      <c r="AG946" s="29"/>
      <c r="AH946" s="29"/>
      <c r="AI946" s="29"/>
      <c r="AJ946" s="29"/>
    </row>
    <row r="947" spans="1:36" ht="22.5" customHeight="1">
      <c r="A947" s="29"/>
      <c r="B947" s="29"/>
      <c r="C947" s="29"/>
      <c r="D947" s="29"/>
      <c r="E947" s="29"/>
      <c r="F947" s="63"/>
      <c r="G947" s="63"/>
      <c r="H947" s="63"/>
      <c r="I947" s="63"/>
      <c r="J947" s="63"/>
      <c r="K947" s="63"/>
      <c r="L947" s="63"/>
      <c r="M947" s="63"/>
      <c r="N947" s="63"/>
      <c r="O947" s="63"/>
      <c r="P947" s="63"/>
      <c r="Q947" s="63"/>
      <c r="R947" s="63"/>
      <c r="S947" s="63"/>
      <c r="T947" s="63"/>
      <c r="U947" s="63"/>
      <c r="V947" s="63"/>
      <c r="W947" s="63"/>
      <c r="X947" s="63"/>
      <c r="Y947" s="63"/>
      <c r="Z947" s="29"/>
      <c r="AA947" s="29"/>
      <c r="AB947" s="29"/>
      <c r="AC947" s="29"/>
      <c r="AD947" s="29"/>
      <c r="AE947" s="29"/>
      <c r="AF947" s="29"/>
      <c r="AG947" s="29"/>
      <c r="AH947" s="29"/>
      <c r="AI947" s="29"/>
      <c r="AJ947" s="29"/>
    </row>
    <row r="948" spans="1:36" ht="22.5" customHeight="1">
      <c r="A948" s="29"/>
      <c r="B948" s="29"/>
      <c r="C948" s="29"/>
      <c r="D948" s="29"/>
      <c r="E948" s="29"/>
      <c r="F948" s="63"/>
      <c r="G948" s="63"/>
      <c r="H948" s="63"/>
      <c r="I948" s="63"/>
      <c r="J948" s="63"/>
      <c r="K948" s="63"/>
      <c r="L948" s="63"/>
      <c r="M948" s="63"/>
      <c r="N948" s="63"/>
      <c r="O948" s="63"/>
      <c r="P948" s="63"/>
      <c r="Q948" s="63"/>
      <c r="R948" s="63"/>
      <c r="S948" s="63"/>
      <c r="T948" s="63"/>
      <c r="U948" s="63"/>
      <c r="V948" s="63"/>
      <c r="W948" s="63"/>
      <c r="X948" s="63"/>
      <c r="Y948" s="63"/>
      <c r="Z948" s="29"/>
      <c r="AA948" s="29"/>
      <c r="AB948" s="29"/>
      <c r="AC948" s="29"/>
      <c r="AD948" s="29"/>
      <c r="AE948" s="29"/>
      <c r="AF948" s="29"/>
      <c r="AG948" s="29"/>
      <c r="AH948" s="29"/>
      <c r="AI948" s="29"/>
      <c r="AJ948" s="29"/>
    </row>
    <row r="949" spans="1:36" ht="22.5" customHeight="1">
      <c r="A949" s="29"/>
      <c r="B949" s="29"/>
      <c r="C949" s="29"/>
      <c r="D949" s="29"/>
      <c r="E949" s="29"/>
      <c r="F949" s="63"/>
      <c r="G949" s="63"/>
      <c r="H949" s="63"/>
      <c r="I949" s="63"/>
      <c r="J949" s="63"/>
      <c r="K949" s="63"/>
      <c r="L949" s="63"/>
      <c r="M949" s="63"/>
      <c r="N949" s="63"/>
      <c r="O949" s="63"/>
      <c r="P949" s="63"/>
      <c r="Q949" s="63"/>
      <c r="R949" s="63"/>
      <c r="S949" s="63"/>
      <c r="T949" s="63"/>
      <c r="U949" s="63"/>
      <c r="V949" s="63"/>
      <c r="W949" s="63"/>
      <c r="X949" s="63"/>
      <c r="Y949" s="63"/>
      <c r="Z949" s="29"/>
      <c r="AA949" s="29"/>
      <c r="AB949" s="29"/>
      <c r="AC949" s="29"/>
      <c r="AD949" s="29"/>
      <c r="AE949" s="29"/>
      <c r="AF949" s="29"/>
      <c r="AG949" s="29"/>
      <c r="AH949" s="29"/>
      <c r="AI949" s="29"/>
      <c r="AJ949" s="29"/>
    </row>
    <row r="950" spans="1:36" ht="22.5" customHeight="1">
      <c r="A950" s="29"/>
      <c r="B950" s="29"/>
      <c r="C950" s="29"/>
      <c r="D950" s="29"/>
      <c r="E950" s="29"/>
      <c r="F950" s="63"/>
      <c r="G950" s="63"/>
      <c r="H950" s="63"/>
      <c r="I950" s="63"/>
      <c r="J950" s="63"/>
      <c r="K950" s="63"/>
      <c r="L950" s="63"/>
      <c r="M950" s="63"/>
      <c r="N950" s="63"/>
      <c r="O950" s="63"/>
      <c r="P950" s="63"/>
      <c r="Q950" s="63"/>
      <c r="R950" s="63"/>
      <c r="S950" s="63"/>
      <c r="T950" s="63"/>
      <c r="U950" s="63"/>
      <c r="V950" s="63"/>
      <c r="W950" s="63"/>
      <c r="X950" s="63"/>
      <c r="Y950" s="63"/>
      <c r="Z950" s="29"/>
      <c r="AA950" s="29"/>
      <c r="AB950" s="29"/>
      <c r="AC950" s="29"/>
      <c r="AD950" s="29"/>
      <c r="AE950" s="29"/>
      <c r="AF950" s="29"/>
      <c r="AG950" s="29"/>
      <c r="AH950" s="29"/>
      <c r="AI950" s="29"/>
      <c r="AJ950" s="29"/>
    </row>
    <row r="951" spans="1:36" ht="22.5" customHeight="1">
      <c r="A951" s="29"/>
      <c r="B951" s="29"/>
      <c r="C951" s="29"/>
      <c r="D951" s="29"/>
      <c r="E951" s="29"/>
      <c r="F951" s="63"/>
      <c r="G951" s="63"/>
      <c r="H951" s="63"/>
      <c r="I951" s="63"/>
      <c r="J951" s="63"/>
      <c r="K951" s="63"/>
      <c r="L951" s="63"/>
      <c r="M951" s="63"/>
      <c r="N951" s="63"/>
      <c r="O951" s="63"/>
      <c r="P951" s="63"/>
      <c r="Q951" s="63"/>
      <c r="R951" s="63"/>
      <c r="S951" s="63"/>
      <c r="T951" s="63"/>
      <c r="U951" s="63"/>
      <c r="V951" s="63"/>
      <c r="W951" s="63"/>
      <c r="X951" s="63"/>
      <c r="Y951" s="63"/>
      <c r="Z951" s="29"/>
      <c r="AA951" s="29"/>
      <c r="AB951" s="29"/>
      <c r="AC951" s="29"/>
      <c r="AD951" s="29"/>
      <c r="AE951" s="29"/>
      <c r="AF951" s="29"/>
      <c r="AG951" s="29"/>
      <c r="AH951" s="29"/>
      <c r="AI951" s="29"/>
      <c r="AJ951" s="29"/>
    </row>
    <row r="952" spans="1:36" ht="22.5" customHeight="1">
      <c r="A952" s="29"/>
      <c r="B952" s="29"/>
      <c r="C952" s="29"/>
      <c r="D952" s="29"/>
      <c r="E952" s="29"/>
      <c r="F952" s="63"/>
      <c r="G952" s="63"/>
      <c r="H952" s="63"/>
      <c r="I952" s="63"/>
      <c r="J952" s="63"/>
      <c r="K952" s="63"/>
      <c r="L952" s="63"/>
      <c r="M952" s="63"/>
      <c r="N952" s="63"/>
      <c r="O952" s="63"/>
      <c r="P952" s="63"/>
      <c r="Q952" s="63"/>
      <c r="R952" s="63"/>
      <c r="S952" s="63"/>
      <c r="T952" s="63"/>
      <c r="U952" s="63"/>
      <c r="V952" s="63"/>
      <c r="W952" s="63"/>
      <c r="X952" s="63"/>
      <c r="Y952" s="63"/>
      <c r="Z952" s="29"/>
      <c r="AA952" s="29"/>
      <c r="AB952" s="29"/>
      <c r="AC952" s="29"/>
      <c r="AD952" s="29"/>
      <c r="AE952" s="29"/>
      <c r="AF952" s="29"/>
      <c r="AG952" s="29"/>
      <c r="AH952" s="29"/>
      <c r="AI952" s="29"/>
      <c r="AJ952" s="29"/>
    </row>
    <row r="953" spans="1:36" ht="22.5" customHeight="1">
      <c r="A953" s="29"/>
      <c r="B953" s="29"/>
      <c r="C953" s="29"/>
      <c r="D953" s="29"/>
      <c r="E953" s="29"/>
      <c r="F953" s="63"/>
      <c r="G953" s="63"/>
      <c r="H953" s="63"/>
      <c r="I953" s="63"/>
      <c r="J953" s="63"/>
      <c r="K953" s="63"/>
      <c r="L953" s="63"/>
      <c r="M953" s="63"/>
      <c r="N953" s="63"/>
      <c r="O953" s="63"/>
      <c r="P953" s="63"/>
      <c r="Q953" s="63"/>
      <c r="R953" s="63"/>
      <c r="S953" s="63"/>
      <c r="T953" s="63"/>
      <c r="U953" s="63"/>
      <c r="V953" s="63"/>
      <c r="W953" s="63"/>
      <c r="X953" s="63"/>
      <c r="Y953" s="63"/>
      <c r="Z953" s="29"/>
      <c r="AA953" s="29"/>
      <c r="AB953" s="29"/>
      <c r="AC953" s="29"/>
      <c r="AD953" s="29"/>
      <c r="AE953" s="29"/>
      <c r="AF953" s="29"/>
      <c r="AG953" s="29"/>
      <c r="AH953" s="29"/>
      <c r="AI953" s="29"/>
      <c r="AJ953" s="29"/>
    </row>
    <row r="954" spans="1:36" ht="22.5" customHeight="1">
      <c r="A954" s="29"/>
      <c r="B954" s="29"/>
      <c r="C954" s="29"/>
      <c r="D954" s="29"/>
      <c r="E954" s="29"/>
      <c r="F954" s="63"/>
      <c r="G954" s="63"/>
      <c r="H954" s="63"/>
      <c r="I954" s="63"/>
      <c r="J954" s="63"/>
      <c r="K954" s="63"/>
      <c r="L954" s="63"/>
      <c r="M954" s="63"/>
      <c r="N954" s="63"/>
      <c r="O954" s="63"/>
      <c r="P954" s="63"/>
      <c r="Q954" s="63"/>
      <c r="R954" s="63"/>
      <c r="S954" s="63"/>
      <c r="T954" s="63"/>
      <c r="U954" s="63"/>
      <c r="V954" s="63"/>
      <c r="W954" s="63"/>
      <c r="X954" s="63"/>
      <c r="Y954" s="63"/>
      <c r="Z954" s="29"/>
      <c r="AA954" s="29"/>
      <c r="AB954" s="29"/>
      <c r="AC954" s="29"/>
      <c r="AD954" s="29"/>
      <c r="AE954" s="29"/>
      <c r="AF954" s="29"/>
      <c r="AG954" s="29"/>
      <c r="AH954" s="29"/>
      <c r="AI954" s="29"/>
      <c r="AJ954" s="29"/>
    </row>
    <row r="955" spans="1:36" ht="22.5" customHeight="1">
      <c r="A955" s="29"/>
      <c r="B955" s="29"/>
      <c r="C955" s="29"/>
      <c r="D955" s="29"/>
      <c r="E955" s="29"/>
      <c r="F955" s="63"/>
      <c r="G955" s="63"/>
      <c r="H955" s="63"/>
      <c r="I955" s="63"/>
      <c r="J955" s="63"/>
      <c r="K955" s="63"/>
      <c r="L955" s="63"/>
      <c r="M955" s="63"/>
      <c r="N955" s="63"/>
      <c r="O955" s="63"/>
      <c r="P955" s="63"/>
      <c r="Q955" s="63"/>
      <c r="R955" s="63"/>
      <c r="S955" s="63"/>
      <c r="T955" s="63"/>
      <c r="U955" s="63"/>
      <c r="V955" s="63"/>
      <c r="W955" s="63"/>
      <c r="X955" s="63"/>
      <c r="Y955" s="63"/>
      <c r="Z955" s="29"/>
      <c r="AA955" s="29"/>
      <c r="AB955" s="29"/>
      <c r="AC955" s="29"/>
      <c r="AD955" s="29"/>
      <c r="AE955" s="29"/>
      <c r="AF955" s="29"/>
      <c r="AG955" s="29"/>
      <c r="AH955" s="29"/>
      <c r="AI955" s="29"/>
      <c r="AJ955" s="29"/>
    </row>
    <row r="956" spans="1:36" ht="22.5" customHeight="1">
      <c r="A956" s="29"/>
      <c r="B956" s="29"/>
      <c r="C956" s="29"/>
      <c r="D956" s="29"/>
      <c r="E956" s="29"/>
      <c r="F956" s="63"/>
      <c r="G956" s="63"/>
      <c r="H956" s="63"/>
      <c r="I956" s="63"/>
      <c r="J956" s="63"/>
      <c r="K956" s="63"/>
      <c r="L956" s="63"/>
      <c r="M956" s="63"/>
      <c r="N956" s="63"/>
      <c r="O956" s="63"/>
      <c r="P956" s="63"/>
      <c r="Q956" s="63"/>
      <c r="R956" s="63"/>
      <c r="S956" s="63"/>
      <c r="T956" s="63"/>
      <c r="U956" s="63"/>
      <c r="V956" s="63"/>
      <c r="W956" s="63"/>
      <c r="X956" s="63"/>
      <c r="Y956" s="63"/>
      <c r="Z956" s="29"/>
      <c r="AA956" s="29"/>
      <c r="AB956" s="29"/>
      <c r="AC956" s="29"/>
      <c r="AD956" s="29"/>
      <c r="AE956" s="29"/>
      <c r="AF956" s="29"/>
      <c r="AG956" s="29"/>
      <c r="AH956" s="29"/>
      <c r="AI956" s="29"/>
      <c r="AJ956" s="29"/>
    </row>
    <row r="957" spans="1:36" ht="22.5" customHeight="1">
      <c r="A957" s="29"/>
      <c r="B957" s="29"/>
      <c r="C957" s="29"/>
      <c r="D957" s="29"/>
      <c r="E957" s="29"/>
      <c r="F957" s="63"/>
      <c r="G957" s="63"/>
      <c r="H957" s="63"/>
      <c r="I957" s="63"/>
      <c r="J957" s="63"/>
      <c r="K957" s="63"/>
      <c r="L957" s="63"/>
      <c r="M957" s="63"/>
      <c r="N957" s="63"/>
      <c r="O957" s="63"/>
      <c r="P957" s="63"/>
      <c r="Q957" s="63"/>
      <c r="R957" s="63"/>
      <c r="S957" s="63"/>
      <c r="T957" s="63"/>
      <c r="U957" s="63"/>
      <c r="V957" s="63"/>
      <c r="W957" s="63"/>
      <c r="X957" s="63"/>
      <c r="Y957" s="63"/>
      <c r="Z957" s="29"/>
      <c r="AA957" s="29"/>
      <c r="AB957" s="29"/>
      <c r="AC957" s="29"/>
      <c r="AD957" s="29"/>
      <c r="AE957" s="29"/>
      <c r="AF957" s="29"/>
      <c r="AG957" s="29"/>
      <c r="AH957" s="29"/>
      <c r="AI957" s="29"/>
      <c r="AJ957" s="29"/>
    </row>
    <row r="958" spans="1:36" ht="22.5" customHeight="1">
      <c r="A958" s="29"/>
      <c r="B958" s="29"/>
      <c r="C958" s="29"/>
      <c r="D958" s="29"/>
      <c r="E958" s="29"/>
      <c r="F958" s="63"/>
      <c r="G958" s="63"/>
      <c r="H958" s="63"/>
      <c r="I958" s="63"/>
      <c r="J958" s="63"/>
      <c r="K958" s="63"/>
      <c r="L958" s="63"/>
      <c r="M958" s="63"/>
      <c r="N958" s="63"/>
      <c r="O958" s="63"/>
      <c r="P958" s="63"/>
      <c r="Q958" s="63"/>
      <c r="R958" s="63"/>
      <c r="S958" s="63"/>
      <c r="T958" s="63"/>
      <c r="U958" s="63"/>
      <c r="V958" s="63"/>
      <c r="W958" s="63"/>
      <c r="X958" s="63"/>
      <c r="Y958" s="63"/>
      <c r="Z958" s="29"/>
      <c r="AA958" s="29"/>
      <c r="AB958" s="29"/>
      <c r="AC958" s="29"/>
      <c r="AD958" s="29"/>
      <c r="AE958" s="29"/>
      <c r="AF958" s="29"/>
      <c r="AG958" s="29"/>
      <c r="AH958" s="29"/>
      <c r="AI958" s="29"/>
      <c r="AJ958" s="29"/>
    </row>
    <row r="959" spans="1:36" ht="22.5" customHeight="1">
      <c r="A959" s="29"/>
      <c r="B959" s="29"/>
      <c r="C959" s="29"/>
      <c r="D959" s="29"/>
      <c r="E959" s="29"/>
      <c r="F959" s="63"/>
      <c r="G959" s="63"/>
      <c r="H959" s="63"/>
      <c r="I959" s="63"/>
      <c r="J959" s="63"/>
      <c r="K959" s="63"/>
      <c r="L959" s="63"/>
      <c r="M959" s="63"/>
      <c r="N959" s="63"/>
      <c r="O959" s="63"/>
      <c r="P959" s="63"/>
      <c r="Q959" s="63"/>
      <c r="R959" s="63"/>
      <c r="S959" s="63"/>
      <c r="T959" s="63"/>
      <c r="U959" s="63"/>
      <c r="V959" s="63"/>
      <c r="W959" s="63"/>
      <c r="X959" s="63"/>
      <c r="Y959" s="63"/>
      <c r="Z959" s="29"/>
      <c r="AA959" s="29"/>
      <c r="AB959" s="29"/>
      <c r="AC959" s="29"/>
      <c r="AD959" s="29"/>
      <c r="AE959" s="29"/>
      <c r="AF959" s="29"/>
      <c r="AG959" s="29"/>
      <c r="AH959" s="29"/>
      <c r="AI959" s="29"/>
      <c r="AJ959" s="29"/>
    </row>
    <row r="960" spans="1:36" ht="22.5" customHeight="1">
      <c r="A960" s="29"/>
      <c r="B960" s="29"/>
      <c r="C960" s="29"/>
      <c r="D960" s="29"/>
      <c r="E960" s="29"/>
      <c r="F960" s="63"/>
      <c r="G960" s="63"/>
      <c r="H960" s="63"/>
      <c r="I960" s="63"/>
      <c r="J960" s="63"/>
      <c r="K960" s="63"/>
      <c r="L960" s="63"/>
      <c r="M960" s="63"/>
      <c r="N960" s="63"/>
      <c r="O960" s="63"/>
      <c r="P960" s="63"/>
      <c r="Q960" s="63"/>
      <c r="R960" s="63"/>
      <c r="S960" s="63"/>
      <c r="T960" s="63"/>
      <c r="U960" s="63"/>
      <c r="V960" s="63"/>
      <c r="W960" s="63"/>
      <c r="X960" s="63"/>
      <c r="Y960" s="63"/>
      <c r="Z960" s="29"/>
      <c r="AA960" s="29"/>
      <c r="AB960" s="29"/>
      <c r="AC960" s="29"/>
      <c r="AD960" s="29"/>
      <c r="AE960" s="29"/>
      <c r="AF960" s="29"/>
      <c r="AG960" s="29"/>
      <c r="AH960" s="29"/>
      <c r="AI960" s="29"/>
      <c r="AJ960" s="29"/>
    </row>
    <row r="961" spans="1:36" ht="22.5" customHeight="1">
      <c r="A961" s="29"/>
      <c r="B961" s="29"/>
      <c r="C961" s="29"/>
      <c r="D961" s="29"/>
      <c r="E961" s="29"/>
      <c r="F961" s="63"/>
      <c r="G961" s="63"/>
      <c r="H961" s="63"/>
      <c r="I961" s="63"/>
      <c r="J961" s="63"/>
      <c r="K961" s="63"/>
      <c r="L961" s="63"/>
      <c r="M961" s="63"/>
      <c r="N961" s="63"/>
      <c r="O961" s="63"/>
      <c r="P961" s="63"/>
      <c r="Q961" s="63"/>
      <c r="R961" s="63"/>
      <c r="S961" s="63"/>
      <c r="T961" s="63"/>
      <c r="U961" s="63"/>
      <c r="V961" s="63"/>
      <c r="W961" s="63"/>
      <c r="X961" s="63"/>
      <c r="Y961" s="63"/>
      <c r="Z961" s="29"/>
      <c r="AA961" s="29"/>
      <c r="AB961" s="29"/>
      <c r="AC961" s="29"/>
      <c r="AD961" s="29"/>
      <c r="AE961" s="29"/>
      <c r="AF961" s="29"/>
      <c r="AG961" s="29"/>
      <c r="AH961" s="29"/>
      <c r="AI961" s="29"/>
      <c r="AJ961" s="29"/>
    </row>
    <row r="962" spans="1:36" ht="22.5" customHeight="1">
      <c r="A962" s="29"/>
      <c r="B962" s="29"/>
      <c r="C962" s="29"/>
      <c r="D962" s="29"/>
      <c r="E962" s="29"/>
      <c r="F962" s="63"/>
      <c r="G962" s="63"/>
      <c r="H962" s="63"/>
      <c r="I962" s="63"/>
      <c r="J962" s="63"/>
      <c r="K962" s="63"/>
      <c r="L962" s="63"/>
      <c r="M962" s="63"/>
      <c r="N962" s="63"/>
      <c r="O962" s="63"/>
      <c r="P962" s="63"/>
      <c r="Q962" s="63"/>
      <c r="R962" s="63"/>
      <c r="S962" s="63"/>
      <c r="T962" s="63"/>
      <c r="U962" s="63"/>
      <c r="V962" s="63"/>
      <c r="W962" s="63"/>
      <c r="X962" s="63"/>
      <c r="Y962" s="63"/>
      <c r="Z962" s="29"/>
      <c r="AA962" s="29"/>
      <c r="AB962" s="29"/>
      <c r="AC962" s="29"/>
      <c r="AD962" s="29"/>
      <c r="AE962" s="29"/>
      <c r="AF962" s="29"/>
      <c r="AG962" s="29"/>
      <c r="AH962" s="29"/>
      <c r="AI962" s="29"/>
      <c r="AJ962" s="29"/>
    </row>
    <row r="963" spans="1:36" ht="22.5" customHeight="1">
      <c r="A963" s="29"/>
      <c r="B963" s="29"/>
      <c r="C963" s="29"/>
      <c r="D963" s="29"/>
      <c r="E963" s="29"/>
      <c r="F963" s="63"/>
      <c r="G963" s="63"/>
      <c r="H963" s="63"/>
      <c r="I963" s="63"/>
      <c r="J963" s="63"/>
      <c r="K963" s="63"/>
      <c r="L963" s="63"/>
      <c r="M963" s="63"/>
      <c r="N963" s="63"/>
      <c r="O963" s="63"/>
      <c r="P963" s="63"/>
      <c r="Q963" s="63"/>
      <c r="R963" s="63"/>
      <c r="S963" s="63"/>
      <c r="T963" s="63"/>
      <c r="U963" s="63"/>
      <c r="V963" s="63"/>
      <c r="W963" s="63"/>
      <c r="X963" s="63"/>
      <c r="Y963" s="63"/>
      <c r="Z963" s="29"/>
      <c r="AA963" s="29"/>
      <c r="AB963" s="29"/>
      <c r="AC963" s="29"/>
      <c r="AD963" s="29"/>
      <c r="AE963" s="29"/>
      <c r="AF963" s="29"/>
      <c r="AG963" s="29"/>
      <c r="AH963" s="29"/>
      <c r="AI963" s="29"/>
      <c r="AJ963" s="29"/>
    </row>
    <row r="964" spans="1:36" ht="22.5" customHeight="1">
      <c r="A964" s="29"/>
      <c r="B964" s="29"/>
      <c r="C964" s="29"/>
      <c r="D964" s="29"/>
      <c r="E964" s="29"/>
      <c r="F964" s="63"/>
      <c r="G964" s="63"/>
      <c r="H964" s="63"/>
      <c r="I964" s="63"/>
      <c r="J964" s="63"/>
      <c r="K964" s="63"/>
      <c r="L964" s="63"/>
      <c r="M964" s="63"/>
      <c r="N964" s="63"/>
      <c r="O964" s="63"/>
      <c r="P964" s="63"/>
      <c r="Q964" s="63"/>
      <c r="R964" s="63"/>
      <c r="S964" s="63"/>
      <c r="T964" s="63"/>
      <c r="U964" s="63"/>
      <c r="V964" s="63"/>
      <c r="W964" s="63"/>
      <c r="X964" s="63"/>
      <c r="Y964" s="63"/>
      <c r="Z964" s="29"/>
      <c r="AA964" s="29"/>
      <c r="AB964" s="29"/>
      <c r="AC964" s="29"/>
      <c r="AD964" s="29"/>
      <c r="AE964" s="29"/>
      <c r="AF964" s="29"/>
      <c r="AG964" s="29"/>
      <c r="AH964" s="29"/>
      <c r="AI964" s="29"/>
      <c r="AJ964" s="29"/>
    </row>
    <row r="965" spans="1:36" ht="22.5" customHeight="1">
      <c r="A965" s="29"/>
      <c r="B965" s="29"/>
      <c r="C965" s="29"/>
      <c r="D965" s="29"/>
      <c r="E965" s="29"/>
      <c r="F965" s="63"/>
      <c r="G965" s="63"/>
      <c r="H965" s="63"/>
      <c r="I965" s="63"/>
      <c r="J965" s="63"/>
      <c r="K965" s="63"/>
      <c r="L965" s="63"/>
      <c r="M965" s="63"/>
      <c r="N965" s="63"/>
      <c r="O965" s="63"/>
      <c r="P965" s="63"/>
      <c r="Q965" s="63"/>
      <c r="R965" s="63"/>
      <c r="S965" s="63"/>
      <c r="T965" s="63"/>
      <c r="U965" s="63"/>
      <c r="V965" s="63"/>
      <c r="W965" s="63"/>
      <c r="X965" s="63"/>
      <c r="Y965" s="63"/>
      <c r="Z965" s="29"/>
      <c r="AA965" s="29"/>
      <c r="AB965" s="29"/>
      <c r="AC965" s="29"/>
      <c r="AD965" s="29"/>
      <c r="AE965" s="29"/>
      <c r="AF965" s="29"/>
      <c r="AG965" s="29"/>
      <c r="AH965" s="29"/>
      <c r="AI965" s="29"/>
      <c r="AJ965" s="29"/>
    </row>
    <row r="966" spans="1:36" ht="22.5" customHeight="1">
      <c r="A966" s="29"/>
      <c r="B966" s="29"/>
      <c r="C966" s="29"/>
      <c r="D966" s="29"/>
      <c r="E966" s="29"/>
      <c r="F966" s="63"/>
      <c r="G966" s="63"/>
      <c r="H966" s="63"/>
      <c r="I966" s="63"/>
      <c r="J966" s="63"/>
      <c r="K966" s="63"/>
      <c r="L966" s="63"/>
      <c r="M966" s="63"/>
      <c r="N966" s="63"/>
      <c r="O966" s="63"/>
      <c r="P966" s="63"/>
      <c r="Q966" s="63"/>
      <c r="R966" s="63"/>
      <c r="S966" s="63"/>
      <c r="T966" s="63"/>
      <c r="U966" s="63"/>
      <c r="V966" s="63"/>
      <c r="W966" s="63"/>
      <c r="X966" s="63"/>
      <c r="Y966" s="63"/>
      <c r="Z966" s="29"/>
      <c r="AA966" s="29"/>
      <c r="AB966" s="29"/>
      <c r="AC966" s="29"/>
      <c r="AD966" s="29"/>
      <c r="AE966" s="29"/>
      <c r="AF966" s="29"/>
      <c r="AG966" s="29"/>
      <c r="AH966" s="29"/>
      <c r="AI966" s="29"/>
      <c r="AJ966" s="29"/>
    </row>
    <row r="967" spans="1:36" ht="22.5" customHeight="1">
      <c r="A967" s="29"/>
      <c r="B967" s="29"/>
      <c r="C967" s="29"/>
      <c r="D967" s="29"/>
      <c r="E967" s="29"/>
      <c r="F967" s="63"/>
      <c r="G967" s="63"/>
      <c r="H967" s="63"/>
      <c r="I967" s="63"/>
      <c r="J967" s="63"/>
      <c r="K967" s="63"/>
      <c r="L967" s="63"/>
      <c r="M967" s="63"/>
      <c r="N967" s="63"/>
      <c r="O967" s="63"/>
      <c r="P967" s="63"/>
      <c r="Q967" s="63"/>
      <c r="R967" s="63"/>
      <c r="S967" s="63"/>
      <c r="T967" s="63"/>
      <c r="U967" s="63"/>
      <c r="V967" s="63"/>
      <c r="W967" s="63"/>
      <c r="X967" s="63"/>
      <c r="Y967" s="63"/>
      <c r="Z967" s="29"/>
      <c r="AA967" s="29"/>
      <c r="AB967" s="29"/>
      <c r="AC967" s="29"/>
      <c r="AD967" s="29"/>
      <c r="AE967" s="29"/>
      <c r="AF967" s="29"/>
      <c r="AG967" s="29"/>
      <c r="AH967" s="29"/>
      <c r="AI967" s="29"/>
      <c r="AJ967" s="29"/>
    </row>
    <row r="968" spans="1:36" ht="22.5" customHeight="1">
      <c r="A968" s="29"/>
      <c r="B968" s="29"/>
      <c r="C968" s="29"/>
      <c r="D968" s="29"/>
      <c r="E968" s="29"/>
      <c r="F968" s="63"/>
      <c r="G968" s="63"/>
      <c r="H968" s="63"/>
      <c r="I968" s="63"/>
      <c r="J968" s="63"/>
      <c r="K968" s="63"/>
      <c r="L968" s="63"/>
      <c r="M968" s="63"/>
      <c r="N968" s="63"/>
      <c r="O968" s="63"/>
      <c r="P968" s="63"/>
      <c r="Q968" s="63"/>
      <c r="R968" s="63"/>
      <c r="S968" s="63"/>
      <c r="T968" s="63"/>
      <c r="U968" s="63"/>
      <c r="V968" s="63"/>
      <c r="W968" s="63"/>
      <c r="X968" s="63"/>
      <c r="Y968" s="63"/>
      <c r="Z968" s="29"/>
      <c r="AA968" s="29"/>
      <c r="AB968" s="29"/>
      <c r="AC968" s="29"/>
      <c r="AD968" s="29"/>
      <c r="AE968" s="29"/>
      <c r="AF968" s="29"/>
      <c r="AG968" s="29"/>
      <c r="AH968" s="29"/>
      <c r="AI968" s="29"/>
      <c r="AJ968" s="29"/>
    </row>
    <row r="969" spans="1:36" ht="22.5" customHeight="1">
      <c r="A969" s="29"/>
      <c r="B969" s="29"/>
      <c r="C969" s="29"/>
      <c r="D969" s="29"/>
      <c r="E969" s="29"/>
      <c r="F969" s="63"/>
      <c r="G969" s="63"/>
      <c r="H969" s="63"/>
      <c r="I969" s="63"/>
      <c r="J969" s="63"/>
      <c r="K969" s="63"/>
      <c r="L969" s="63"/>
      <c r="M969" s="63"/>
      <c r="N969" s="63"/>
      <c r="O969" s="63"/>
      <c r="P969" s="63"/>
      <c r="Q969" s="63"/>
      <c r="R969" s="63"/>
      <c r="S969" s="63"/>
      <c r="T969" s="63"/>
      <c r="U969" s="63"/>
      <c r="V969" s="63"/>
      <c r="W969" s="63"/>
      <c r="X969" s="63"/>
      <c r="Y969" s="63"/>
      <c r="Z969" s="29"/>
      <c r="AA969" s="29"/>
      <c r="AB969" s="29"/>
      <c r="AC969" s="29"/>
      <c r="AD969" s="29"/>
      <c r="AE969" s="29"/>
      <c r="AF969" s="29"/>
      <c r="AG969" s="29"/>
      <c r="AH969" s="29"/>
      <c r="AI969" s="29"/>
      <c r="AJ969" s="29"/>
    </row>
    <row r="970" spans="1:36" ht="22.5" customHeight="1">
      <c r="A970" s="29"/>
      <c r="B970" s="29"/>
      <c r="C970" s="29"/>
      <c r="D970" s="29"/>
      <c r="E970" s="29"/>
      <c r="F970" s="63"/>
      <c r="G970" s="63"/>
      <c r="H970" s="63"/>
      <c r="I970" s="63"/>
      <c r="J970" s="63"/>
      <c r="K970" s="63"/>
      <c r="L970" s="63"/>
      <c r="M970" s="63"/>
      <c r="N970" s="63"/>
      <c r="O970" s="63"/>
      <c r="P970" s="63"/>
      <c r="Q970" s="63"/>
      <c r="R970" s="63"/>
      <c r="S970" s="63"/>
      <c r="T970" s="63"/>
      <c r="U970" s="63"/>
      <c r="V970" s="63"/>
      <c r="W970" s="63"/>
      <c r="X970" s="63"/>
      <c r="Y970" s="63"/>
      <c r="Z970" s="29"/>
      <c r="AA970" s="29"/>
      <c r="AB970" s="29"/>
      <c r="AC970" s="29"/>
      <c r="AD970" s="29"/>
      <c r="AE970" s="29"/>
      <c r="AF970" s="29"/>
      <c r="AG970" s="29"/>
      <c r="AH970" s="29"/>
      <c r="AI970" s="29"/>
      <c r="AJ970" s="29"/>
    </row>
    <row r="971" spans="1:36" ht="22.5" customHeight="1">
      <c r="A971" s="29"/>
      <c r="B971" s="29"/>
      <c r="C971" s="29"/>
      <c r="D971" s="29"/>
      <c r="E971" s="29"/>
      <c r="F971" s="63"/>
      <c r="G971" s="63"/>
      <c r="H971" s="63"/>
      <c r="I971" s="63"/>
      <c r="J971" s="63"/>
      <c r="K971" s="63"/>
      <c r="L971" s="63"/>
      <c r="M971" s="63"/>
      <c r="N971" s="63"/>
      <c r="O971" s="63"/>
      <c r="P971" s="63"/>
      <c r="Q971" s="63"/>
      <c r="R971" s="63"/>
      <c r="S971" s="63"/>
      <c r="T971" s="63"/>
      <c r="U971" s="63"/>
      <c r="V971" s="63"/>
      <c r="W971" s="63"/>
      <c r="X971" s="63"/>
      <c r="Y971" s="63"/>
      <c r="Z971" s="29"/>
      <c r="AA971" s="29"/>
      <c r="AB971" s="29"/>
      <c r="AC971" s="29"/>
      <c r="AD971" s="29"/>
      <c r="AE971" s="29"/>
      <c r="AF971" s="29"/>
      <c r="AG971" s="29"/>
      <c r="AH971" s="29"/>
      <c r="AI971" s="29"/>
      <c r="AJ971" s="29"/>
    </row>
    <row r="972" spans="1:36" ht="22.5" customHeight="1">
      <c r="A972" s="29"/>
      <c r="B972" s="29"/>
      <c r="C972" s="29"/>
      <c r="D972" s="29"/>
      <c r="E972" s="29"/>
      <c r="F972" s="63"/>
      <c r="G972" s="63"/>
      <c r="H972" s="63"/>
      <c r="I972" s="63"/>
      <c r="J972" s="63"/>
      <c r="K972" s="63"/>
      <c r="L972" s="63"/>
      <c r="M972" s="63"/>
      <c r="N972" s="63"/>
      <c r="O972" s="63"/>
      <c r="P972" s="63"/>
      <c r="Q972" s="63"/>
      <c r="R972" s="63"/>
      <c r="S972" s="63"/>
      <c r="T972" s="63"/>
      <c r="U972" s="63"/>
      <c r="V972" s="63"/>
      <c r="W972" s="63"/>
      <c r="X972" s="63"/>
      <c r="Y972" s="63"/>
      <c r="Z972" s="29"/>
      <c r="AA972" s="29"/>
      <c r="AB972" s="29"/>
      <c r="AC972" s="29"/>
      <c r="AD972" s="29"/>
      <c r="AE972" s="29"/>
      <c r="AF972" s="29"/>
      <c r="AG972" s="29"/>
      <c r="AH972" s="29"/>
      <c r="AI972" s="29"/>
      <c r="AJ972" s="29"/>
    </row>
    <row r="973" spans="1:36" ht="22.5" customHeight="1">
      <c r="A973" s="29"/>
      <c r="B973" s="29"/>
      <c r="C973" s="29"/>
      <c r="D973" s="29"/>
      <c r="E973" s="29"/>
      <c r="F973" s="63"/>
      <c r="G973" s="63"/>
      <c r="H973" s="63"/>
      <c r="I973" s="63"/>
      <c r="J973" s="63"/>
      <c r="K973" s="63"/>
      <c r="L973" s="63"/>
      <c r="M973" s="63"/>
      <c r="N973" s="63"/>
      <c r="O973" s="63"/>
      <c r="P973" s="63"/>
      <c r="Q973" s="63"/>
      <c r="R973" s="63"/>
      <c r="S973" s="63"/>
      <c r="T973" s="63"/>
      <c r="U973" s="63"/>
      <c r="V973" s="63"/>
      <c r="W973" s="63"/>
      <c r="X973" s="63"/>
      <c r="Y973" s="63"/>
      <c r="Z973" s="29"/>
      <c r="AA973" s="29"/>
      <c r="AB973" s="29"/>
      <c r="AC973" s="29"/>
      <c r="AD973" s="29"/>
      <c r="AE973" s="29"/>
      <c r="AF973" s="29"/>
      <c r="AG973" s="29"/>
      <c r="AH973" s="29"/>
      <c r="AI973" s="29"/>
      <c r="AJ973" s="29"/>
    </row>
    <row r="974" spans="1:36" ht="22.5" customHeight="1">
      <c r="A974" s="29"/>
      <c r="B974" s="29"/>
      <c r="C974" s="29"/>
      <c r="D974" s="29"/>
      <c r="E974" s="29"/>
      <c r="F974" s="63"/>
      <c r="G974" s="63"/>
      <c r="H974" s="63"/>
      <c r="I974" s="63"/>
      <c r="J974" s="63"/>
      <c r="K974" s="63"/>
      <c r="L974" s="63"/>
      <c r="M974" s="63"/>
      <c r="N974" s="63"/>
      <c r="O974" s="63"/>
      <c r="P974" s="63"/>
      <c r="Q974" s="63"/>
      <c r="R974" s="63"/>
      <c r="S974" s="63"/>
      <c r="T974" s="63"/>
      <c r="U974" s="63"/>
      <c r="V974" s="63"/>
      <c r="W974" s="63"/>
      <c r="X974" s="63"/>
      <c r="Y974" s="63"/>
      <c r="Z974" s="29"/>
      <c r="AA974" s="29"/>
      <c r="AB974" s="29"/>
      <c r="AC974" s="29"/>
      <c r="AD974" s="29"/>
      <c r="AE974" s="29"/>
      <c r="AF974" s="29"/>
      <c r="AG974" s="29"/>
      <c r="AH974" s="29"/>
      <c r="AI974" s="29"/>
      <c r="AJ974" s="29"/>
    </row>
    <row r="975" spans="1:36" ht="22.5" customHeight="1">
      <c r="A975" s="29"/>
      <c r="B975" s="29"/>
      <c r="C975" s="29"/>
      <c r="D975" s="29"/>
      <c r="E975" s="29"/>
      <c r="F975" s="63"/>
      <c r="G975" s="63"/>
      <c r="H975" s="63"/>
      <c r="I975" s="63"/>
      <c r="J975" s="63"/>
      <c r="K975" s="63"/>
      <c r="L975" s="63"/>
      <c r="M975" s="63"/>
      <c r="N975" s="63"/>
      <c r="O975" s="63"/>
      <c r="P975" s="63"/>
      <c r="Q975" s="63"/>
      <c r="R975" s="63"/>
      <c r="S975" s="63"/>
      <c r="T975" s="63"/>
      <c r="U975" s="63"/>
      <c r="V975" s="63"/>
      <c r="W975" s="63"/>
      <c r="X975" s="63"/>
      <c r="Y975" s="63"/>
      <c r="Z975" s="29"/>
      <c r="AA975" s="29"/>
      <c r="AB975" s="29"/>
      <c r="AC975" s="29"/>
      <c r="AD975" s="29"/>
      <c r="AE975" s="29"/>
      <c r="AF975" s="29"/>
      <c r="AG975" s="29"/>
      <c r="AH975" s="29"/>
      <c r="AI975" s="29"/>
      <c r="AJ975" s="29"/>
    </row>
    <row r="976" spans="1:36" ht="22.5" customHeight="1">
      <c r="A976" s="29"/>
      <c r="B976" s="29"/>
      <c r="C976" s="29"/>
      <c r="D976" s="29"/>
      <c r="E976" s="29"/>
      <c r="F976" s="63"/>
      <c r="G976" s="63"/>
      <c r="H976" s="63"/>
      <c r="I976" s="63"/>
      <c r="J976" s="63"/>
      <c r="K976" s="63"/>
      <c r="L976" s="63"/>
      <c r="M976" s="63"/>
      <c r="N976" s="63"/>
      <c r="O976" s="63"/>
      <c r="P976" s="63"/>
      <c r="Q976" s="63"/>
      <c r="R976" s="63"/>
      <c r="S976" s="63"/>
      <c r="T976" s="63"/>
      <c r="U976" s="63"/>
      <c r="V976" s="63"/>
      <c r="W976" s="63"/>
      <c r="X976" s="63"/>
      <c r="Y976" s="63"/>
      <c r="Z976" s="29"/>
      <c r="AA976" s="29"/>
      <c r="AB976" s="29"/>
      <c r="AC976" s="29"/>
      <c r="AD976" s="29"/>
      <c r="AE976" s="29"/>
      <c r="AF976" s="29"/>
      <c r="AG976" s="29"/>
      <c r="AH976" s="29"/>
      <c r="AI976" s="29"/>
      <c r="AJ976" s="29"/>
    </row>
    <row r="977" spans="1:36" ht="22.5" customHeight="1">
      <c r="A977" s="29"/>
      <c r="B977" s="29"/>
      <c r="C977" s="29"/>
      <c r="D977" s="29"/>
      <c r="E977" s="29"/>
      <c r="F977" s="63"/>
      <c r="G977" s="63"/>
      <c r="H977" s="63"/>
      <c r="I977" s="63"/>
      <c r="J977" s="63"/>
      <c r="K977" s="63"/>
      <c r="L977" s="63"/>
      <c r="M977" s="63"/>
      <c r="N977" s="63"/>
      <c r="O977" s="63"/>
      <c r="P977" s="63"/>
      <c r="Q977" s="63"/>
      <c r="R977" s="63"/>
      <c r="S977" s="63"/>
      <c r="T977" s="63"/>
      <c r="U977" s="63"/>
      <c r="V977" s="63"/>
      <c r="W977" s="63"/>
      <c r="X977" s="63"/>
      <c r="Y977" s="63"/>
      <c r="Z977" s="29"/>
      <c r="AA977" s="29"/>
      <c r="AB977" s="29"/>
      <c r="AC977" s="29"/>
      <c r="AD977" s="29"/>
      <c r="AE977" s="29"/>
      <c r="AF977" s="29"/>
      <c r="AG977" s="29"/>
      <c r="AH977" s="29"/>
      <c r="AI977" s="29"/>
      <c r="AJ977" s="29"/>
    </row>
    <row r="978" spans="1:36" ht="22.5" customHeight="1">
      <c r="A978" s="29"/>
      <c r="B978" s="29"/>
      <c r="C978" s="29"/>
      <c r="D978" s="29"/>
      <c r="E978" s="29"/>
      <c r="F978" s="63"/>
      <c r="G978" s="63"/>
      <c r="H978" s="63"/>
      <c r="I978" s="63"/>
      <c r="J978" s="63"/>
      <c r="K978" s="63"/>
      <c r="L978" s="63"/>
      <c r="M978" s="63"/>
      <c r="N978" s="63"/>
      <c r="O978" s="63"/>
      <c r="P978" s="63"/>
      <c r="Q978" s="63"/>
      <c r="R978" s="63"/>
      <c r="S978" s="63"/>
      <c r="T978" s="63"/>
      <c r="U978" s="63"/>
      <c r="V978" s="63"/>
      <c r="W978" s="63"/>
      <c r="X978" s="63"/>
      <c r="Y978" s="63"/>
      <c r="Z978" s="29"/>
      <c r="AA978" s="29"/>
      <c r="AB978" s="29"/>
      <c r="AC978" s="29"/>
      <c r="AD978" s="29"/>
      <c r="AE978" s="29"/>
      <c r="AF978" s="29"/>
      <c r="AG978" s="29"/>
      <c r="AH978" s="29"/>
      <c r="AI978" s="29"/>
      <c r="AJ978" s="29"/>
    </row>
    <row r="979" spans="1:36" ht="22.5" customHeight="1">
      <c r="A979" s="29"/>
      <c r="B979" s="29"/>
      <c r="C979" s="29"/>
      <c r="D979" s="29"/>
      <c r="E979" s="29"/>
      <c r="F979" s="63"/>
      <c r="G979" s="63"/>
      <c r="H979" s="63"/>
      <c r="I979" s="63"/>
      <c r="J979" s="63"/>
      <c r="K979" s="63"/>
      <c r="L979" s="63"/>
      <c r="M979" s="63"/>
      <c r="N979" s="63"/>
      <c r="O979" s="63"/>
      <c r="P979" s="63"/>
      <c r="Q979" s="63"/>
      <c r="R979" s="63"/>
      <c r="S979" s="63"/>
      <c r="T979" s="63"/>
      <c r="U979" s="63"/>
      <c r="V979" s="63"/>
      <c r="W979" s="63"/>
      <c r="X979" s="63"/>
      <c r="Y979" s="63"/>
      <c r="Z979" s="29"/>
      <c r="AA979" s="29"/>
      <c r="AB979" s="29"/>
      <c r="AC979" s="29"/>
      <c r="AD979" s="29"/>
      <c r="AE979" s="29"/>
      <c r="AF979" s="29"/>
      <c r="AG979" s="29"/>
      <c r="AH979" s="29"/>
      <c r="AI979" s="29"/>
      <c r="AJ979" s="29"/>
    </row>
    <row r="980" spans="1:36" ht="22.5" customHeight="1">
      <c r="A980" s="29"/>
      <c r="B980" s="29"/>
      <c r="C980" s="29"/>
      <c r="D980" s="29"/>
      <c r="E980" s="29"/>
      <c r="F980" s="63"/>
      <c r="G980" s="63"/>
      <c r="H980" s="63"/>
      <c r="I980" s="63"/>
      <c r="J980" s="63"/>
      <c r="K980" s="63"/>
      <c r="L980" s="63"/>
      <c r="M980" s="63"/>
      <c r="N980" s="63"/>
      <c r="O980" s="63"/>
      <c r="P980" s="63"/>
      <c r="Q980" s="63"/>
      <c r="R980" s="63"/>
      <c r="S980" s="63"/>
      <c r="T980" s="63"/>
      <c r="U980" s="63"/>
      <c r="V980" s="63"/>
      <c r="W980" s="63"/>
      <c r="X980" s="63"/>
      <c r="Y980" s="63"/>
      <c r="Z980" s="29"/>
      <c r="AA980" s="29"/>
      <c r="AB980" s="29"/>
      <c r="AC980" s="29"/>
      <c r="AD980" s="29"/>
      <c r="AE980" s="29"/>
      <c r="AF980" s="29"/>
      <c r="AG980" s="29"/>
      <c r="AH980" s="29"/>
      <c r="AI980" s="29"/>
      <c r="AJ980" s="29"/>
    </row>
    <row r="981" spans="1:36" ht="22.5" customHeight="1">
      <c r="A981" s="29"/>
      <c r="B981" s="29"/>
      <c r="C981" s="29"/>
      <c r="D981" s="29"/>
      <c r="E981" s="29"/>
      <c r="F981" s="63"/>
      <c r="G981" s="63"/>
      <c r="H981" s="63"/>
      <c r="I981" s="63"/>
      <c r="J981" s="63"/>
      <c r="K981" s="63"/>
      <c r="L981" s="63"/>
      <c r="M981" s="63"/>
      <c r="N981" s="63"/>
      <c r="O981" s="63"/>
      <c r="P981" s="63"/>
      <c r="Q981" s="63"/>
      <c r="R981" s="63"/>
      <c r="S981" s="63"/>
      <c r="T981" s="63"/>
      <c r="U981" s="63"/>
      <c r="V981" s="63"/>
      <c r="W981" s="63"/>
      <c r="X981" s="63"/>
      <c r="Y981" s="63"/>
      <c r="Z981" s="29"/>
      <c r="AA981" s="29"/>
      <c r="AB981" s="29"/>
      <c r="AC981" s="29"/>
      <c r="AD981" s="29"/>
      <c r="AE981" s="29"/>
      <c r="AF981" s="29"/>
      <c r="AG981" s="29"/>
      <c r="AH981" s="29"/>
      <c r="AI981" s="29"/>
      <c r="AJ981" s="29"/>
    </row>
    <row r="982" spans="1:36" ht="22.5" customHeight="1">
      <c r="A982" s="29"/>
      <c r="B982" s="29"/>
      <c r="C982" s="29"/>
      <c r="D982" s="29"/>
      <c r="E982" s="29"/>
      <c r="F982" s="63"/>
      <c r="G982" s="63"/>
      <c r="H982" s="63"/>
      <c r="I982" s="63"/>
      <c r="J982" s="63"/>
      <c r="K982" s="63"/>
      <c r="L982" s="63"/>
      <c r="M982" s="63"/>
      <c r="N982" s="63"/>
      <c r="O982" s="63"/>
      <c r="P982" s="63"/>
      <c r="Q982" s="63"/>
      <c r="R982" s="63"/>
      <c r="S982" s="63"/>
      <c r="T982" s="63"/>
      <c r="U982" s="63"/>
      <c r="V982" s="63"/>
      <c r="W982" s="63"/>
      <c r="X982" s="63"/>
      <c r="Y982" s="63"/>
      <c r="Z982" s="29"/>
      <c r="AA982" s="29"/>
      <c r="AB982" s="29"/>
      <c r="AC982" s="29"/>
      <c r="AD982" s="29"/>
      <c r="AE982" s="29"/>
      <c r="AF982" s="29"/>
      <c r="AG982" s="29"/>
      <c r="AH982" s="29"/>
      <c r="AI982" s="29"/>
      <c r="AJ982" s="29"/>
    </row>
    <row r="983" spans="1:36" ht="22.5" customHeight="1">
      <c r="A983" s="29"/>
      <c r="B983" s="29"/>
      <c r="C983" s="29"/>
      <c r="D983" s="29"/>
      <c r="E983" s="29"/>
      <c r="F983" s="63"/>
      <c r="G983" s="63"/>
      <c r="H983" s="63"/>
      <c r="I983" s="63"/>
      <c r="J983" s="63"/>
      <c r="K983" s="63"/>
      <c r="L983" s="63"/>
      <c r="M983" s="63"/>
      <c r="N983" s="63"/>
      <c r="O983" s="63"/>
      <c r="P983" s="63"/>
      <c r="Q983" s="63"/>
      <c r="R983" s="63"/>
      <c r="S983" s="63"/>
      <c r="T983" s="63"/>
      <c r="U983" s="63"/>
      <c r="V983" s="63"/>
      <c r="W983" s="63"/>
      <c r="X983" s="63"/>
      <c r="Y983" s="63"/>
      <c r="Z983" s="29"/>
      <c r="AA983" s="29"/>
      <c r="AB983" s="29"/>
      <c r="AC983" s="29"/>
      <c r="AD983" s="29"/>
      <c r="AE983" s="29"/>
      <c r="AF983" s="29"/>
      <c r="AG983" s="29"/>
      <c r="AH983" s="29"/>
      <c r="AI983" s="29"/>
      <c r="AJ983" s="29"/>
    </row>
    <row r="984" spans="1:36" ht="22.5" customHeight="1">
      <c r="A984" s="29"/>
      <c r="B984" s="29"/>
      <c r="C984" s="29"/>
      <c r="D984" s="29"/>
      <c r="E984" s="29"/>
      <c r="F984" s="63"/>
      <c r="G984" s="63"/>
      <c r="H984" s="63"/>
      <c r="I984" s="63"/>
      <c r="J984" s="63"/>
      <c r="K984" s="63"/>
      <c r="L984" s="63"/>
      <c r="M984" s="63"/>
      <c r="N984" s="63"/>
      <c r="O984" s="63"/>
      <c r="P984" s="63"/>
      <c r="Q984" s="63"/>
      <c r="R984" s="63"/>
      <c r="S984" s="63"/>
      <c r="T984" s="63"/>
      <c r="U984" s="63"/>
      <c r="V984" s="63"/>
      <c r="W984" s="63"/>
      <c r="X984" s="63"/>
      <c r="Y984" s="63"/>
      <c r="Z984" s="29"/>
      <c r="AA984" s="29"/>
      <c r="AB984" s="29"/>
      <c r="AC984" s="29"/>
      <c r="AD984" s="29"/>
      <c r="AE984" s="29"/>
      <c r="AF984" s="29"/>
      <c r="AG984" s="29"/>
      <c r="AH984" s="29"/>
      <c r="AI984" s="29"/>
      <c r="AJ984" s="29"/>
    </row>
    <row r="985" spans="1:36" ht="22.5" customHeight="1">
      <c r="A985" s="29"/>
      <c r="B985" s="29"/>
      <c r="C985" s="29"/>
      <c r="D985" s="29"/>
      <c r="E985" s="29"/>
      <c r="F985" s="63"/>
      <c r="G985" s="63"/>
      <c r="H985" s="63"/>
      <c r="I985" s="63"/>
      <c r="J985" s="63"/>
      <c r="K985" s="63"/>
      <c r="L985" s="63"/>
      <c r="M985" s="63"/>
      <c r="N985" s="63"/>
      <c r="O985" s="63"/>
      <c r="P985" s="63"/>
      <c r="Q985" s="63"/>
      <c r="R985" s="63"/>
      <c r="S985" s="63"/>
      <c r="T985" s="63"/>
      <c r="U985" s="63"/>
      <c r="V985" s="63"/>
      <c r="W985" s="63"/>
      <c r="X985" s="63"/>
      <c r="Y985" s="63"/>
      <c r="Z985" s="29"/>
      <c r="AA985" s="29"/>
      <c r="AB985" s="29"/>
      <c r="AC985" s="29"/>
      <c r="AD985" s="29"/>
      <c r="AE985" s="29"/>
      <c r="AF985" s="29"/>
      <c r="AG985" s="29"/>
      <c r="AH985" s="29"/>
      <c r="AI985" s="29"/>
      <c r="AJ985" s="29"/>
    </row>
    <row r="986" spans="1:36" ht="22.5" customHeight="1">
      <c r="A986" s="29"/>
      <c r="B986" s="29"/>
      <c r="C986" s="29"/>
      <c r="D986" s="29"/>
      <c r="E986" s="29"/>
      <c r="F986" s="63"/>
      <c r="G986" s="63"/>
      <c r="H986" s="63"/>
      <c r="I986" s="63"/>
      <c r="J986" s="63"/>
      <c r="K986" s="63"/>
      <c r="L986" s="63"/>
      <c r="M986" s="63"/>
      <c r="N986" s="63"/>
      <c r="O986" s="63"/>
      <c r="P986" s="63"/>
      <c r="Q986" s="63"/>
      <c r="R986" s="63"/>
      <c r="S986" s="63"/>
      <c r="T986" s="63"/>
      <c r="U986" s="63"/>
      <c r="V986" s="63"/>
      <c r="W986" s="63"/>
      <c r="X986" s="63"/>
      <c r="Y986" s="63"/>
      <c r="Z986" s="29"/>
      <c r="AA986" s="29"/>
      <c r="AB986" s="29"/>
      <c r="AC986" s="29"/>
      <c r="AD986" s="29"/>
      <c r="AE986" s="29"/>
      <c r="AF986" s="29"/>
      <c r="AG986" s="29"/>
      <c r="AH986" s="29"/>
      <c r="AI986" s="29"/>
      <c r="AJ986" s="29"/>
    </row>
    <row r="987" spans="1:36" ht="22.5" customHeight="1">
      <c r="A987" s="29"/>
      <c r="B987" s="29"/>
      <c r="C987" s="29"/>
      <c r="D987" s="29"/>
      <c r="E987" s="29"/>
      <c r="F987" s="63"/>
      <c r="G987" s="63"/>
      <c r="H987" s="63"/>
      <c r="I987" s="63"/>
      <c r="J987" s="63"/>
      <c r="K987" s="63"/>
      <c r="L987" s="63"/>
      <c r="M987" s="63"/>
      <c r="N987" s="63"/>
      <c r="O987" s="63"/>
      <c r="P987" s="63"/>
      <c r="Q987" s="63"/>
      <c r="R987" s="63"/>
      <c r="S987" s="63"/>
      <c r="T987" s="63"/>
      <c r="U987" s="63"/>
      <c r="V987" s="63"/>
      <c r="W987" s="63"/>
      <c r="X987" s="63"/>
      <c r="Y987" s="63"/>
      <c r="Z987" s="29"/>
      <c r="AA987" s="29"/>
      <c r="AB987" s="29"/>
      <c r="AC987" s="29"/>
      <c r="AD987" s="29"/>
      <c r="AE987" s="29"/>
      <c r="AF987" s="29"/>
      <c r="AG987" s="29"/>
      <c r="AH987" s="29"/>
      <c r="AI987" s="29"/>
      <c r="AJ987" s="29"/>
    </row>
    <row r="988" spans="1:36" ht="22.5" customHeight="1">
      <c r="A988" s="29"/>
      <c r="B988" s="29"/>
      <c r="C988" s="29"/>
      <c r="D988" s="29"/>
      <c r="E988" s="29"/>
      <c r="F988" s="63"/>
      <c r="G988" s="63"/>
      <c r="H988" s="63"/>
      <c r="I988" s="63"/>
      <c r="J988" s="63"/>
      <c r="K988" s="63"/>
      <c r="L988" s="63"/>
      <c r="M988" s="63"/>
      <c r="N988" s="63"/>
      <c r="O988" s="63"/>
      <c r="P988" s="63"/>
      <c r="Q988" s="63"/>
      <c r="R988" s="63"/>
      <c r="S988" s="63"/>
      <c r="T988" s="63"/>
      <c r="U988" s="63"/>
      <c r="V988" s="63"/>
      <c r="W988" s="63"/>
      <c r="X988" s="63"/>
      <c r="Y988" s="63"/>
      <c r="Z988" s="29"/>
      <c r="AA988" s="29"/>
      <c r="AB988" s="29"/>
      <c r="AC988" s="29"/>
      <c r="AD988" s="29"/>
      <c r="AE988" s="29"/>
      <c r="AF988" s="29"/>
      <c r="AG988" s="29"/>
      <c r="AH988" s="29"/>
      <c r="AI988" s="29"/>
      <c r="AJ988" s="29"/>
    </row>
    <row r="989" spans="1:36" ht="22.5" customHeight="1">
      <c r="A989" s="29"/>
      <c r="B989" s="29"/>
      <c r="C989" s="29"/>
      <c r="D989" s="29"/>
      <c r="E989" s="29"/>
      <c r="F989" s="63"/>
      <c r="G989" s="63"/>
      <c r="H989" s="63"/>
      <c r="I989" s="63"/>
      <c r="J989" s="63"/>
      <c r="K989" s="63"/>
      <c r="L989" s="63"/>
      <c r="M989" s="63"/>
      <c r="N989" s="63"/>
      <c r="O989" s="63"/>
      <c r="P989" s="63"/>
      <c r="Q989" s="63"/>
      <c r="R989" s="63"/>
      <c r="S989" s="63"/>
      <c r="T989" s="63"/>
      <c r="U989" s="63"/>
      <c r="V989" s="63"/>
      <c r="W989" s="63"/>
      <c r="X989" s="63"/>
      <c r="Y989" s="63"/>
      <c r="Z989" s="29"/>
      <c r="AA989" s="29"/>
      <c r="AB989" s="29"/>
      <c r="AC989" s="29"/>
      <c r="AD989" s="29"/>
      <c r="AE989" s="29"/>
      <c r="AF989" s="29"/>
      <c r="AG989" s="29"/>
      <c r="AH989" s="29"/>
      <c r="AI989" s="29"/>
      <c r="AJ989" s="29"/>
    </row>
    <row r="990" spans="1:36" ht="22.5" customHeight="1">
      <c r="A990" s="29"/>
      <c r="B990" s="29"/>
      <c r="C990" s="29"/>
      <c r="D990" s="29"/>
      <c r="E990" s="29"/>
      <c r="F990" s="63"/>
      <c r="G990" s="63"/>
      <c r="H990" s="63"/>
      <c r="I990" s="63"/>
      <c r="J990" s="63"/>
      <c r="K990" s="63"/>
      <c r="L990" s="63"/>
      <c r="M990" s="63"/>
      <c r="N990" s="63"/>
      <c r="O990" s="63"/>
      <c r="P990" s="63"/>
      <c r="Q990" s="63"/>
      <c r="R990" s="63"/>
      <c r="S990" s="63"/>
      <c r="T990" s="63"/>
      <c r="U990" s="63"/>
      <c r="V990" s="63"/>
      <c r="W990" s="63"/>
      <c r="X990" s="63"/>
      <c r="Y990" s="63"/>
      <c r="Z990" s="29"/>
      <c r="AA990" s="29"/>
      <c r="AB990" s="29"/>
      <c r="AC990" s="29"/>
      <c r="AD990" s="29"/>
      <c r="AE990" s="29"/>
      <c r="AF990" s="29"/>
      <c r="AG990" s="29"/>
      <c r="AH990" s="29"/>
      <c r="AI990" s="29"/>
      <c r="AJ990" s="29"/>
    </row>
    <row r="991" spans="1:36" ht="22.5" customHeight="1">
      <c r="A991" s="29"/>
      <c r="B991" s="29"/>
      <c r="C991" s="29"/>
      <c r="D991" s="29"/>
      <c r="E991" s="29"/>
      <c r="F991" s="63"/>
      <c r="G991" s="63"/>
      <c r="H991" s="63"/>
      <c r="I991" s="63"/>
      <c r="J991" s="63"/>
      <c r="K991" s="63"/>
      <c r="L991" s="63"/>
      <c r="M991" s="63"/>
      <c r="N991" s="63"/>
      <c r="O991" s="63"/>
      <c r="P991" s="63"/>
      <c r="Q991" s="63"/>
      <c r="R991" s="63"/>
      <c r="S991" s="63"/>
      <c r="T991" s="63"/>
      <c r="U991" s="63"/>
      <c r="V991" s="63"/>
      <c r="W991" s="63"/>
      <c r="X991" s="63"/>
      <c r="Y991" s="63"/>
      <c r="Z991" s="29"/>
      <c r="AA991" s="29"/>
      <c r="AB991" s="29"/>
      <c r="AC991" s="29"/>
      <c r="AD991" s="29"/>
      <c r="AE991" s="29"/>
      <c r="AF991" s="29"/>
      <c r="AG991" s="29"/>
      <c r="AH991" s="29"/>
      <c r="AI991" s="29"/>
      <c r="AJ991" s="29"/>
    </row>
    <row r="992" spans="1:36" ht="22.5" customHeight="1">
      <c r="A992" s="29"/>
      <c r="B992" s="29"/>
      <c r="C992" s="29"/>
      <c r="D992" s="29"/>
      <c r="E992" s="29"/>
      <c r="F992" s="63"/>
      <c r="G992" s="63"/>
      <c r="H992" s="63"/>
      <c r="I992" s="63"/>
      <c r="J992" s="63"/>
      <c r="K992" s="63"/>
      <c r="L992" s="63"/>
      <c r="M992" s="63"/>
      <c r="N992" s="63"/>
      <c r="O992" s="63"/>
      <c r="P992" s="63"/>
      <c r="Q992" s="63"/>
      <c r="R992" s="63"/>
      <c r="S992" s="63"/>
      <c r="T992" s="63"/>
      <c r="U992" s="63"/>
      <c r="V992" s="63"/>
      <c r="W992" s="63"/>
      <c r="X992" s="63"/>
      <c r="Y992" s="63"/>
      <c r="Z992" s="29"/>
      <c r="AA992" s="29"/>
      <c r="AB992" s="29"/>
      <c r="AC992" s="29"/>
      <c r="AD992" s="29"/>
      <c r="AE992" s="29"/>
      <c r="AF992" s="29"/>
      <c r="AG992" s="29"/>
      <c r="AH992" s="29"/>
      <c r="AI992" s="29"/>
      <c r="AJ992" s="29"/>
    </row>
    <row r="993" spans="1:36" ht="22.5" customHeight="1">
      <c r="A993" s="29"/>
      <c r="B993" s="29"/>
      <c r="C993" s="29"/>
      <c r="D993" s="29"/>
      <c r="E993" s="29"/>
      <c r="F993" s="63"/>
      <c r="G993" s="63"/>
      <c r="H993" s="63"/>
      <c r="I993" s="63"/>
      <c r="J993" s="63"/>
      <c r="K993" s="63"/>
      <c r="L993" s="63"/>
      <c r="M993" s="63"/>
      <c r="N993" s="63"/>
      <c r="O993" s="63"/>
      <c r="P993" s="63"/>
      <c r="Q993" s="63"/>
      <c r="R993" s="63"/>
      <c r="S993" s="63"/>
      <c r="T993" s="63"/>
      <c r="U993" s="63"/>
      <c r="V993" s="63"/>
      <c r="W993" s="63"/>
      <c r="X993" s="63"/>
      <c r="Y993" s="63"/>
      <c r="Z993" s="29"/>
      <c r="AA993" s="29"/>
      <c r="AB993" s="29"/>
      <c r="AC993" s="29"/>
      <c r="AD993" s="29"/>
      <c r="AE993" s="29"/>
      <c r="AF993" s="29"/>
      <c r="AG993" s="29"/>
      <c r="AH993" s="29"/>
      <c r="AI993" s="29"/>
      <c r="AJ993" s="29"/>
    </row>
    <row r="994" spans="1:36" ht="22.5" customHeight="1">
      <c r="A994" s="29"/>
      <c r="B994" s="29"/>
      <c r="C994" s="29"/>
      <c r="D994" s="29"/>
      <c r="E994" s="29"/>
      <c r="F994" s="63"/>
      <c r="G994" s="63"/>
      <c r="H994" s="63"/>
      <c r="I994" s="63"/>
      <c r="J994" s="63"/>
      <c r="K994" s="63"/>
      <c r="L994" s="63"/>
      <c r="M994" s="63"/>
      <c r="N994" s="63"/>
      <c r="O994" s="63"/>
      <c r="P994" s="63"/>
      <c r="Q994" s="63"/>
      <c r="R994" s="63"/>
      <c r="S994" s="63"/>
      <c r="T994" s="63"/>
      <c r="U994" s="63"/>
      <c r="V994" s="63"/>
      <c r="W994" s="63"/>
      <c r="X994" s="63"/>
      <c r="Y994" s="63"/>
      <c r="Z994" s="29"/>
      <c r="AA994" s="29"/>
      <c r="AB994" s="29"/>
      <c r="AC994" s="29"/>
      <c r="AD994" s="29"/>
      <c r="AE994" s="29"/>
      <c r="AF994" s="29"/>
      <c r="AG994" s="29"/>
      <c r="AH994" s="29"/>
      <c r="AI994" s="29"/>
      <c r="AJ994" s="29"/>
    </row>
    <row r="995" spans="1:36" ht="22.5" customHeight="1">
      <c r="A995" s="29"/>
      <c r="B995" s="29"/>
      <c r="C995" s="29"/>
      <c r="D995" s="29"/>
      <c r="E995" s="29"/>
      <c r="F995" s="63"/>
      <c r="G995" s="63"/>
      <c r="H995" s="63"/>
      <c r="I995" s="63"/>
      <c r="J995" s="63"/>
      <c r="K995" s="63"/>
      <c r="L995" s="63"/>
      <c r="M995" s="63"/>
      <c r="N995" s="63"/>
      <c r="O995" s="63"/>
      <c r="P995" s="63"/>
      <c r="Q995" s="63"/>
      <c r="R995" s="63"/>
      <c r="S995" s="63"/>
      <c r="T995" s="63"/>
      <c r="U995" s="63"/>
      <c r="V995" s="63"/>
      <c r="W995" s="63"/>
      <c r="X995" s="63"/>
      <c r="Y995" s="63"/>
      <c r="Z995" s="29"/>
      <c r="AA995" s="29"/>
      <c r="AB995" s="29"/>
      <c r="AC995" s="29"/>
      <c r="AD995" s="29"/>
      <c r="AE995" s="29"/>
      <c r="AF995" s="29"/>
      <c r="AG995" s="29"/>
      <c r="AH995" s="29"/>
      <c r="AI995" s="29"/>
      <c r="AJ995" s="29"/>
    </row>
    <row r="996" spans="1:36" ht="22.5" customHeight="1">
      <c r="A996" s="29"/>
      <c r="B996" s="29"/>
      <c r="C996" s="29"/>
      <c r="D996" s="29"/>
      <c r="E996" s="29"/>
      <c r="F996" s="63"/>
      <c r="G996" s="63"/>
      <c r="H996" s="63"/>
      <c r="I996" s="63"/>
      <c r="J996" s="63"/>
      <c r="K996" s="63"/>
      <c r="L996" s="63"/>
      <c r="M996" s="63"/>
      <c r="N996" s="63"/>
      <c r="O996" s="63"/>
      <c r="P996" s="63"/>
      <c r="Q996" s="63"/>
      <c r="R996" s="63"/>
      <c r="S996" s="63"/>
      <c r="T996" s="63"/>
      <c r="U996" s="63"/>
      <c r="V996" s="63"/>
      <c r="W996" s="63"/>
      <c r="X996" s="63"/>
      <c r="Y996" s="63"/>
      <c r="Z996" s="29"/>
      <c r="AA996" s="29"/>
      <c r="AB996" s="29"/>
      <c r="AC996" s="29"/>
      <c r="AD996" s="29"/>
      <c r="AE996" s="29"/>
      <c r="AF996" s="29"/>
      <c r="AG996" s="29"/>
      <c r="AH996" s="29"/>
      <c r="AI996" s="29"/>
      <c r="AJ996" s="29"/>
    </row>
    <row r="997" spans="1:36" ht="22.5" customHeight="1">
      <c r="A997" s="29"/>
      <c r="B997" s="29"/>
      <c r="C997" s="29"/>
      <c r="D997" s="29"/>
      <c r="E997" s="29"/>
      <c r="F997" s="63"/>
      <c r="G997" s="63"/>
      <c r="H997" s="63"/>
      <c r="I997" s="63"/>
      <c r="J997" s="63"/>
      <c r="K997" s="63"/>
      <c r="L997" s="63"/>
      <c r="M997" s="63"/>
      <c r="N997" s="63"/>
      <c r="O997" s="63"/>
      <c r="P997" s="63"/>
      <c r="Q997" s="63"/>
      <c r="R997" s="63"/>
      <c r="S997" s="63"/>
      <c r="T997" s="63"/>
      <c r="U997" s="63"/>
      <c r="V997" s="63"/>
      <c r="W997" s="63"/>
      <c r="X997" s="63"/>
      <c r="Y997" s="63"/>
      <c r="Z997" s="29"/>
      <c r="AA997" s="29"/>
      <c r="AB997" s="29"/>
      <c r="AC997" s="29"/>
      <c r="AD997" s="29"/>
      <c r="AE997" s="29"/>
      <c r="AF997" s="29"/>
      <c r="AG997" s="29"/>
      <c r="AH997" s="29"/>
      <c r="AI997" s="29"/>
      <c r="AJ997" s="29"/>
    </row>
    <row r="998" spans="1:36" ht="22.5" customHeight="1">
      <c r="A998" s="29"/>
      <c r="B998" s="29"/>
      <c r="C998" s="29"/>
      <c r="D998" s="29"/>
      <c r="E998" s="29"/>
      <c r="F998" s="63"/>
      <c r="G998" s="63"/>
      <c r="H998" s="63"/>
      <c r="I998" s="63"/>
      <c r="J998" s="63"/>
      <c r="K998" s="63"/>
      <c r="L998" s="63"/>
      <c r="M998" s="63"/>
      <c r="N998" s="63"/>
      <c r="O998" s="63"/>
      <c r="P998" s="63"/>
      <c r="Q998" s="63"/>
      <c r="R998" s="63"/>
      <c r="S998" s="63"/>
      <c r="T998" s="63"/>
      <c r="U998" s="63"/>
      <c r="V998" s="63"/>
      <c r="W998" s="63"/>
      <c r="X998" s="63"/>
      <c r="Y998" s="63"/>
      <c r="Z998" s="29"/>
      <c r="AA998" s="29"/>
      <c r="AB998" s="29"/>
      <c r="AC998" s="29"/>
      <c r="AD998" s="29"/>
      <c r="AE998" s="29"/>
      <c r="AF998" s="29"/>
      <c r="AG998" s="29"/>
      <c r="AH998" s="29"/>
      <c r="AI998" s="29"/>
      <c r="AJ998" s="29"/>
    </row>
    <row r="999" spans="1:36" ht="22.5" customHeight="1">
      <c r="A999" s="29"/>
      <c r="B999" s="29"/>
      <c r="C999" s="29"/>
      <c r="D999" s="29"/>
      <c r="E999" s="29"/>
      <c r="F999" s="63"/>
      <c r="G999" s="63"/>
      <c r="H999" s="63"/>
      <c r="I999" s="63"/>
      <c r="J999" s="63"/>
      <c r="K999" s="63"/>
      <c r="L999" s="63"/>
      <c r="M999" s="63"/>
      <c r="N999" s="63"/>
      <c r="O999" s="63"/>
      <c r="P999" s="63"/>
      <c r="Q999" s="63"/>
      <c r="R999" s="63"/>
      <c r="S999" s="63"/>
      <c r="T999" s="63"/>
      <c r="U999" s="63"/>
      <c r="V999" s="63"/>
      <c r="W999" s="63"/>
      <c r="X999" s="63"/>
      <c r="Y999" s="63"/>
      <c r="Z999" s="29"/>
      <c r="AA999" s="29"/>
      <c r="AB999" s="29"/>
      <c r="AC999" s="29"/>
      <c r="AD999" s="29"/>
      <c r="AE999" s="29"/>
      <c r="AF999" s="29"/>
      <c r="AG999" s="29"/>
      <c r="AH999" s="29"/>
      <c r="AI999" s="29"/>
      <c r="AJ999" s="29"/>
    </row>
    <row r="1000" spans="1:36" ht="22.5" customHeight="1">
      <c r="A1000" s="29"/>
      <c r="B1000" s="29"/>
      <c r="C1000" s="29"/>
      <c r="D1000" s="29"/>
      <c r="E1000" s="29"/>
      <c r="F1000" s="63"/>
      <c r="G1000" s="63"/>
      <c r="H1000" s="63"/>
      <c r="I1000" s="63"/>
      <c r="J1000" s="63"/>
      <c r="K1000" s="63"/>
      <c r="L1000" s="63"/>
      <c r="M1000" s="63"/>
      <c r="N1000" s="63"/>
      <c r="O1000" s="63"/>
      <c r="P1000" s="63"/>
      <c r="Q1000" s="63"/>
      <c r="R1000" s="63"/>
      <c r="S1000" s="63"/>
      <c r="T1000" s="63"/>
      <c r="U1000" s="63"/>
      <c r="V1000" s="63"/>
      <c r="W1000" s="63"/>
      <c r="X1000" s="63"/>
      <c r="Y1000" s="63"/>
      <c r="Z1000" s="29"/>
      <c r="AA1000" s="29"/>
      <c r="AB1000" s="29"/>
      <c r="AC1000" s="29"/>
      <c r="AD1000" s="29"/>
      <c r="AE1000" s="29"/>
      <c r="AF1000" s="29"/>
      <c r="AG1000" s="29"/>
      <c r="AH1000" s="29"/>
      <c r="AI1000" s="29"/>
      <c r="AJ1000" s="29"/>
    </row>
    <row r="1001" spans="1:36" ht="22.5" customHeight="1">
      <c r="A1001" s="29"/>
      <c r="B1001" s="29"/>
      <c r="C1001" s="29"/>
      <c r="D1001" s="29"/>
      <c r="E1001" s="29"/>
      <c r="F1001" s="63"/>
      <c r="G1001" s="63"/>
      <c r="H1001" s="63"/>
      <c r="I1001" s="63"/>
      <c r="J1001" s="63"/>
      <c r="K1001" s="63"/>
      <c r="L1001" s="63"/>
      <c r="M1001" s="63"/>
      <c r="N1001" s="63"/>
      <c r="O1001" s="63"/>
      <c r="P1001" s="63"/>
      <c r="Q1001" s="63"/>
      <c r="R1001" s="63"/>
      <c r="S1001" s="63"/>
      <c r="T1001" s="63"/>
      <c r="U1001" s="63"/>
      <c r="V1001" s="63"/>
      <c r="W1001" s="63"/>
      <c r="X1001" s="63"/>
      <c r="Y1001" s="63"/>
      <c r="Z1001" s="29"/>
      <c r="AA1001" s="29"/>
      <c r="AB1001" s="29"/>
      <c r="AC1001" s="29"/>
      <c r="AD1001" s="29"/>
      <c r="AE1001" s="29"/>
      <c r="AF1001" s="29"/>
      <c r="AG1001" s="29"/>
      <c r="AH1001" s="29"/>
      <c r="AI1001" s="29"/>
      <c r="AJ1001" s="29"/>
    </row>
    <row r="1002" spans="1:36" ht="22.5" customHeight="1">
      <c r="A1002" s="29"/>
      <c r="B1002" s="29"/>
      <c r="C1002" s="29"/>
      <c r="D1002" s="29"/>
      <c r="E1002" s="29"/>
      <c r="F1002" s="63"/>
      <c r="G1002" s="63"/>
      <c r="H1002" s="63"/>
      <c r="I1002" s="63"/>
      <c r="J1002" s="63"/>
      <c r="K1002" s="63"/>
      <c r="L1002" s="63"/>
      <c r="M1002" s="63"/>
      <c r="N1002" s="63"/>
      <c r="O1002" s="63"/>
      <c r="P1002" s="63"/>
      <c r="Q1002" s="63"/>
      <c r="R1002" s="63"/>
      <c r="S1002" s="63"/>
      <c r="T1002" s="63"/>
      <c r="U1002" s="63"/>
      <c r="V1002" s="63"/>
      <c r="W1002" s="63"/>
      <c r="X1002" s="63"/>
      <c r="Y1002" s="63"/>
      <c r="Z1002" s="29"/>
      <c r="AA1002" s="29"/>
      <c r="AB1002" s="29"/>
      <c r="AC1002" s="29"/>
      <c r="AD1002" s="29"/>
      <c r="AE1002" s="29"/>
      <c r="AF1002" s="29"/>
      <c r="AG1002" s="29"/>
      <c r="AH1002" s="29"/>
      <c r="AI1002" s="29"/>
      <c r="AJ1002" s="29"/>
    </row>
    <row r="1003" spans="1:36" ht="22.5" customHeight="1">
      <c r="A1003" s="29"/>
      <c r="B1003" s="29"/>
      <c r="C1003" s="29"/>
      <c r="D1003" s="29"/>
      <c r="E1003" s="29"/>
      <c r="F1003" s="63"/>
      <c r="G1003" s="63"/>
      <c r="H1003" s="63"/>
      <c r="I1003" s="63"/>
      <c r="J1003" s="63"/>
      <c r="K1003" s="63"/>
      <c r="L1003" s="63"/>
      <c r="M1003" s="63"/>
      <c r="N1003" s="63"/>
      <c r="O1003" s="63"/>
      <c r="P1003" s="63"/>
      <c r="Q1003" s="63"/>
      <c r="R1003" s="63"/>
      <c r="S1003" s="63"/>
      <c r="T1003" s="63"/>
      <c r="U1003" s="63"/>
      <c r="V1003" s="63"/>
      <c r="W1003" s="63"/>
      <c r="X1003" s="63"/>
      <c r="Y1003" s="63"/>
      <c r="Z1003" s="29"/>
      <c r="AA1003" s="29"/>
      <c r="AB1003" s="29"/>
      <c r="AC1003" s="29"/>
      <c r="AD1003" s="29"/>
      <c r="AE1003" s="29"/>
      <c r="AF1003" s="29"/>
      <c r="AG1003" s="29"/>
      <c r="AH1003" s="29"/>
      <c r="AI1003" s="29"/>
      <c r="AJ1003" s="29"/>
    </row>
    <row r="1004" spans="1:36" ht="22.5" customHeight="1">
      <c r="A1004" s="29"/>
      <c r="B1004" s="29"/>
      <c r="C1004" s="29"/>
      <c r="D1004" s="29"/>
      <c r="E1004" s="29"/>
      <c r="F1004" s="63"/>
      <c r="G1004" s="63"/>
      <c r="H1004" s="63"/>
      <c r="I1004" s="63"/>
      <c r="J1004" s="63"/>
      <c r="K1004" s="63"/>
      <c r="L1004" s="63"/>
      <c r="M1004" s="63"/>
      <c r="N1004" s="63"/>
      <c r="O1004" s="63"/>
      <c r="P1004" s="63"/>
      <c r="Q1004" s="63"/>
      <c r="R1004" s="63"/>
      <c r="S1004" s="63"/>
      <c r="T1004" s="63"/>
      <c r="U1004" s="63"/>
      <c r="V1004" s="63"/>
      <c r="W1004" s="63"/>
      <c r="X1004" s="63"/>
      <c r="Y1004" s="63"/>
      <c r="Z1004" s="29"/>
      <c r="AA1004" s="29"/>
      <c r="AB1004" s="29"/>
      <c r="AC1004" s="29"/>
      <c r="AD1004" s="29"/>
      <c r="AE1004" s="29"/>
      <c r="AF1004" s="29"/>
      <c r="AG1004" s="29"/>
      <c r="AH1004" s="29"/>
      <c r="AI1004" s="29"/>
      <c r="AJ1004" s="29"/>
    </row>
    <row r="1005" spans="1:36" ht="22.5" customHeight="1">
      <c r="A1005" s="29"/>
      <c r="B1005" s="29"/>
      <c r="C1005" s="29"/>
      <c r="D1005" s="29"/>
      <c r="E1005" s="29"/>
      <c r="F1005" s="63"/>
      <c r="G1005" s="63"/>
      <c r="H1005" s="63"/>
      <c r="I1005" s="63"/>
      <c r="J1005" s="63"/>
      <c r="K1005" s="63"/>
      <c r="L1005" s="63"/>
      <c r="M1005" s="63"/>
      <c r="N1005" s="63"/>
      <c r="O1005" s="63"/>
      <c r="P1005" s="63"/>
      <c r="Q1005" s="63"/>
      <c r="R1005" s="63"/>
      <c r="S1005" s="63"/>
      <c r="T1005" s="63"/>
      <c r="U1005" s="63"/>
      <c r="V1005" s="63"/>
      <c r="W1005" s="63"/>
      <c r="X1005" s="63"/>
      <c r="Y1005" s="63"/>
      <c r="Z1005" s="29"/>
      <c r="AA1005" s="29"/>
      <c r="AB1005" s="29"/>
      <c r="AC1005" s="29"/>
      <c r="AD1005" s="29"/>
      <c r="AE1005" s="29"/>
      <c r="AF1005" s="29"/>
      <c r="AG1005" s="29"/>
      <c r="AH1005" s="29"/>
      <c r="AI1005" s="29"/>
      <c r="AJ1005" s="29"/>
    </row>
    <row r="1006" spans="1:36" ht="22.5" customHeight="1">
      <c r="A1006" s="29"/>
      <c r="B1006" s="29"/>
      <c r="C1006" s="29"/>
      <c r="D1006" s="29"/>
      <c r="E1006" s="29"/>
      <c r="F1006" s="63"/>
      <c r="G1006" s="63"/>
      <c r="H1006" s="63"/>
      <c r="I1006" s="63"/>
      <c r="J1006" s="63"/>
      <c r="K1006" s="63"/>
      <c r="L1006" s="63"/>
      <c r="M1006" s="63"/>
      <c r="N1006" s="63"/>
      <c r="O1006" s="63"/>
      <c r="P1006" s="63"/>
      <c r="Q1006" s="63"/>
      <c r="R1006" s="63"/>
      <c r="S1006" s="63"/>
      <c r="T1006" s="63"/>
      <c r="U1006" s="63"/>
      <c r="V1006" s="63"/>
      <c r="W1006" s="63"/>
      <c r="X1006" s="63"/>
      <c r="Y1006" s="63"/>
      <c r="Z1006" s="29"/>
      <c r="AA1006" s="29"/>
      <c r="AB1006" s="29"/>
      <c r="AC1006" s="29"/>
      <c r="AD1006" s="29"/>
      <c r="AE1006" s="29"/>
      <c r="AF1006" s="29"/>
      <c r="AG1006" s="29"/>
      <c r="AH1006" s="29"/>
      <c r="AI1006" s="29"/>
      <c r="AJ1006" s="29"/>
    </row>
    <row r="1007" spans="1:36" ht="22.5" customHeight="1">
      <c r="A1007" s="29"/>
      <c r="B1007" s="29"/>
      <c r="C1007" s="29"/>
      <c r="D1007" s="29"/>
      <c r="E1007" s="29"/>
      <c r="F1007" s="63"/>
      <c r="G1007" s="63"/>
      <c r="H1007" s="63"/>
      <c r="I1007" s="63"/>
      <c r="J1007" s="63"/>
      <c r="K1007" s="63"/>
      <c r="L1007" s="63"/>
      <c r="M1007" s="63"/>
      <c r="N1007" s="63"/>
      <c r="O1007" s="63"/>
      <c r="P1007" s="63"/>
      <c r="Q1007" s="63"/>
      <c r="R1007" s="63"/>
      <c r="S1007" s="63"/>
      <c r="T1007" s="63"/>
      <c r="U1007" s="63"/>
      <c r="V1007" s="63"/>
      <c r="W1007" s="63"/>
      <c r="X1007" s="63"/>
      <c r="Y1007" s="63"/>
      <c r="Z1007" s="29"/>
      <c r="AA1007" s="29"/>
      <c r="AB1007" s="29"/>
      <c r="AC1007" s="29"/>
      <c r="AD1007" s="29"/>
      <c r="AE1007" s="29"/>
      <c r="AF1007" s="29"/>
      <c r="AG1007" s="29"/>
      <c r="AH1007" s="29"/>
      <c r="AI1007" s="29"/>
      <c r="AJ1007" s="29"/>
    </row>
    <row r="1008" spans="1:36" ht="22.5" customHeight="1">
      <c r="A1008" s="29"/>
      <c r="B1008" s="29"/>
      <c r="C1008" s="29"/>
      <c r="D1008" s="29"/>
      <c r="E1008" s="29"/>
      <c r="F1008" s="63"/>
      <c r="G1008" s="63"/>
      <c r="H1008" s="63"/>
      <c r="I1008" s="63"/>
      <c r="J1008" s="63"/>
      <c r="K1008" s="63"/>
      <c r="L1008" s="63"/>
      <c r="M1008" s="63"/>
      <c r="N1008" s="63"/>
      <c r="O1008" s="63"/>
      <c r="P1008" s="63"/>
      <c r="Q1008" s="63"/>
      <c r="R1008" s="63"/>
      <c r="S1008" s="63"/>
      <c r="T1008" s="63"/>
      <c r="U1008" s="63"/>
      <c r="V1008" s="63"/>
      <c r="W1008" s="63"/>
      <c r="X1008" s="63"/>
      <c r="Y1008" s="63"/>
      <c r="Z1008" s="29"/>
      <c r="AA1008" s="29"/>
      <c r="AB1008" s="29"/>
      <c r="AC1008" s="29"/>
      <c r="AD1008" s="29"/>
      <c r="AE1008" s="29"/>
      <c r="AF1008" s="29"/>
      <c r="AG1008" s="29"/>
      <c r="AH1008" s="29"/>
      <c r="AI1008" s="29"/>
      <c r="AJ1008" s="29"/>
    </row>
    <row r="1009" spans="1:36" ht="22.5" customHeight="1">
      <c r="A1009" s="29"/>
      <c r="B1009" s="29"/>
      <c r="C1009" s="29"/>
      <c r="D1009" s="29"/>
      <c r="E1009" s="29"/>
      <c r="F1009" s="63"/>
      <c r="G1009" s="63"/>
      <c r="H1009" s="63"/>
      <c r="I1009" s="63"/>
      <c r="J1009" s="63"/>
      <c r="K1009" s="63"/>
      <c r="L1009" s="63"/>
      <c r="M1009" s="63"/>
      <c r="N1009" s="63"/>
      <c r="O1009" s="63"/>
      <c r="P1009" s="63"/>
      <c r="Q1009" s="63"/>
      <c r="R1009" s="63"/>
      <c r="S1009" s="63"/>
      <c r="T1009" s="63"/>
      <c r="U1009" s="63"/>
      <c r="V1009" s="63"/>
      <c r="W1009" s="63"/>
      <c r="X1009" s="63"/>
      <c r="Y1009" s="63"/>
      <c r="Z1009" s="29"/>
      <c r="AA1009" s="29"/>
      <c r="AB1009" s="29"/>
      <c r="AC1009" s="29"/>
      <c r="AD1009" s="29"/>
      <c r="AE1009" s="29"/>
      <c r="AF1009" s="29"/>
      <c r="AG1009" s="29"/>
      <c r="AH1009" s="29"/>
      <c r="AI1009" s="29"/>
      <c r="AJ1009" s="29"/>
    </row>
    <row r="1010" spans="1:36" ht="22.5" customHeight="1">
      <c r="A1010" s="29"/>
      <c r="B1010" s="29"/>
      <c r="C1010" s="29"/>
      <c r="D1010" s="29"/>
      <c r="E1010" s="29"/>
      <c r="F1010" s="63"/>
      <c r="G1010" s="63"/>
      <c r="H1010" s="63"/>
      <c r="I1010" s="63"/>
      <c r="J1010" s="63"/>
      <c r="K1010" s="63"/>
      <c r="L1010" s="63"/>
      <c r="M1010" s="63"/>
      <c r="N1010" s="63"/>
      <c r="O1010" s="63"/>
      <c r="P1010" s="63"/>
      <c r="Q1010" s="63"/>
      <c r="R1010" s="63"/>
      <c r="S1010" s="63"/>
      <c r="T1010" s="63"/>
      <c r="U1010" s="63"/>
      <c r="V1010" s="63"/>
      <c r="W1010" s="63"/>
      <c r="X1010" s="63"/>
      <c r="Y1010" s="63"/>
      <c r="Z1010" s="29"/>
      <c r="AA1010" s="29"/>
      <c r="AB1010" s="29"/>
      <c r="AC1010" s="29"/>
      <c r="AD1010" s="29"/>
      <c r="AE1010" s="29"/>
      <c r="AF1010" s="29"/>
      <c r="AG1010" s="29"/>
      <c r="AH1010" s="29"/>
      <c r="AI1010" s="29"/>
      <c r="AJ1010" s="29"/>
    </row>
    <row r="1011" spans="1:36" ht="22.5" customHeight="1">
      <c r="A1011" s="29"/>
      <c r="B1011" s="29"/>
      <c r="C1011" s="29"/>
      <c r="D1011" s="29"/>
      <c r="E1011" s="29"/>
      <c r="F1011" s="63"/>
      <c r="G1011" s="63"/>
      <c r="H1011" s="63"/>
      <c r="I1011" s="63"/>
      <c r="J1011" s="63"/>
      <c r="K1011" s="63"/>
      <c r="L1011" s="63"/>
      <c r="M1011" s="63"/>
      <c r="N1011" s="63"/>
      <c r="O1011" s="63"/>
      <c r="P1011" s="63"/>
      <c r="Q1011" s="63"/>
      <c r="R1011" s="63"/>
      <c r="S1011" s="63"/>
      <c r="T1011" s="63"/>
      <c r="U1011" s="63"/>
      <c r="V1011" s="63"/>
      <c r="W1011" s="63"/>
      <c r="X1011" s="63"/>
      <c r="Y1011" s="63"/>
      <c r="Z1011" s="29"/>
      <c r="AA1011" s="29"/>
      <c r="AB1011" s="29"/>
      <c r="AC1011" s="29"/>
      <c r="AD1011" s="29"/>
      <c r="AE1011" s="29"/>
      <c r="AF1011" s="29"/>
      <c r="AG1011" s="29"/>
      <c r="AH1011" s="29"/>
      <c r="AI1011" s="29"/>
      <c r="AJ1011" s="29"/>
    </row>
    <row r="1012" spans="1:36" ht="22.5" customHeight="1">
      <c r="A1012" s="29"/>
      <c r="B1012" s="29"/>
      <c r="C1012" s="29"/>
      <c r="D1012" s="29"/>
      <c r="E1012" s="29"/>
      <c r="F1012" s="63"/>
      <c r="G1012" s="63"/>
      <c r="H1012" s="63"/>
      <c r="I1012" s="63"/>
      <c r="J1012" s="63"/>
      <c r="K1012" s="63"/>
      <c r="L1012" s="63"/>
      <c r="M1012" s="63"/>
      <c r="N1012" s="63"/>
      <c r="O1012" s="63"/>
      <c r="P1012" s="63"/>
      <c r="Q1012" s="63"/>
      <c r="R1012" s="63"/>
      <c r="S1012" s="63"/>
      <c r="T1012" s="63"/>
      <c r="U1012" s="63"/>
      <c r="V1012" s="63"/>
      <c r="W1012" s="63"/>
      <c r="X1012" s="63"/>
      <c r="Y1012" s="63"/>
      <c r="Z1012" s="29"/>
      <c r="AA1012" s="29"/>
      <c r="AB1012" s="29"/>
      <c r="AC1012" s="29"/>
      <c r="AD1012" s="29"/>
      <c r="AE1012" s="29"/>
      <c r="AF1012" s="29"/>
      <c r="AG1012" s="29"/>
      <c r="AH1012" s="29"/>
      <c r="AI1012" s="29"/>
      <c r="AJ1012" s="29"/>
    </row>
    <row r="1013" spans="1:36" ht="22.5" customHeight="1">
      <c r="A1013" s="29"/>
      <c r="B1013" s="29"/>
      <c r="C1013" s="29"/>
      <c r="D1013" s="29"/>
      <c r="E1013" s="29"/>
      <c r="F1013" s="63"/>
      <c r="G1013" s="63"/>
      <c r="H1013" s="63"/>
      <c r="I1013" s="63"/>
      <c r="J1013" s="63"/>
      <c r="K1013" s="63"/>
      <c r="L1013" s="63"/>
      <c r="M1013" s="63"/>
      <c r="N1013" s="63"/>
      <c r="O1013" s="63"/>
      <c r="P1013" s="63"/>
      <c r="Q1013" s="63"/>
      <c r="R1013" s="63"/>
      <c r="S1013" s="63"/>
      <c r="T1013" s="63"/>
      <c r="U1013" s="63"/>
      <c r="V1013" s="63"/>
      <c r="W1013" s="63"/>
      <c r="X1013" s="63"/>
      <c r="Y1013" s="63"/>
      <c r="Z1013" s="29"/>
      <c r="AA1013" s="29"/>
      <c r="AB1013" s="29"/>
      <c r="AC1013" s="29"/>
      <c r="AD1013" s="29"/>
      <c r="AE1013" s="29"/>
      <c r="AF1013" s="29"/>
      <c r="AG1013" s="29"/>
      <c r="AH1013" s="29"/>
      <c r="AI1013" s="29"/>
      <c r="AJ1013" s="29"/>
    </row>
    <row r="1014" spans="1:36" ht="22.5" customHeight="1">
      <c r="A1014" s="29"/>
      <c r="B1014" s="29"/>
      <c r="C1014" s="29"/>
      <c r="D1014" s="29"/>
      <c r="E1014" s="29"/>
      <c r="F1014" s="63"/>
      <c r="G1014" s="63"/>
      <c r="H1014" s="63"/>
      <c r="I1014" s="63"/>
      <c r="J1014" s="63"/>
      <c r="K1014" s="63"/>
      <c r="L1014" s="63"/>
      <c r="M1014" s="63"/>
      <c r="N1014" s="63"/>
      <c r="O1014" s="63"/>
      <c r="P1014" s="63"/>
      <c r="Q1014" s="63"/>
      <c r="R1014" s="63"/>
      <c r="S1014" s="63"/>
      <c r="T1014" s="63"/>
      <c r="U1014" s="63"/>
      <c r="V1014" s="63"/>
      <c r="W1014" s="63"/>
      <c r="X1014" s="63"/>
      <c r="Y1014" s="63"/>
      <c r="Z1014" s="29"/>
      <c r="AA1014" s="29"/>
      <c r="AB1014" s="29"/>
      <c r="AC1014" s="29"/>
      <c r="AD1014" s="29"/>
      <c r="AE1014" s="29"/>
      <c r="AF1014" s="29"/>
      <c r="AG1014" s="29"/>
      <c r="AH1014" s="29"/>
      <c r="AI1014" s="29"/>
      <c r="AJ1014" s="29"/>
    </row>
    <row r="1015" spans="1:36" ht="22.5" customHeight="1">
      <c r="A1015" s="29"/>
      <c r="B1015" s="29"/>
      <c r="C1015" s="29"/>
      <c r="D1015" s="29"/>
      <c r="E1015" s="29"/>
      <c r="F1015" s="63"/>
      <c r="G1015" s="63"/>
      <c r="H1015" s="63"/>
      <c r="I1015" s="63"/>
      <c r="J1015" s="63"/>
      <c r="K1015" s="63"/>
      <c r="L1015" s="63"/>
      <c r="M1015" s="63"/>
      <c r="N1015" s="63"/>
      <c r="O1015" s="63"/>
      <c r="P1015" s="63"/>
      <c r="Q1015" s="63"/>
      <c r="R1015" s="63"/>
      <c r="S1015" s="63"/>
      <c r="T1015" s="63"/>
      <c r="U1015" s="63"/>
      <c r="V1015" s="63"/>
      <c r="W1015" s="63"/>
      <c r="X1015" s="63"/>
      <c r="Y1015" s="63"/>
      <c r="Z1015" s="29"/>
      <c r="AA1015" s="29"/>
      <c r="AB1015" s="29"/>
      <c r="AC1015" s="29"/>
      <c r="AD1015" s="29"/>
      <c r="AE1015" s="29"/>
      <c r="AF1015" s="29"/>
      <c r="AG1015" s="29"/>
      <c r="AH1015" s="29"/>
      <c r="AI1015" s="29"/>
      <c r="AJ1015" s="29"/>
    </row>
    <row r="1016" spans="1:36" ht="22.5" customHeight="1">
      <c r="A1016" s="29"/>
      <c r="B1016" s="29"/>
      <c r="C1016" s="29"/>
      <c r="D1016" s="29"/>
      <c r="E1016" s="29"/>
      <c r="F1016" s="63"/>
      <c r="G1016" s="63"/>
      <c r="H1016" s="63"/>
      <c r="I1016" s="63"/>
      <c r="J1016" s="63"/>
      <c r="K1016" s="63"/>
      <c r="L1016" s="63"/>
      <c r="M1016" s="63"/>
      <c r="N1016" s="63"/>
      <c r="O1016" s="63"/>
      <c r="P1016" s="63"/>
      <c r="Q1016" s="63"/>
      <c r="R1016" s="63"/>
      <c r="S1016" s="63"/>
      <c r="T1016" s="63"/>
      <c r="U1016" s="63"/>
      <c r="V1016" s="63"/>
      <c r="W1016" s="63"/>
      <c r="X1016" s="63"/>
      <c r="Y1016" s="63"/>
      <c r="Z1016" s="29"/>
      <c r="AA1016" s="29"/>
      <c r="AB1016" s="29"/>
      <c r="AC1016" s="29"/>
      <c r="AD1016" s="29"/>
      <c r="AE1016" s="29"/>
      <c r="AF1016" s="29"/>
      <c r="AG1016" s="29"/>
      <c r="AH1016" s="29"/>
      <c r="AI1016" s="29"/>
      <c r="AJ1016" s="29"/>
    </row>
    <row r="1017" spans="1:36" ht="22.5" customHeight="1">
      <c r="A1017" s="29"/>
      <c r="B1017" s="29"/>
      <c r="C1017" s="29"/>
      <c r="D1017" s="29"/>
      <c r="E1017" s="29"/>
      <c r="F1017" s="63"/>
      <c r="G1017" s="63"/>
      <c r="H1017" s="63"/>
      <c r="I1017" s="63"/>
      <c r="J1017" s="63"/>
      <c r="K1017" s="63"/>
      <c r="L1017" s="63"/>
      <c r="M1017" s="63"/>
      <c r="N1017" s="63"/>
      <c r="O1017" s="63"/>
      <c r="P1017" s="63"/>
      <c r="Q1017" s="63"/>
      <c r="R1017" s="63"/>
      <c r="S1017" s="63"/>
      <c r="T1017" s="63"/>
      <c r="U1017" s="63"/>
      <c r="V1017" s="63"/>
      <c r="W1017" s="63"/>
      <c r="X1017" s="63"/>
      <c r="Y1017" s="63"/>
      <c r="Z1017" s="29"/>
      <c r="AA1017" s="29"/>
      <c r="AB1017" s="29"/>
      <c r="AC1017" s="29"/>
      <c r="AD1017" s="29"/>
      <c r="AE1017" s="29"/>
      <c r="AF1017" s="29"/>
      <c r="AG1017" s="29"/>
      <c r="AH1017" s="29"/>
      <c r="AI1017" s="29"/>
      <c r="AJ1017" s="29"/>
    </row>
    <row r="1018" spans="1:36" ht="22.5" customHeight="1">
      <c r="A1018" s="29"/>
      <c r="B1018" s="29"/>
      <c r="C1018" s="29"/>
      <c r="D1018" s="29"/>
      <c r="E1018" s="29"/>
      <c r="F1018" s="63"/>
      <c r="G1018" s="63"/>
      <c r="H1018" s="63"/>
      <c r="I1018" s="63"/>
      <c r="J1018" s="63"/>
      <c r="K1018" s="63"/>
      <c r="L1018" s="63"/>
      <c r="M1018" s="63"/>
      <c r="N1018" s="63"/>
      <c r="O1018" s="63"/>
      <c r="P1018" s="63"/>
      <c r="Q1018" s="63"/>
      <c r="R1018" s="63"/>
      <c r="S1018" s="63"/>
      <c r="T1018" s="63"/>
      <c r="U1018" s="63"/>
      <c r="V1018" s="63"/>
      <c r="W1018" s="63"/>
      <c r="X1018" s="63"/>
      <c r="Y1018" s="63"/>
      <c r="Z1018" s="29"/>
      <c r="AA1018" s="29"/>
      <c r="AB1018" s="29"/>
      <c r="AC1018" s="29"/>
      <c r="AD1018" s="29"/>
      <c r="AE1018" s="29"/>
      <c r="AF1018" s="29"/>
      <c r="AG1018" s="29"/>
      <c r="AH1018" s="29"/>
      <c r="AI1018" s="29"/>
      <c r="AJ1018" s="29"/>
    </row>
    <row r="1019" spans="1:36" ht="22.5" customHeight="1">
      <c r="A1019" s="29"/>
      <c r="B1019" s="29"/>
      <c r="C1019" s="29"/>
      <c r="D1019" s="29"/>
      <c r="E1019" s="29"/>
      <c r="F1019" s="63"/>
      <c r="G1019" s="63"/>
      <c r="H1019" s="63"/>
      <c r="I1019" s="63"/>
      <c r="J1019" s="63"/>
      <c r="K1019" s="63"/>
      <c r="L1019" s="63"/>
      <c r="M1019" s="63"/>
      <c r="N1019" s="63"/>
      <c r="O1019" s="63"/>
      <c r="P1019" s="63"/>
      <c r="Q1019" s="63"/>
      <c r="R1019" s="63"/>
      <c r="S1019" s="63"/>
      <c r="T1019" s="63"/>
      <c r="U1019" s="63"/>
      <c r="V1019" s="63"/>
      <c r="W1019" s="63"/>
      <c r="X1019" s="63"/>
      <c r="Y1019" s="63"/>
      <c r="Z1019" s="29"/>
      <c r="AA1019" s="29"/>
      <c r="AB1019" s="29"/>
      <c r="AC1019" s="29"/>
      <c r="AD1019" s="29"/>
      <c r="AE1019" s="29"/>
      <c r="AF1019" s="29"/>
      <c r="AG1019" s="29"/>
      <c r="AH1019" s="29"/>
      <c r="AI1019" s="29"/>
      <c r="AJ1019" s="29"/>
    </row>
    <row r="1020" spans="1:36" ht="22.5" customHeight="1">
      <c r="A1020" s="29"/>
      <c r="B1020" s="29"/>
      <c r="C1020" s="29"/>
      <c r="D1020" s="29"/>
      <c r="E1020" s="29"/>
      <c r="F1020" s="63"/>
      <c r="G1020" s="63"/>
      <c r="H1020" s="63"/>
      <c r="I1020" s="63"/>
      <c r="J1020" s="63"/>
      <c r="K1020" s="63"/>
      <c r="L1020" s="63"/>
      <c r="M1020" s="63"/>
      <c r="N1020" s="63"/>
      <c r="O1020" s="63"/>
      <c r="P1020" s="63"/>
      <c r="Q1020" s="63"/>
      <c r="R1020" s="63"/>
      <c r="S1020" s="63"/>
      <c r="T1020" s="63"/>
      <c r="U1020" s="63"/>
      <c r="V1020" s="63"/>
      <c r="W1020" s="63"/>
      <c r="X1020" s="63"/>
      <c r="Y1020" s="63"/>
      <c r="Z1020" s="29"/>
      <c r="AA1020" s="29"/>
      <c r="AB1020" s="29"/>
      <c r="AC1020" s="29"/>
      <c r="AD1020" s="29"/>
      <c r="AE1020" s="29"/>
      <c r="AF1020" s="29"/>
      <c r="AG1020" s="29"/>
      <c r="AH1020" s="29"/>
      <c r="AI1020" s="29"/>
      <c r="AJ1020" s="29"/>
    </row>
    <row r="1021" spans="1:36" ht="22.5" customHeight="1">
      <c r="A1021" s="29"/>
      <c r="B1021" s="29"/>
      <c r="C1021" s="29"/>
      <c r="D1021" s="29"/>
      <c r="E1021" s="29"/>
      <c r="F1021" s="63"/>
      <c r="G1021" s="63"/>
      <c r="H1021" s="63"/>
      <c r="I1021" s="63"/>
      <c r="J1021" s="63"/>
      <c r="K1021" s="63"/>
      <c r="L1021" s="63"/>
      <c r="M1021" s="63"/>
      <c r="N1021" s="63"/>
      <c r="O1021" s="63"/>
      <c r="P1021" s="63"/>
      <c r="Q1021" s="63"/>
      <c r="R1021" s="63"/>
      <c r="S1021" s="63"/>
      <c r="T1021" s="63"/>
      <c r="U1021" s="63"/>
      <c r="V1021" s="63"/>
      <c r="W1021" s="63"/>
      <c r="X1021" s="63"/>
      <c r="Y1021" s="63"/>
      <c r="Z1021" s="29"/>
      <c r="AA1021" s="29"/>
      <c r="AB1021" s="29"/>
      <c r="AC1021" s="29"/>
      <c r="AD1021" s="29"/>
      <c r="AE1021" s="29"/>
      <c r="AF1021" s="29"/>
      <c r="AG1021" s="29"/>
      <c r="AH1021" s="29"/>
      <c r="AI1021" s="29"/>
      <c r="AJ1021" s="29"/>
    </row>
    <row r="1022" spans="1:36" ht="22.5" customHeight="1">
      <c r="A1022" s="29"/>
      <c r="B1022" s="29"/>
      <c r="C1022" s="29"/>
      <c r="D1022" s="29"/>
      <c r="E1022" s="29"/>
      <c r="F1022" s="63"/>
      <c r="G1022" s="63"/>
      <c r="H1022" s="63"/>
      <c r="I1022" s="63"/>
      <c r="J1022" s="63"/>
      <c r="K1022" s="63"/>
      <c r="L1022" s="63"/>
      <c r="M1022" s="63"/>
      <c r="N1022" s="63"/>
      <c r="O1022" s="63"/>
      <c r="P1022" s="63"/>
      <c r="Q1022" s="63"/>
      <c r="R1022" s="63"/>
      <c r="S1022" s="63"/>
      <c r="T1022" s="63"/>
      <c r="U1022" s="63"/>
      <c r="V1022" s="63"/>
      <c r="W1022" s="63"/>
      <c r="X1022" s="63"/>
      <c r="Y1022" s="63"/>
      <c r="Z1022" s="29"/>
      <c r="AA1022" s="29"/>
      <c r="AB1022" s="29"/>
      <c r="AC1022" s="29"/>
      <c r="AD1022" s="29"/>
      <c r="AE1022" s="29"/>
      <c r="AF1022" s="29"/>
      <c r="AG1022" s="29"/>
      <c r="AH1022" s="29"/>
      <c r="AI1022" s="29"/>
      <c r="AJ1022" s="29"/>
    </row>
    <row r="1023" spans="1:36" ht="22.5" customHeight="1">
      <c r="A1023" s="29"/>
      <c r="B1023" s="29"/>
      <c r="C1023" s="29"/>
      <c r="D1023" s="29"/>
      <c r="E1023" s="29"/>
      <c r="F1023" s="63"/>
      <c r="G1023" s="63"/>
      <c r="H1023" s="63"/>
      <c r="I1023" s="63"/>
      <c r="J1023" s="63"/>
      <c r="K1023" s="63"/>
      <c r="L1023" s="63"/>
      <c r="M1023" s="63"/>
      <c r="N1023" s="63"/>
      <c r="O1023" s="63"/>
      <c r="P1023" s="63"/>
      <c r="Q1023" s="63"/>
      <c r="R1023" s="63"/>
      <c r="S1023" s="63"/>
      <c r="T1023" s="63"/>
      <c r="U1023" s="63"/>
      <c r="V1023" s="63"/>
      <c r="W1023" s="63"/>
      <c r="X1023" s="63"/>
      <c r="Y1023" s="63"/>
      <c r="Z1023" s="29"/>
      <c r="AA1023" s="29"/>
      <c r="AB1023" s="29"/>
      <c r="AC1023" s="29"/>
      <c r="AD1023" s="29"/>
      <c r="AE1023" s="29"/>
      <c r="AF1023" s="29"/>
      <c r="AG1023" s="29"/>
      <c r="AH1023" s="29"/>
      <c r="AI1023" s="29"/>
      <c r="AJ1023" s="29"/>
    </row>
    <row r="1024" spans="1:36" ht="22.5" customHeight="1">
      <c r="A1024" s="29"/>
      <c r="B1024" s="29"/>
      <c r="C1024" s="29"/>
      <c r="D1024" s="29"/>
      <c r="E1024" s="29"/>
      <c r="F1024" s="63"/>
      <c r="G1024" s="63"/>
      <c r="H1024" s="63"/>
      <c r="I1024" s="63"/>
      <c r="J1024" s="63"/>
      <c r="K1024" s="63"/>
      <c r="L1024" s="63"/>
      <c r="M1024" s="63"/>
      <c r="N1024" s="63"/>
      <c r="O1024" s="63"/>
      <c r="P1024" s="63"/>
      <c r="Q1024" s="63"/>
      <c r="R1024" s="63"/>
      <c r="S1024" s="63"/>
      <c r="T1024" s="63"/>
      <c r="U1024" s="63"/>
      <c r="V1024" s="63"/>
      <c r="W1024" s="63"/>
      <c r="X1024" s="63"/>
      <c r="Y1024" s="63"/>
      <c r="Z1024" s="29"/>
      <c r="AA1024" s="29"/>
      <c r="AB1024" s="29"/>
      <c r="AC1024" s="29"/>
      <c r="AD1024" s="29"/>
      <c r="AE1024" s="29"/>
      <c r="AF1024" s="29"/>
      <c r="AG1024" s="29"/>
      <c r="AH1024" s="29"/>
      <c r="AI1024" s="29"/>
      <c r="AJ1024" s="29"/>
    </row>
    <row r="1025" spans="1:36" ht="22.5" customHeight="1">
      <c r="A1025" s="29"/>
      <c r="B1025" s="29"/>
      <c r="C1025" s="29"/>
      <c r="D1025" s="29"/>
      <c r="E1025" s="29"/>
      <c r="F1025" s="63"/>
      <c r="G1025" s="63"/>
      <c r="H1025" s="63"/>
      <c r="I1025" s="63"/>
      <c r="J1025" s="63"/>
      <c r="K1025" s="63"/>
      <c r="L1025" s="63"/>
      <c r="M1025" s="63"/>
      <c r="N1025" s="63"/>
      <c r="O1025" s="63"/>
      <c r="P1025" s="63"/>
      <c r="Q1025" s="63"/>
      <c r="R1025" s="63"/>
      <c r="S1025" s="63"/>
      <c r="T1025" s="63"/>
      <c r="U1025" s="63"/>
      <c r="V1025" s="63"/>
      <c r="W1025" s="63"/>
      <c r="X1025" s="63"/>
      <c r="Y1025" s="63"/>
      <c r="Z1025" s="29"/>
      <c r="AA1025" s="29"/>
      <c r="AB1025" s="29"/>
      <c r="AC1025" s="29"/>
      <c r="AD1025" s="29"/>
      <c r="AE1025" s="29"/>
      <c r="AF1025" s="29"/>
      <c r="AG1025" s="29"/>
      <c r="AH1025" s="29"/>
      <c r="AI1025" s="29"/>
      <c r="AJ1025" s="29"/>
    </row>
    <row r="1026" spans="1:36" ht="22.5" customHeight="1">
      <c r="A1026" s="29"/>
      <c r="B1026" s="29"/>
      <c r="C1026" s="29"/>
      <c r="D1026" s="29"/>
      <c r="E1026" s="29"/>
      <c r="F1026" s="63"/>
      <c r="G1026" s="63"/>
      <c r="H1026" s="63"/>
      <c r="I1026" s="63"/>
      <c r="J1026" s="63"/>
      <c r="K1026" s="63"/>
      <c r="L1026" s="63"/>
      <c r="M1026" s="63"/>
      <c r="N1026" s="63"/>
      <c r="O1026" s="63"/>
      <c r="P1026" s="63"/>
      <c r="Q1026" s="63"/>
      <c r="R1026" s="63"/>
      <c r="S1026" s="63"/>
      <c r="T1026" s="63"/>
      <c r="U1026" s="63"/>
      <c r="V1026" s="63"/>
      <c r="W1026" s="63"/>
      <c r="X1026" s="63"/>
      <c r="Y1026" s="63"/>
      <c r="Z1026" s="29"/>
      <c r="AA1026" s="29"/>
      <c r="AB1026" s="29"/>
      <c r="AC1026" s="29"/>
      <c r="AD1026" s="29"/>
      <c r="AE1026" s="29"/>
      <c r="AF1026" s="29"/>
      <c r="AG1026" s="29"/>
      <c r="AH1026" s="29"/>
      <c r="AI1026" s="29"/>
      <c r="AJ1026" s="29"/>
    </row>
    <row r="1027" spans="1:36" ht="22.5" customHeight="1">
      <c r="A1027" s="29"/>
      <c r="B1027" s="29"/>
      <c r="C1027" s="29"/>
      <c r="D1027" s="29"/>
      <c r="E1027" s="29"/>
      <c r="F1027" s="63"/>
      <c r="G1027" s="63"/>
      <c r="H1027" s="63"/>
      <c r="I1027" s="63"/>
      <c r="J1027" s="63"/>
      <c r="K1027" s="63"/>
      <c r="L1027" s="63"/>
      <c r="M1027" s="63"/>
      <c r="N1027" s="63"/>
      <c r="O1027" s="63"/>
      <c r="P1027" s="63"/>
      <c r="Q1027" s="63"/>
      <c r="R1027" s="63"/>
      <c r="S1027" s="63"/>
      <c r="T1027" s="63"/>
      <c r="U1027" s="63"/>
      <c r="V1027" s="63"/>
      <c r="W1027" s="63"/>
      <c r="X1027" s="63"/>
      <c r="Y1027" s="63"/>
      <c r="Z1027" s="29"/>
      <c r="AA1027" s="29"/>
      <c r="AB1027" s="29"/>
      <c r="AC1027" s="29"/>
      <c r="AD1027" s="29"/>
      <c r="AE1027" s="29"/>
      <c r="AF1027" s="29"/>
      <c r="AG1027" s="29"/>
      <c r="AH1027" s="29"/>
      <c r="AI1027" s="29"/>
      <c r="AJ1027" s="29"/>
    </row>
    <row r="1028" spans="1:36" ht="22.5" customHeight="1">
      <c r="A1028" s="29"/>
      <c r="B1028" s="29"/>
      <c r="C1028" s="29"/>
      <c r="D1028" s="29"/>
      <c r="E1028" s="29"/>
      <c r="F1028" s="63"/>
      <c r="G1028" s="63"/>
      <c r="H1028" s="63"/>
      <c r="I1028" s="63"/>
      <c r="J1028" s="63"/>
      <c r="K1028" s="63"/>
      <c r="L1028" s="63"/>
      <c r="M1028" s="63"/>
      <c r="N1028" s="63"/>
      <c r="O1028" s="63"/>
      <c r="P1028" s="63"/>
      <c r="Q1028" s="63"/>
      <c r="R1028" s="63"/>
      <c r="S1028" s="63"/>
      <c r="T1028" s="63"/>
      <c r="U1028" s="63"/>
      <c r="V1028" s="63"/>
      <c r="W1028" s="63"/>
      <c r="X1028" s="63"/>
      <c r="Y1028" s="63"/>
      <c r="Z1028" s="29"/>
      <c r="AA1028" s="29"/>
      <c r="AB1028" s="29"/>
      <c r="AC1028" s="29"/>
      <c r="AD1028" s="29"/>
      <c r="AE1028" s="29"/>
      <c r="AF1028" s="29"/>
      <c r="AG1028" s="29"/>
      <c r="AH1028" s="29"/>
      <c r="AI1028" s="29"/>
      <c r="AJ1028" s="29"/>
    </row>
    <row r="1029" spans="1:36" ht="22.5" customHeight="1">
      <c r="A1029" s="29"/>
      <c r="B1029" s="29"/>
      <c r="C1029" s="29"/>
      <c r="D1029" s="29"/>
      <c r="E1029" s="29"/>
      <c r="F1029" s="63"/>
      <c r="G1029" s="63"/>
      <c r="H1029" s="63"/>
      <c r="I1029" s="63"/>
      <c r="J1029" s="63"/>
      <c r="K1029" s="63"/>
      <c r="L1029" s="63"/>
      <c r="M1029" s="63"/>
      <c r="N1029" s="63"/>
      <c r="O1029" s="63"/>
      <c r="P1029" s="63"/>
      <c r="Q1029" s="63"/>
      <c r="R1029" s="63"/>
      <c r="S1029" s="63"/>
      <c r="T1029" s="63"/>
      <c r="U1029" s="63"/>
      <c r="V1029" s="63"/>
      <c r="W1029" s="63"/>
      <c r="X1029" s="63"/>
      <c r="Y1029" s="63"/>
      <c r="Z1029" s="29"/>
      <c r="AA1029" s="29"/>
      <c r="AB1029" s="29"/>
      <c r="AC1029" s="29"/>
      <c r="AD1029" s="29"/>
      <c r="AE1029" s="29"/>
      <c r="AF1029" s="29"/>
      <c r="AG1029" s="29"/>
      <c r="AH1029" s="29"/>
      <c r="AI1029" s="29"/>
      <c r="AJ1029" s="29"/>
    </row>
    <row r="1030" spans="1:36" ht="22.5" customHeight="1">
      <c r="A1030" s="29"/>
      <c r="B1030" s="29"/>
      <c r="C1030" s="29"/>
      <c r="D1030" s="29"/>
      <c r="E1030" s="29"/>
      <c r="F1030" s="63"/>
      <c r="G1030" s="63"/>
      <c r="H1030" s="63"/>
      <c r="I1030" s="63"/>
      <c r="J1030" s="63"/>
      <c r="K1030" s="63"/>
      <c r="L1030" s="63"/>
      <c r="M1030" s="63"/>
      <c r="N1030" s="63"/>
      <c r="O1030" s="63"/>
      <c r="P1030" s="63"/>
      <c r="Q1030" s="63"/>
      <c r="R1030" s="63"/>
      <c r="S1030" s="63"/>
      <c r="T1030" s="63"/>
      <c r="U1030" s="63"/>
      <c r="V1030" s="63"/>
      <c r="W1030" s="63"/>
      <c r="X1030" s="63"/>
      <c r="Y1030" s="63"/>
      <c r="Z1030" s="29"/>
      <c r="AA1030" s="29"/>
      <c r="AB1030" s="29"/>
      <c r="AC1030" s="29"/>
      <c r="AD1030" s="29"/>
      <c r="AE1030" s="29"/>
      <c r="AF1030" s="29"/>
      <c r="AG1030" s="29"/>
      <c r="AH1030" s="29"/>
      <c r="AI1030" s="29"/>
      <c r="AJ1030" s="29"/>
    </row>
    <row r="1031" spans="1:36" ht="22.5" customHeight="1">
      <c r="A1031" s="29"/>
      <c r="B1031" s="29"/>
      <c r="C1031" s="29"/>
      <c r="D1031" s="29"/>
      <c r="E1031" s="29"/>
      <c r="F1031" s="63"/>
      <c r="G1031" s="63"/>
      <c r="H1031" s="63"/>
      <c r="I1031" s="63"/>
      <c r="J1031" s="63"/>
      <c r="K1031" s="63"/>
      <c r="L1031" s="63"/>
      <c r="M1031" s="63"/>
      <c r="N1031" s="63"/>
      <c r="O1031" s="63"/>
      <c r="P1031" s="63"/>
      <c r="Q1031" s="63"/>
      <c r="R1031" s="63"/>
      <c r="S1031" s="63"/>
      <c r="T1031" s="63"/>
      <c r="U1031" s="63"/>
      <c r="V1031" s="63"/>
      <c r="W1031" s="63"/>
      <c r="X1031" s="63"/>
      <c r="Y1031" s="63"/>
      <c r="Z1031" s="29"/>
      <c r="AA1031" s="29"/>
      <c r="AB1031" s="29"/>
      <c r="AC1031" s="29"/>
      <c r="AD1031" s="29"/>
      <c r="AE1031" s="29"/>
      <c r="AF1031" s="29"/>
      <c r="AG1031" s="29"/>
      <c r="AH1031" s="29"/>
      <c r="AI1031" s="29"/>
      <c r="AJ1031" s="29"/>
    </row>
    <row r="1032" spans="1:36" ht="22.5" customHeight="1">
      <c r="A1032" s="29"/>
      <c r="B1032" s="29"/>
      <c r="C1032" s="29"/>
      <c r="D1032" s="29"/>
      <c r="E1032" s="29"/>
      <c r="F1032" s="63"/>
      <c r="G1032" s="63"/>
      <c r="H1032" s="63"/>
      <c r="I1032" s="63"/>
      <c r="J1032" s="63"/>
      <c r="K1032" s="63"/>
      <c r="L1032" s="63"/>
      <c r="M1032" s="63"/>
      <c r="N1032" s="63"/>
      <c r="O1032" s="63"/>
      <c r="P1032" s="63"/>
      <c r="Q1032" s="63"/>
      <c r="R1032" s="63"/>
      <c r="S1032" s="63"/>
      <c r="T1032" s="63"/>
      <c r="U1032" s="63"/>
      <c r="V1032" s="63"/>
      <c r="W1032" s="63"/>
      <c r="X1032" s="63"/>
      <c r="Y1032" s="63"/>
      <c r="Z1032" s="29"/>
      <c r="AA1032" s="29"/>
      <c r="AB1032" s="29"/>
      <c r="AC1032" s="29"/>
      <c r="AD1032" s="29"/>
      <c r="AE1032" s="29"/>
      <c r="AF1032" s="29"/>
      <c r="AG1032" s="29"/>
      <c r="AH1032" s="29"/>
      <c r="AI1032" s="29"/>
      <c r="AJ1032" s="29"/>
    </row>
    <row r="1033" spans="1:36" ht="22.5" customHeight="1">
      <c r="A1033" s="29"/>
      <c r="B1033" s="29"/>
      <c r="C1033" s="29"/>
      <c r="D1033" s="29"/>
      <c r="E1033" s="29"/>
      <c r="F1033" s="63"/>
      <c r="G1033" s="63"/>
      <c r="H1033" s="63"/>
      <c r="I1033" s="63"/>
      <c r="J1033" s="63"/>
      <c r="K1033" s="63"/>
      <c r="L1033" s="63"/>
      <c r="M1033" s="63"/>
      <c r="N1033" s="63"/>
      <c r="O1033" s="63"/>
      <c r="P1033" s="63"/>
      <c r="Q1033" s="63"/>
      <c r="R1033" s="63"/>
      <c r="S1033" s="63"/>
      <c r="T1033" s="63"/>
      <c r="U1033" s="63"/>
      <c r="V1033" s="63"/>
      <c r="W1033" s="63"/>
      <c r="X1033" s="63"/>
      <c r="Y1033" s="63"/>
      <c r="Z1033" s="29"/>
      <c r="AA1033" s="29"/>
      <c r="AB1033" s="29"/>
      <c r="AC1033" s="29"/>
      <c r="AD1033" s="29"/>
      <c r="AE1033" s="29"/>
      <c r="AF1033" s="29"/>
      <c r="AG1033" s="29"/>
      <c r="AH1033" s="29"/>
      <c r="AI1033" s="29"/>
      <c r="AJ1033" s="29"/>
    </row>
    <row r="1034" spans="1:36" ht="22.5" customHeight="1">
      <c r="A1034" s="29"/>
      <c r="B1034" s="29"/>
      <c r="C1034" s="29"/>
      <c r="D1034" s="29"/>
      <c r="E1034" s="29"/>
      <c r="F1034" s="63"/>
      <c r="G1034" s="63"/>
      <c r="H1034" s="63"/>
      <c r="I1034" s="63"/>
      <c r="J1034" s="63"/>
      <c r="K1034" s="63"/>
      <c r="L1034" s="63"/>
      <c r="M1034" s="63"/>
      <c r="N1034" s="63"/>
      <c r="O1034" s="63"/>
      <c r="P1034" s="63"/>
      <c r="Q1034" s="63"/>
      <c r="R1034" s="63"/>
      <c r="S1034" s="63"/>
      <c r="T1034" s="63"/>
      <c r="U1034" s="63"/>
      <c r="V1034" s="63"/>
      <c r="W1034" s="63"/>
      <c r="X1034" s="63"/>
      <c r="Y1034" s="63"/>
      <c r="Z1034" s="29"/>
      <c r="AA1034" s="29"/>
      <c r="AB1034" s="29"/>
      <c r="AC1034" s="29"/>
      <c r="AD1034" s="29"/>
      <c r="AE1034" s="29"/>
      <c r="AF1034" s="29"/>
      <c r="AG1034" s="29"/>
      <c r="AH1034" s="29"/>
      <c r="AI1034" s="29"/>
      <c r="AJ1034" s="29"/>
    </row>
    <row r="1035" spans="1:36" ht="22.5" customHeight="1">
      <c r="A1035" s="29"/>
      <c r="B1035" s="29"/>
      <c r="C1035" s="29"/>
      <c r="D1035" s="29"/>
      <c r="E1035" s="29"/>
      <c r="F1035" s="63"/>
      <c r="G1035" s="63"/>
      <c r="H1035" s="63"/>
      <c r="I1035" s="63"/>
      <c r="J1035" s="63"/>
      <c r="K1035" s="63"/>
      <c r="L1035" s="63"/>
      <c r="M1035" s="63"/>
      <c r="N1035" s="63"/>
      <c r="O1035" s="63"/>
      <c r="P1035" s="63"/>
      <c r="Q1035" s="63"/>
      <c r="R1035" s="63"/>
      <c r="S1035" s="63"/>
      <c r="T1035" s="63"/>
      <c r="U1035" s="63"/>
      <c r="V1035" s="63"/>
      <c r="W1035" s="63"/>
      <c r="X1035" s="63"/>
      <c r="Y1035" s="63"/>
      <c r="Z1035" s="29"/>
      <c r="AA1035" s="29"/>
      <c r="AB1035" s="29"/>
      <c r="AC1035" s="29"/>
      <c r="AD1035" s="29"/>
      <c r="AE1035" s="29"/>
      <c r="AF1035" s="29"/>
      <c r="AG1035" s="29"/>
      <c r="AH1035" s="29"/>
      <c r="AI1035" s="29"/>
      <c r="AJ1035" s="29"/>
    </row>
    <row r="1036" spans="1:36" ht="22.5" customHeight="1">
      <c r="A1036" s="29"/>
      <c r="B1036" s="29"/>
      <c r="C1036" s="29"/>
      <c r="D1036" s="29"/>
      <c r="E1036" s="29"/>
      <c r="F1036" s="63"/>
      <c r="G1036" s="63"/>
      <c r="H1036" s="63"/>
      <c r="I1036" s="63"/>
      <c r="J1036" s="63"/>
      <c r="K1036" s="63"/>
      <c r="L1036" s="63"/>
      <c r="M1036" s="63"/>
      <c r="N1036" s="63"/>
      <c r="O1036" s="63"/>
      <c r="P1036" s="63"/>
      <c r="Q1036" s="63"/>
      <c r="R1036" s="63"/>
      <c r="S1036" s="63"/>
      <c r="T1036" s="63"/>
      <c r="U1036" s="63"/>
      <c r="V1036" s="63"/>
      <c r="W1036" s="63"/>
      <c r="X1036" s="63"/>
      <c r="Y1036" s="63"/>
      <c r="Z1036" s="29"/>
      <c r="AA1036" s="29"/>
      <c r="AB1036" s="29"/>
      <c r="AC1036" s="29"/>
      <c r="AD1036" s="29"/>
      <c r="AE1036" s="29"/>
      <c r="AF1036" s="29"/>
      <c r="AG1036" s="29"/>
      <c r="AH1036" s="29"/>
      <c r="AI1036" s="29"/>
      <c r="AJ1036" s="29"/>
    </row>
    <row r="1037" spans="1:36" ht="22.5" customHeight="1">
      <c r="A1037" s="29"/>
      <c r="B1037" s="29"/>
      <c r="C1037" s="29"/>
      <c r="D1037" s="29"/>
      <c r="E1037" s="29"/>
      <c r="F1037" s="63"/>
      <c r="G1037" s="63"/>
      <c r="H1037" s="63"/>
      <c r="I1037" s="63"/>
      <c r="J1037" s="63"/>
      <c r="K1037" s="63"/>
      <c r="L1037" s="63"/>
      <c r="M1037" s="63"/>
      <c r="N1037" s="63"/>
      <c r="O1037" s="63"/>
      <c r="P1037" s="63"/>
      <c r="Q1037" s="63"/>
      <c r="R1037" s="63"/>
      <c r="S1037" s="63"/>
      <c r="T1037" s="63"/>
      <c r="U1037" s="63"/>
      <c r="V1037" s="63"/>
      <c r="W1037" s="63"/>
      <c r="X1037" s="63"/>
      <c r="Y1037" s="63"/>
      <c r="Z1037" s="29"/>
      <c r="AA1037" s="29"/>
      <c r="AB1037" s="29"/>
      <c r="AC1037" s="29"/>
      <c r="AD1037" s="29"/>
      <c r="AE1037" s="29"/>
      <c r="AF1037" s="29"/>
      <c r="AG1037" s="29"/>
      <c r="AH1037" s="29"/>
      <c r="AI1037" s="29"/>
      <c r="AJ1037" s="29"/>
    </row>
  </sheetData>
  <mergeCells count="16">
    <mergeCell ref="B76:D76"/>
    <mergeCell ref="B3:B4"/>
    <mergeCell ref="C3:C4"/>
    <mergeCell ref="D3:D4"/>
    <mergeCell ref="E3:E4"/>
    <mergeCell ref="B27:D27"/>
    <mergeCell ref="B40:C40"/>
    <mergeCell ref="B50:D50"/>
    <mergeCell ref="B65:C65"/>
    <mergeCell ref="B69:F69"/>
    <mergeCell ref="F3:X3"/>
    <mergeCell ref="B15:B16"/>
    <mergeCell ref="C15:C16"/>
    <mergeCell ref="D15:D16"/>
    <mergeCell ref="E15:E16"/>
    <mergeCell ref="F15:R15"/>
  </mergeCells>
  <pageMargins left="0.2" right="0.2" top="0.75" bottom="0.75" header="0" footer="0"/>
  <pageSetup paperSize="9" scale="73" orientation="landscape"/>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6026-093D-4374-B703-801E5E63F4D8}">
  <sheetPr>
    <tabColor theme="3" tint="0.39997558519241921"/>
    <outlinePr summaryBelow="0" summaryRight="0"/>
  </sheetPr>
  <dimension ref="A1:Z1000"/>
  <sheetViews>
    <sheetView workbookViewId="0">
      <selection activeCell="G18" sqref="G18"/>
    </sheetView>
  </sheetViews>
  <sheetFormatPr defaultColWidth="12.6328125" defaultRowHeight="15" customHeight="1"/>
  <cols>
    <col min="1" max="1" width="12.6328125" style="31" customWidth="1"/>
    <col min="2" max="2" width="15.1796875" style="31" customWidth="1"/>
    <col min="3" max="4" width="12.6328125" style="31" customWidth="1"/>
    <col min="5" max="5" width="16.08984375" style="31" customWidth="1"/>
    <col min="6" max="6" width="12.6328125" style="31" customWidth="1"/>
    <col min="7" max="16384" width="12.6328125" style="31"/>
  </cols>
  <sheetData>
    <row r="1" spans="1:26" ht="19.5" customHeight="1">
      <c r="A1" s="29"/>
      <c r="B1" s="828" t="s">
        <v>235</v>
      </c>
      <c r="C1" s="803"/>
      <c r="D1" s="29"/>
      <c r="E1" s="29"/>
      <c r="F1" s="29"/>
      <c r="G1" s="29"/>
      <c r="H1" s="29"/>
      <c r="I1" s="29"/>
      <c r="J1" s="29"/>
      <c r="K1" s="29"/>
      <c r="L1" s="29"/>
      <c r="M1" s="29"/>
      <c r="N1" s="29"/>
      <c r="O1" s="29"/>
      <c r="P1" s="29"/>
      <c r="Q1" s="29"/>
      <c r="R1" s="29"/>
      <c r="S1" s="29"/>
      <c r="T1" s="29"/>
      <c r="U1" s="29"/>
      <c r="V1" s="29"/>
      <c r="W1" s="29"/>
      <c r="X1" s="29"/>
      <c r="Y1" s="30"/>
      <c r="Z1" s="30"/>
    </row>
    <row r="2" spans="1:26" ht="19.5" customHeight="1">
      <c r="A2" s="29"/>
      <c r="B2" s="29"/>
      <c r="C2" s="29"/>
      <c r="D2" s="29"/>
      <c r="E2" s="29"/>
      <c r="F2" s="29"/>
      <c r="G2" s="29"/>
      <c r="H2" s="29"/>
      <c r="I2" s="29"/>
      <c r="J2" s="29"/>
      <c r="K2" s="29"/>
      <c r="L2" s="29"/>
      <c r="M2" s="29"/>
      <c r="N2" s="29"/>
      <c r="O2" s="29"/>
      <c r="P2" s="29"/>
      <c r="Q2" s="29"/>
      <c r="R2" s="29"/>
      <c r="S2" s="29"/>
      <c r="T2" s="29"/>
      <c r="U2" s="29"/>
      <c r="V2" s="29"/>
      <c r="W2" s="29"/>
      <c r="X2" s="29"/>
      <c r="Y2" s="30"/>
      <c r="Z2" s="30"/>
    </row>
    <row r="3" spans="1:26" ht="19.5" customHeight="1">
      <c r="A3" s="29"/>
      <c r="B3" s="150" t="s">
        <v>9</v>
      </c>
      <c r="C3" s="150" t="s">
        <v>46</v>
      </c>
      <c r="D3" s="150" t="s">
        <v>47</v>
      </c>
      <c r="E3" s="150" t="s">
        <v>48</v>
      </c>
      <c r="F3" s="150" t="s">
        <v>138</v>
      </c>
      <c r="G3" s="151">
        <v>2005</v>
      </c>
      <c r="H3" s="151">
        <v>2006</v>
      </c>
      <c r="I3" s="151">
        <v>2007</v>
      </c>
      <c r="J3" s="151">
        <v>2008</v>
      </c>
      <c r="K3" s="151">
        <v>2009</v>
      </c>
      <c r="L3" s="151">
        <v>2010</v>
      </c>
      <c r="M3" s="151">
        <v>2011</v>
      </c>
      <c r="N3" s="151">
        <v>2012</v>
      </c>
      <c r="O3" s="151">
        <v>2013</v>
      </c>
      <c r="P3" s="151">
        <v>2014</v>
      </c>
      <c r="Q3" s="151">
        <v>2015</v>
      </c>
      <c r="R3" s="151">
        <v>2016</v>
      </c>
      <c r="S3" s="151">
        <v>2017</v>
      </c>
      <c r="T3" s="151">
        <v>2018</v>
      </c>
      <c r="U3" s="151">
        <v>2019</v>
      </c>
      <c r="V3" s="151">
        <v>2020</v>
      </c>
      <c r="W3" s="151">
        <v>2021</v>
      </c>
      <c r="X3" s="151">
        <v>2022</v>
      </c>
      <c r="Y3" s="151">
        <v>2023</v>
      </c>
      <c r="Z3" s="30"/>
    </row>
    <row r="4" spans="1:26" ht="19.5" customHeight="1">
      <c r="A4" s="29"/>
      <c r="B4" s="99" t="s">
        <v>18</v>
      </c>
      <c r="C4" s="99" t="s">
        <v>14</v>
      </c>
      <c r="D4" s="152" t="s">
        <v>15</v>
      </c>
      <c r="E4" s="99" t="s">
        <v>51</v>
      </c>
      <c r="F4" s="99" t="s">
        <v>152</v>
      </c>
      <c r="G4" s="99">
        <f>'Road_Motor Spirit Activity data'!D35</f>
        <v>420.147957751256</v>
      </c>
      <c r="H4" s="99">
        <f>'Road_Motor Spirit Activity data'!E35</f>
        <v>451.85723758153949</v>
      </c>
      <c r="I4" s="99">
        <f>'Road_Motor Spirit Activity data'!F35</f>
        <v>490.19233707785241</v>
      </c>
      <c r="J4" s="99">
        <f>'Road_Motor Spirit Activity data'!G35</f>
        <v>556.56885194646816</v>
      </c>
      <c r="K4" s="99">
        <f>'Road_Motor Spirit Activity data'!H35</f>
        <v>635.84205152217692</v>
      </c>
      <c r="L4" s="99">
        <f>'Road_Motor Spirit Activity data'!I35</f>
        <v>692.87142793335829</v>
      </c>
      <c r="M4" s="99">
        <f>'Road_Motor Spirit Activity data'!J35</f>
        <v>736.76748322080311</v>
      </c>
      <c r="N4" s="99">
        <f>'Road_Motor Spirit Activity data'!K35</f>
        <v>778.88876538341833</v>
      </c>
      <c r="O4" s="99">
        <f>'Road_Motor Spirit Activity data'!L35</f>
        <v>859.08607750438284</v>
      </c>
      <c r="P4" s="99">
        <f>'Road_Motor Spirit Activity data'!M35</f>
        <v>959.53416769029013</v>
      </c>
      <c r="Q4" s="99">
        <f>'Road_Motor Spirit Activity data'!N35</f>
        <v>1074.364065974253</v>
      </c>
      <c r="R4" s="99">
        <f>'Road_Motor Spirit Activity data'!O35</f>
        <v>1183.456194450062</v>
      </c>
      <c r="S4" s="99">
        <f>'Road_Motor Spirit Activity data'!P35</f>
        <v>1315.1690919536413</v>
      </c>
      <c r="T4" s="99">
        <f>'Road_Motor Spirit Activity data'!Q35</f>
        <v>1410.6155072971919</v>
      </c>
      <c r="U4" s="99">
        <f>'Road_Motor Spirit Activity data'!R35</f>
        <v>1501.5193763072321</v>
      </c>
      <c r="V4" s="99">
        <f>'Road_Motor Spirit Activity data'!S35</f>
        <v>1387.1019033893913</v>
      </c>
      <c r="W4" s="99">
        <f>'Road_Motor Spirit Activity data'!T35</f>
        <v>1433.1071236036823</v>
      </c>
      <c r="X4" s="99">
        <f>'Road_Motor Spirit Activity data'!U35</f>
        <v>1649.684570513778</v>
      </c>
      <c r="Y4" s="99">
        <f>'Road_Motor Spirit Activity data'!V35</f>
        <v>1744.0640067374484</v>
      </c>
      <c r="Z4" s="30"/>
    </row>
    <row r="5" spans="1:26" ht="19.5" customHeight="1">
      <c r="A5" s="29"/>
      <c r="B5" s="99"/>
      <c r="C5" s="99"/>
      <c r="D5" s="99"/>
      <c r="E5" s="99"/>
      <c r="F5" s="99"/>
      <c r="G5" s="99"/>
      <c r="H5" s="99"/>
      <c r="I5" s="99"/>
      <c r="J5" s="99"/>
      <c r="K5" s="99"/>
      <c r="L5" s="99"/>
      <c r="M5" s="99"/>
      <c r="N5" s="99"/>
      <c r="O5" s="99"/>
      <c r="P5" s="99"/>
      <c r="Q5" s="99"/>
      <c r="R5" s="99"/>
      <c r="S5" s="99"/>
      <c r="T5" s="99"/>
      <c r="U5" s="99"/>
      <c r="V5" s="99"/>
      <c r="W5" s="99"/>
      <c r="X5" s="99"/>
      <c r="Y5" s="99"/>
      <c r="Z5" s="30"/>
    </row>
    <row r="6" spans="1:26" ht="19.5" customHeight="1">
      <c r="A6" s="29"/>
      <c r="B6" s="99" t="s">
        <v>18</v>
      </c>
      <c r="C6" s="99" t="s">
        <v>14</v>
      </c>
      <c r="D6" s="152" t="s">
        <v>15</v>
      </c>
      <c r="E6" s="99" t="s">
        <v>22</v>
      </c>
      <c r="F6" s="99" t="s">
        <v>152</v>
      </c>
      <c r="G6" s="99">
        <f>'Road_CNG Activity data'!F13</f>
        <v>0</v>
      </c>
      <c r="H6" s="99">
        <f>'Road_CNG Activity data'!G13</f>
        <v>0</v>
      </c>
      <c r="I6" s="99">
        <f>'Road_CNG Activity data'!H13</f>
        <v>0</v>
      </c>
      <c r="J6" s="99">
        <f>'Road_CNG Activity data'!I13</f>
        <v>0</v>
      </c>
      <c r="K6" s="99">
        <f>'Road_CNG Activity data'!J13</f>
        <v>0</v>
      </c>
      <c r="L6" s="99">
        <f>'Road_CNG Activity data'!K13</f>
        <v>0</v>
      </c>
      <c r="M6" s="99">
        <f>'Road_CNG Activity data'!L13</f>
        <v>0</v>
      </c>
      <c r="N6" s="99">
        <f>'Road_CNG Activity data'!M13</f>
        <v>0</v>
      </c>
      <c r="O6" s="99">
        <f>'Road_CNG Activity data'!N13</f>
        <v>0</v>
      </c>
      <c r="P6" s="99">
        <f>'Road_CNG Activity data'!O13</f>
        <v>0</v>
      </c>
      <c r="Q6" s="99">
        <f>'Road_CNG Activity data'!P13</f>
        <v>0</v>
      </c>
      <c r="R6" s="99">
        <f>'Road_CNG Activity data'!Q13</f>
        <v>1.5</v>
      </c>
      <c r="S6" s="99">
        <f>'Road_CNG Activity data'!R13</f>
        <v>0.5</v>
      </c>
      <c r="T6" s="99">
        <f>'Road_CNG Activity data'!S13</f>
        <v>1.0425</v>
      </c>
      <c r="U6" s="99">
        <f>'Road_CNG Activity data'!T13</f>
        <v>4.7125000000000004</v>
      </c>
      <c r="V6" s="99">
        <f>'Road_CNG Activity data'!U13</f>
        <v>4.7324999999999999</v>
      </c>
      <c r="W6" s="99">
        <f>'Road_CNG Activity data'!V13</f>
        <v>10.092499999999999</v>
      </c>
      <c r="X6" s="99">
        <f>'Road_CNG Activity data'!W13</f>
        <v>24</v>
      </c>
      <c r="Y6" s="99">
        <f>'Road_CNG Activity data'!X13</f>
        <v>39.25</v>
      </c>
      <c r="Z6" s="30"/>
    </row>
    <row r="7" spans="1:26" ht="19.5" customHeight="1">
      <c r="A7" s="29"/>
      <c r="B7" s="99"/>
      <c r="C7" s="99"/>
      <c r="D7" s="152"/>
      <c r="E7" s="99"/>
      <c r="F7" s="99"/>
      <c r="G7" s="99"/>
      <c r="H7" s="99"/>
      <c r="I7" s="99"/>
      <c r="J7" s="99"/>
      <c r="K7" s="99"/>
      <c r="L7" s="99"/>
      <c r="M7" s="99"/>
      <c r="N7" s="99"/>
      <c r="O7" s="99"/>
      <c r="P7" s="99"/>
      <c r="Q7" s="99"/>
      <c r="R7" s="99"/>
      <c r="S7" s="99"/>
      <c r="T7" s="99"/>
      <c r="U7" s="99"/>
      <c r="V7" s="99"/>
      <c r="W7" s="99"/>
      <c r="X7" s="99"/>
      <c r="Y7" s="99"/>
      <c r="Z7" s="30"/>
    </row>
    <row r="8" spans="1:26" ht="19.5" customHeight="1">
      <c r="A8" s="29"/>
      <c r="B8" s="99" t="s">
        <v>18</v>
      </c>
      <c r="C8" s="99" t="s">
        <v>14</v>
      </c>
      <c r="D8" s="152" t="s">
        <v>15</v>
      </c>
      <c r="E8" s="99" t="s">
        <v>19</v>
      </c>
      <c r="F8" s="99" t="s">
        <v>152</v>
      </c>
      <c r="G8" s="99">
        <f>'Road_HSDO Activity data'!E44</f>
        <v>830.04812635006601</v>
      </c>
      <c r="H8" s="99">
        <f>'Road_HSDO Activity data'!F44</f>
        <v>848.93037759794959</v>
      </c>
      <c r="I8" s="99">
        <f>'Road_HSDO Activity data'!G44</f>
        <v>958.44517740571041</v>
      </c>
      <c r="J8" s="99">
        <f>'Road_HSDO Activity data'!H44</f>
        <v>1094.6370939307469</v>
      </c>
      <c r="K8" s="99">
        <f>'Road_HSDO Activity data'!I44</f>
        <v>1178.115720758643</v>
      </c>
      <c r="L8" s="99">
        <f>'Road_HSDO Activity data'!J44</f>
        <v>1241.28209789466</v>
      </c>
      <c r="M8" s="99">
        <f>'Road_HSDO Activity data'!K44</f>
        <v>1373.0459204918261</v>
      </c>
      <c r="N8" s="99">
        <f>'Road_HSDO Activity data'!L44</f>
        <v>1529.6806290208792</v>
      </c>
      <c r="O8" s="99">
        <f>'Road_HSDO Activity data'!M44</f>
        <v>1662.4905870305231</v>
      </c>
      <c r="P8" s="99">
        <f>'Road_HSDO Activity data'!N44</f>
        <v>1706.2254037430473</v>
      </c>
      <c r="Q8" s="99">
        <f>'Road_HSDO Activity data'!O44</f>
        <v>1732.0816959372887</v>
      </c>
      <c r="R8" s="99">
        <f>'Road_HSDO Activity data'!P44</f>
        <v>1741.8648309169243</v>
      </c>
      <c r="S8" s="99">
        <f>'Road_HSDO Activity data'!Q44</f>
        <v>1784.0678721213158</v>
      </c>
      <c r="T8" s="99">
        <f>'Road_HSDO Activity data'!R44</f>
        <v>1773.8898877550687</v>
      </c>
      <c r="U8" s="99">
        <f>'Road_HSDO Activity data'!S44</f>
        <v>1751.7701730203153</v>
      </c>
      <c r="V8" s="99">
        <f>'Road_HSDO Activity data'!T44</f>
        <v>1545.0486474628024</v>
      </c>
      <c r="W8" s="99">
        <f>'Road_HSDO Activity data'!U44</f>
        <v>1577.6721737650637</v>
      </c>
      <c r="X8" s="99">
        <f>'Road_HSDO Activity data'!V44</f>
        <v>1899.7743671198932</v>
      </c>
      <c r="Y8" s="43">
        <f>'Road_HSDO Activity data'!W44</f>
        <v>1919.2945298205495</v>
      </c>
      <c r="Z8" s="30"/>
    </row>
    <row r="9" spans="1:26" ht="19.5" customHeight="1">
      <c r="A9" s="29"/>
      <c r="B9" s="99"/>
      <c r="C9" s="99"/>
      <c r="D9" s="152"/>
      <c r="E9" s="99"/>
      <c r="F9" s="99"/>
      <c r="G9" s="99"/>
      <c r="H9" s="99"/>
      <c r="I9" s="99"/>
      <c r="J9" s="99"/>
      <c r="K9" s="99"/>
      <c r="L9" s="99"/>
      <c r="M9" s="99"/>
      <c r="N9" s="99"/>
      <c r="O9" s="99"/>
      <c r="P9" s="99"/>
      <c r="Q9" s="99"/>
      <c r="R9" s="99"/>
      <c r="S9" s="99"/>
      <c r="T9" s="99"/>
      <c r="U9" s="99"/>
      <c r="V9" s="99"/>
      <c r="W9" s="99"/>
      <c r="X9" s="99"/>
      <c r="Y9" s="99"/>
      <c r="Z9" s="30"/>
    </row>
    <row r="10" spans="1:26" ht="19.5" customHeight="1">
      <c r="A10" s="29"/>
      <c r="B10" s="129" t="s">
        <v>18</v>
      </c>
      <c r="C10" s="129" t="s">
        <v>14</v>
      </c>
      <c r="D10" s="101" t="s">
        <v>15</v>
      </c>
      <c r="E10" s="129" t="s">
        <v>73</v>
      </c>
      <c r="F10" s="129" t="s">
        <v>152</v>
      </c>
      <c r="G10" s="129">
        <f>'Road_Auto LPG Activity data'!D17</f>
        <v>0</v>
      </c>
      <c r="H10" s="129">
        <f>'Road_Auto LPG Activity data'!E17</f>
        <v>0</v>
      </c>
      <c r="I10" s="129">
        <f>'Road_Auto LPG Activity data'!F17</f>
        <v>0</v>
      </c>
      <c r="J10" s="129">
        <f>'Road_Auto LPG Activity data'!G17</f>
        <v>8.0924999999999994</v>
      </c>
      <c r="K10" s="129">
        <f>'Road_Auto LPG Activity data'!H17</f>
        <v>14.1275</v>
      </c>
      <c r="L10" s="129">
        <f>'Road_Auto LPG Activity data'!I17</f>
        <v>13.26</v>
      </c>
      <c r="M10" s="129">
        <f>'Road_Auto LPG Activity data'!J17</f>
        <v>11.924999999999999</v>
      </c>
      <c r="N10" s="129">
        <f>'Road_Auto LPG Activity data'!K17</f>
        <v>11.175000000000001</v>
      </c>
      <c r="O10" s="129">
        <f>'Road_Auto LPG Activity data'!L17</f>
        <v>9.4250000000000007</v>
      </c>
      <c r="P10" s="129">
        <f>'Road_Auto LPG Activity data'!M17</f>
        <v>8.6</v>
      </c>
      <c r="Q10" s="129">
        <f>'Road_Auto LPG Activity data'!N17</f>
        <v>7</v>
      </c>
      <c r="R10" s="129">
        <f>'Road_Auto LPG Activity data'!O17</f>
        <v>5.75</v>
      </c>
      <c r="S10" s="129">
        <f>'Road_Auto LPG Activity data'!P17</f>
        <v>5.65</v>
      </c>
      <c r="T10" s="129">
        <f>'Road_Auto LPG Activity data'!Q17</f>
        <v>5.4357118406896561</v>
      </c>
      <c r="U10" s="129">
        <f>'Road_Auto LPG Activity data'!R17</f>
        <v>5.0996663957967172</v>
      </c>
      <c r="V10" s="129">
        <f>'Road_Auto LPG Activity data'!S17</f>
        <v>4.784395882383401</v>
      </c>
      <c r="W10" s="129">
        <f>'Road_Auto LPG Activity data'!T17</f>
        <v>4.4886159569641961</v>
      </c>
      <c r="X10" s="129">
        <f>'Road_Auto LPG Activity data'!U17</f>
        <v>4.2111216764689665</v>
      </c>
      <c r="Y10" s="129">
        <f>'Road_Auto LPG Activity data'!V17</f>
        <v>3.9507825895670083</v>
      </c>
      <c r="Z10" s="30"/>
    </row>
    <row r="11" spans="1:26" ht="19.5" customHeight="1">
      <c r="A11" s="29"/>
      <c r="B11" s="153"/>
      <c r="C11" s="153"/>
      <c r="D11" s="153"/>
      <c r="E11" s="153"/>
      <c r="F11" s="153"/>
      <c r="G11" s="154"/>
      <c r="H11" s="154"/>
      <c r="I11" s="154"/>
      <c r="J11" s="154"/>
      <c r="K11" s="154"/>
      <c r="L11" s="154"/>
      <c r="M11" s="154"/>
      <c r="N11" s="154"/>
      <c r="O11" s="154"/>
      <c r="P11" s="154"/>
      <c r="Q11" s="154"/>
      <c r="R11" s="154"/>
      <c r="S11" s="154"/>
      <c r="T11" s="154"/>
      <c r="U11" s="71"/>
      <c r="V11" s="71"/>
      <c r="W11" s="71"/>
      <c r="X11" s="63"/>
      <c r="Y11" s="30"/>
      <c r="Z11" s="30"/>
    </row>
    <row r="12" spans="1:26" ht="19.5" customHeight="1">
      <c r="A12" s="29"/>
      <c r="B12" s="29"/>
      <c r="C12" s="29"/>
      <c r="D12" s="53"/>
      <c r="E12" s="29"/>
      <c r="F12" s="29"/>
      <c r="G12" s="29"/>
      <c r="H12" s="29"/>
      <c r="I12" s="29"/>
      <c r="J12" s="29"/>
      <c r="K12" s="29"/>
      <c r="L12" s="29"/>
      <c r="M12" s="29"/>
      <c r="N12" s="29"/>
      <c r="O12" s="29"/>
      <c r="P12" s="29"/>
      <c r="Q12" s="29"/>
      <c r="R12" s="29"/>
      <c r="S12" s="29"/>
      <c r="T12" s="29"/>
      <c r="U12" s="29"/>
      <c r="V12" s="29"/>
      <c r="W12" s="29"/>
      <c r="X12" s="29"/>
      <c r="Y12" s="30"/>
      <c r="Z12" s="30"/>
    </row>
    <row r="13" spans="1:26" ht="19.5" customHeight="1">
      <c r="A13" s="29"/>
      <c r="B13" s="29"/>
      <c r="C13" s="29"/>
      <c r="D13" s="29"/>
      <c r="E13" s="29"/>
      <c r="F13" s="29"/>
      <c r="G13" s="48"/>
      <c r="H13" s="29"/>
      <c r="I13" s="29"/>
      <c r="J13" s="29"/>
      <c r="K13" s="29"/>
      <c r="L13" s="29"/>
      <c r="M13" s="29"/>
      <c r="N13" s="29"/>
      <c r="O13" s="29"/>
      <c r="P13" s="29"/>
      <c r="Q13" s="29"/>
      <c r="R13" s="29"/>
      <c r="S13" s="29"/>
      <c r="T13" s="29"/>
      <c r="U13" s="29"/>
      <c r="V13" s="29"/>
      <c r="W13" s="29"/>
      <c r="X13" s="29"/>
      <c r="Y13" s="30"/>
      <c r="Z13" s="30"/>
    </row>
    <row r="14" spans="1:26" ht="19.5" customHeight="1">
      <c r="A14" s="29"/>
      <c r="B14" s="829" t="s">
        <v>121</v>
      </c>
      <c r="C14" s="803"/>
      <c r="D14" s="803"/>
      <c r="E14" s="803"/>
      <c r="F14" s="29"/>
      <c r="G14" s="29"/>
      <c r="H14" s="29"/>
      <c r="I14" s="29"/>
      <c r="J14" s="29"/>
      <c r="K14" s="29"/>
      <c r="L14" s="29"/>
      <c r="M14" s="29"/>
      <c r="N14" s="29"/>
      <c r="O14" s="29"/>
      <c r="P14" s="29"/>
      <c r="Q14" s="29"/>
      <c r="R14" s="29"/>
      <c r="S14" s="29"/>
      <c r="T14" s="29"/>
      <c r="U14" s="29"/>
      <c r="V14" s="29"/>
      <c r="W14" s="29"/>
      <c r="X14" s="29"/>
      <c r="Y14" s="30"/>
      <c r="Z14" s="30"/>
    </row>
    <row r="15" spans="1:26" ht="19.5" customHeight="1">
      <c r="A15" s="29"/>
      <c r="B15" s="138" t="s">
        <v>8</v>
      </c>
      <c r="C15" s="138" t="s">
        <v>122</v>
      </c>
      <c r="D15" s="139" t="s">
        <v>123</v>
      </c>
      <c r="E15" s="139" t="s">
        <v>124</v>
      </c>
      <c r="F15" s="29"/>
      <c r="G15" s="29"/>
      <c r="H15" s="29"/>
      <c r="I15" s="29"/>
      <c r="J15" s="29"/>
      <c r="K15" s="29"/>
      <c r="L15" s="29"/>
      <c r="M15" s="29"/>
      <c r="N15" s="29"/>
      <c r="O15" s="29"/>
      <c r="P15" s="29"/>
      <c r="Q15" s="29"/>
      <c r="R15" s="29"/>
      <c r="S15" s="29"/>
      <c r="T15" s="29"/>
      <c r="U15" s="29"/>
      <c r="V15" s="29"/>
      <c r="W15" s="29"/>
      <c r="X15" s="29"/>
      <c r="Y15" s="30"/>
      <c r="Z15" s="30"/>
    </row>
    <row r="16" spans="1:26" ht="19.5" customHeight="1">
      <c r="A16" s="29"/>
      <c r="B16" s="140" t="s">
        <v>125</v>
      </c>
      <c r="C16" s="141">
        <v>21</v>
      </c>
      <c r="D16" s="92">
        <v>27.9</v>
      </c>
      <c r="E16" s="92">
        <v>5.38</v>
      </c>
      <c r="F16" s="29"/>
      <c r="G16" s="29"/>
      <c r="H16" s="29"/>
      <c r="I16" s="29"/>
      <c r="J16" s="29"/>
      <c r="K16" s="29"/>
      <c r="L16" s="29"/>
      <c r="M16" s="29"/>
      <c r="N16" s="29"/>
      <c r="O16" s="29"/>
      <c r="P16" s="29"/>
      <c r="Q16" s="29"/>
      <c r="R16" s="29"/>
      <c r="S16" s="29"/>
      <c r="T16" s="29"/>
      <c r="U16" s="29"/>
      <c r="V16" s="29"/>
      <c r="W16" s="29"/>
      <c r="X16" s="29"/>
      <c r="Y16" s="30"/>
      <c r="Z16" s="30"/>
    </row>
    <row r="17" spans="1:26" ht="19.5" customHeight="1">
      <c r="A17" s="29"/>
      <c r="B17" s="142" t="s">
        <v>126</v>
      </c>
      <c r="C17" s="141">
        <v>310</v>
      </c>
      <c r="D17" s="92">
        <v>273</v>
      </c>
      <c r="E17" s="92">
        <v>233</v>
      </c>
      <c r="F17" s="29"/>
      <c r="G17" s="29"/>
      <c r="H17" s="29"/>
      <c r="I17" s="29"/>
      <c r="J17" s="29"/>
      <c r="K17" s="29"/>
      <c r="L17" s="29"/>
      <c r="M17" s="29"/>
      <c r="N17" s="29"/>
      <c r="O17" s="29"/>
      <c r="P17" s="29"/>
      <c r="Q17" s="29"/>
      <c r="R17" s="29"/>
      <c r="S17" s="29"/>
      <c r="T17" s="29"/>
      <c r="U17" s="29"/>
      <c r="V17" s="29"/>
      <c r="W17" s="29"/>
      <c r="X17" s="29"/>
      <c r="Y17" s="30"/>
      <c r="Z17" s="30"/>
    </row>
    <row r="18" spans="1:26" ht="19.5" customHeight="1">
      <c r="A18" s="29"/>
      <c r="B18" s="809" t="s">
        <v>127</v>
      </c>
      <c r="C18" s="803"/>
      <c r="D18" s="803"/>
      <c r="E18" s="803"/>
      <c r="F18" s="29"/>
      <c r="G18" s="29"/>
      <c r="H18" s="29"/>
      <c r="I18" s="29"/>
      <c r="J18" s="29"/>
      <c r="K18" s="29"/>
      <c r="L18" s="29"/>
      <c r="M18" s="29"/>
      <c r="N18" s="29"/>
      <c r="O18" s="29"/>
      <c r="P18" s="29"/>
      <c r="Q18" s="29"/>
      <c r="R18" s="29"/>
      <c r="S18" s="29"/>
      <c r="T18" s="29"/>
      <c r="U18" s="29"/>
      <c r="V18" s="29"/>
      <c r="W18" s="29"/>
      <c r="X18" s="29"/>
      <c r="Y18" s="30"/>
      <c r="Z18" s="30"/>
    </row>
    <row r="19" spans="1:26" ht="19.5" customHeight="1">
      <c r="A19" s="29"/>
      <c r="B19" s="803"/>
      <c r="C19" s="803"/>
      <c r="D19" s="803"/>
      <c r="E19" s="803"/>
      <c r="F19" s="29"/>
      <c r="G19" s="29"/>
      <c r="H19" s="29"/>
      <c r="I19" s="29"/>
      <c r="J19" s="29"/>
      <c r="K19" s="29"/>
      <c r="L19" s="29"/>
      <c r="M19" s="29"/>
      <c r="N19" s="29"/>
      <c r="O19" s="29"/>
      <c r="P19" s="29"/>
      <c r="Q19" s="29"/>
      <c r="R19" s="29"/>
      <c r="S19" s="29"/>
      <c r="T19" s="29"/>
      <c r="U19" s="29"/>
      <c r="V19" s="29"/>
      <c r="W19" s="29"/>
      <c r="X19" s="29"/>
      <c r="Y19" s="30"/>
      <c r="Z19" s="30"/>
    </row>
    <row r="20" spans="1:26" ht="19.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30"/>
      <c r="Z20" s="30"/>
    </row>
    <row r="21" spans="1:26" ht="19.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30"/>
      <c r="Z21" s="30"/>
    </row>
    <row r="22" spans="1:26" ht="19.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30"/>
      <c r="Z22" s="30"/>
    </row>
    <row r="23" spans="1:26" ht="19.5" customHeight="1">
      <c r="A23" s="29"/>
      <c r="B23" s="830" t="s">
        <v>128</v>
      </c>
      <c r="C23" s="803"/>
      <c r="D23" s="803"/>
      <c r="E23" s="35"/>
      <c r="F23" s="35"/>
      <c r="G23" s="35"/>
      <c r="H23" s="35"/>
      <c r="I23" s="35"/>
      <c r="J23" s="35"/>
      <c r="K23" s="35"/>
      <c r="L23" s="35"/>
      <c r="M23" s="35"/>
      <c r="N23" s="35"/>
      <c r="O23" s="35"/>
      <c r="P23" s="35"/>
      <c r="Q23" s="35"/>
      <c r="R23" s="35"/>
      <c r="S23" s="35"/>
      <c r="T23" s="35"/>
      <c r="U23" s="35"/>
      <c r="V23" s="63"/>
      <c r="W23" s="63"/>
      <c r="X23" s="29"/>
      <c r="Y23" s="30"/>
      <c r="Z23" s="30"/>
    </row>
    <row r="24" spans="1:26" ht="36" customHeight="1">
      <c r="A24" s="29"/>
      <c r="B24" s="36" t="s">
        <v>47</v>
      </c>
      <c r="C24" s="37" t="s">
        <v>48</v>
      </c>
      <c r="D24" s="37" t="s">
        <v>8</v>
      </c>
      <c r="E24" s="37">
        <v>2005</v>
      </c>
      <c r="F24" s="37">
        <v>2006</v>
      </c>
      <c r="G24" s="37">
        <v>2007</v>
      </c>
      <c r="H24" s="37">
        <v>2008</v>
      </c>
      <c r="I24" s="37">
        <v>2009</v>
      </c>
      <c r="J24" s="37">
        <v>2010</v>
      </c>
      <c r="K24" s="37">
        <v>2011</v>
      </c>
      <c r="L24" s="37">
        <v>2012</v>
      </c>
      <c r="M24" s="37">
        <v>2013</v>
      </c>
      <c r="N24" s="37">
        <v>2014</v>
      </c>
      <c r="O24" s="37">
        <v>2015</v>
      </c>
      <c r="P24" s="37">
        <v>2016</v>
      </c>
      <c r="Q24" s="37">
        <v>2017</v>
      </c>
      <c r="R24" s="37">
        <v>2018</v>
      </c>
      <c r="S24" s="37">
        <v>2019</v>
      </c>
      <c r="T24" s="37">
        <v>2020</v>
      </c>
      <c r="U24" s="37">
        <v>2021</v>
      </c>
      <c r="V24" s="37">
        <v>2022</v>
      </c>
      <c r="W24" s="37">
        <v>2023</v>
      </c>
      <c r="X24" s="29"/>
      <c r="Y24" s="30"/>
      <c r="Z24" s="30"/>
    </row>
    <row r="25" spans="1:26" ht="19.5" customHeight="1">
      <c r="A25" s="29"/>
      <c r="B25" s="91" t="s">
        <v>15</v>
      </c>
      <c r="C25" s="38" t="s">
        <v>51</v>
      </c>
      <c r="D25" s="40" t="s">
        <v>17</v>
      </c>
      <c r="E25" s="40">
        <f>'Road Transport_Estimates'!G4*'EmissionFactor Transport Sector'!$D$24*'EmissionFactor Transport Sector'!$E$24</f>
        <v>1289850.0288167782</v>
      </c>
      <c r="F25" s="40">
        <f>'Road Transport_Estimates'!H4*'EmissionFactor Transport Sector'!$D$24*'EmissionFactor Transport Sector'!$E$24</f>
        <v>1387197.2008029504</v>
      </c>
      <c r="G25" s="40">
        <f>'Road Transport_Estimates'!I4*'EmissionFactor Transport Sector'!$D$24*'EmissionFactor Transport Sector'!$E$24</f>
        <v>1504885.5729056359</v>
      </c>
      <c r="H25" s="40">
        <f>'Road Transport_Estimates'!J4*'EmissionFactor Transport Sector'!$D$24*'EmissionFactor Transport Sector'!$E$24</f>
        <v>1708660.8097871377</v>
      </c>
      <c r="I25" s="40">
        <f>'Road Transport_Estimates'!K4*'EmissionFactor Transport Sector'!$D$24*'EmissionFactor Transport Sector'!$E$24</f>
        <v>1952028.7397525676</v>
      </c>
      <c r="J25" s="40">
        <f>'Road Transport_Estimates'!L4*'EmissionFactor Transport Sector'!$D$24*'EmissionFactor Transport Sector'!$E$24</f>
        <v>2127108.3550411304</v>
      </c>
      <c r="K25" s="40">
        <f>'Road Transport_Estimates'!M4*'EmissionFactor Transport Sector'!$D$24*'EmissionFactor Transport Sector'!$E$24</f>
        <v>2261868.8058130331</v>
      </c>
      <c r="L25" s="40">
        <f>'Road Transport_Estimates'!N4*'EmissionFactor Transport Sector'!$D$24*'EmissionFactor Transport Sector'!$E$24</f>
        <v>2391180.7208394404</v>
      </c>
      <c r="M25" s="40">
        <f>'Road Transport_Estimates'!O4*'EmissionFactor Transport Sector'!$D$24*'EmissionFactor Transport Sector'!$E$24</f>
        <v>2637385.6670776801</v>
      </c>
      <c r="N25" s="40">
        <f>'Road Transport_Estimates'!P4*'EmissionFactor Transport Sector'!$D$24*'EmissionFactor Transport Sector'!$E$24</f>
        <v>2945760.2994675133</v>
      </c>
      <c r="O25" s="40">
        <f>'Road Transport_Estimates'!Q4*'EmissionFactor Transport Sector'!$D$24*'EmissionFactor Transport Sector'!$E$24</f>
        <v>3298286.9389002966</v>
      </c>
      <c r="P25" s="40">
        <f>'Road Transport_Estimates'!R4*'EmissionFactor Transport Sector'!$D$24*'EmissionFactor Transport Sector'!$E$24</f>
        <v>3633198.6823997451</v>
      </c>
      <c r="Q25" s="40">
        <f>'Road Transport_Estimates'!S4*'EmissionFactor Transport Sector'!$D$24*'EmissionFactor Transport Sector'!$E$24</f>
        <v>4037555.9606067589</v>
      </c>
      <c r="R25" s="40">
        <f>'Road Transport_Estimates'!T4*'EmissionFactor Transport Sector'!$D$24*'EmissionFactor Transport Sector'!$E$24</f>
        <v>4330575.5012473054</v>
      </c>
      <c r="S25" s="40">
        <f>'Road Transport_Estimates'!U4*'EmissionFactor Transport Sector'!$D$24*'EmissionFactor Transport Sector'!$E$24</f>
        <v>4609649.4700694392</v>
      </c>
      <c r="T25" s="40">
        <f>'Road Transport_Estimates'!V4*'EmissionFactor Transport Sector'!$D$24*'EmissionFactor Transport Sector'!$E$24</f>
        <v>4258388.9723863974</v>
      </c>
      <c r="U25" s="40">
        <f>'Road Transport_Estimates'!W4*'EmissionFactor Transport Sector'!$D$24*'EmissionFactor Transport Sector'!$E$24</f>
        <v>4399624.5383920679</v>
      </c>
      <c r="V25" s="40">
        <f>'Road Transport_Estimates'!X4*'EmissionFactor Transport Sector'!$D$24*'EmissionFactor Transport Sector'!$E$24</f>
        <v>5064515.1346315928</v>
      </c>
      <c r="W25" s="40">
        <f>'Road Transport_Estimates'!Y4*'EmissionFactor Transport Sector'!$D$24*'EmissionFactor Transport Sector'!$E$24</f>
        <v>5354259.0600438984</v>
      </c>
      <c r="X25" s="29"/>
      <c r="Y25" s="30"/>
      <c r="Z25" s="30"/>
    </row>
    <row r="26" spans="1:26" ht="19.5" customHeight="1">
      <c r="A26" s="29"/>
      <c r="B26" s="41" t="s">
        <v>15</v>
      </c>
      <c r="C26" s="41" t="s">
        <v>51</v>
      </c>
      <c r="D26" s="43" t="s">
        <v>25</v>
      </c>
      <c r="E26" s="43">
        <f>'Road Transport_Estimates'!G4*'EmissionFactor Transport Sector'!$D$24*'EmissionFactor Transport Sector'!$F$24/1000</f>
        <v>614.21429943656108</v>
      </c>
      <c r="F26" s="43">
        <f>'Road Transport_Estimates'!H4*'EmissionFactor Transport Sector'!$D$24*'EmissionFactor Transport Sector'!$F$24/1000</f>
        <v>660.57009562045255</v>
      </c>
      <c r="G26" s="43">
        <f>'Road Transport_Estimates'!I4*'EmissionFactor Transport Sector'!$D$24*'EmissionFactor Transport Sector'!$F$24/1000</f>
        <v>716.61217757411248</v>
      </c>
      <c r="H26" s="43">
        <f>'Road Transport_Estimates'!J4*'EmissionFactor Transport Sector'!$D$24*'EmissionFactor Transport Sector'!$F$24/1000</f>
        <v>813.6480046605418</v>
      </c>
      <c r="I26" s="43">
        <f>'Road Transport_Estimates'!K4*'EmissionFactor Transport Sector'!$D$24*'EmissionFactor Transport Sector'!$F$24/1000</f>
        <v>929.53749512027036</v>
      </c>
      <c r="J26" s="43">
        <f>'Road Transport_Estimates'!L4*'EmissionFactor Transport Sector'!$D$24*'EmissionFactor Transport Sector'!$F$24/1000</f>
        <v>1012.9087404957764</v>
      </c>
      <c r="K26" s="43">
        <f>'Road Transport_Estimates'!M4*'EmissionFactor Transport Sector'!$D$24*'EmissionFactor Transport Sector'!$F$24/1000</f>
        <v>1077.0803837204919</v>
      </c>
      <c r="L26" s="43">
        <f>'Road Transport_Estimates'!N4*'EmissionFactor Transport Sector'!$D$24*'EmissionFactor Transport Sector'!$F$24/1000</f>
        <v>1138.6574861140191</v>
      </c>
      <c r="M26" s="43">
        <f>'Road Transport_Estimates'!O4*'EmissionFactor Transport Sector'!$D$24*'EmissionFactor Transport Sector'!$F$24/1000</f>
        <v>1255.8979367036573</v>
      </c>
      <c r="N26" s="43">
        <f>'Road Transport_Estimates'!P4*'EmissionFactor Transport Sector'!$D$24*'EmissionFactor Transport Sector'!$F$24/1000</f>
        <v>1402.7429997464351</v>
      </c>
      <c r="O26" s="43">
        <f>'Road Transport_Estimates'!Q4*'EmissionFactor Transport Sector'!$D$24*'EmissionFactor Transport Sector'!$F$24/1000</f>
        <v>1570.6128280477603</v>
      </c>
      <c r="P26" s="43">
        <f>'Road Transport_Estimates'!R4*'EmissionFactor Transport Sector'!$D$24*'EmissionFactor Transport Sector'!$F$24/1000</f>
        <v>1730.0946106665453</v>
      </c>
      <c r="Q26" s="43">
        <f>'Road Transport_Estimates'!S4*'EmissionFactor Transport Sector'!$D$24*'EmissionFactor Transport Sector'!$F$24/1000</f>
        <v>1922.645695527028</v>
      </c>
      <c r="R26" s="43">
        <f>'Road Transport_Estimates'!T4*'EmissionFactor Transport Sector'!$D$24*'EmissionFactor Transport Sector'!$F$24/1000</f>
        <v>2062.1788101177649</v>
      </c>
      <c r="S26" s="43">
        <f>'Road Transport_Estimates'!U4*'EmissionFactor Transport Sector'!$D$24*'EmissionFactor Transport Sector'!$F$24/1000</f>
        <v>2195.0711762235424</v>
      </c>
      <c r="T26" s="43">
        <f>'Road Transport_Estimates'!V4*'EmissionFactor Transport Sector'!$D$24*'EmissionFactor Transport Sector'!$F$24/1000</f>
        <v>2027.8042725649511</v>
      </c>
      <c r="U26" s="43">
        <f>'Road Transport_Estimates'!W4*'EmissionFactor Transport Sector'!$D$24*'EmissionFactor Transport Sector'!$F$24/1000</f>
        <v>2095.0593039962232</v>
      </c>
      <c r="V26" s="43">
        <f>'Road Transport_Estimates'!X4*'EmissionFactor Transport Sector'!$D$24*'EmissionFactor Transport Sector'!$F$24/1000</f>
        <v>2411.6738736340917</v>
      </c>
      <c r="W26" s="43">
        <f>'Road Transport_Estimates'!Y4*'EmissionFactor Transport Sector'!$D$24*'EmissionFactor Transport Sector'!$F$24/1000</f>
        <v>2549.647171449476</v>
      </c>
      <c r="X26" s="29"/>
      <c r="Y26" s="30"/>
      <c r="Z26" s="30"/>
    </row>
    <row r="27" spans="1:26" ht="19.5" customHeight="1">
      <c r="A27" s="29"/>
      <c r="B27" s="41" t="s">
        <v>15</v>
      </c>
      <c r="C27" s="41" t="s">
        <v>51</v>
      </c>
      <c r="D27" s="43" t="s">
        <v>26</v>
      </c>
      <c r="E27" s="43">
        <f>'Road Transport_Estimates'!G4*'EmissionFactor Transport Sector'!$D$24*'EmissionFactor Transport Sector'!$G$24/1000</f>
        <v>59.560174490818049</v>
      </c>
      <c r="F27" s="43">
        <f>'Road Transport_Estimates'!H4*'EmissionFactor Transport Sector'!$D$24*'EmissionFactor Transport Sector'!$G$24/1000</f>
        <v>64.055281999559043</v>
      </c>
      <c r="G27" s="43">
        <f>'Road Transport_Estimates'!I4*'EmissionFactor Transport Sector'!$D$24*'EmissionFactor Transport Sector'!$G$24/1000</f>
        <v>69.489665704156366</v>
      </c>
      <c r="H27" s="43">
        <f>'Road Transport_Estimates'!J4*'EmissionFactor Transport Sector'!$D$24*'EmissionFactor Transport Sector'!$G$24/1000</f>
        <v>78.899200451931335</v>
      </c>
      <c r="I27" s="43">
        <f>'Road Transport_Estimates'!K4*'EmissionFactor Transport Sector'!$D$24*'EmissionFactor Transport Sector'!$G$24/1000</f>
        <v>90.136969223783808</v>
      </c>
      <c r="J27" s="43">
        <f>'Road Transport_Estimates'!L4*'EmissionFactor Transport Sector'!$D$24*'EmissionFactor Transport Sector'!$G$24/1000</f>
        <v>98.221453623832872</v>
      </c>
      <c r="K27" s="43">
        <f>'Road Transport_Estimates'!M4*'EmissionFactor Transport Sector'!$D$24*'EmissionFactor Transport Sector'!$G$24/1000</f>
        <v>104.44415842138105</v>
      </c>
      <c r="L27" s="43">
        <f>'Road Transport_Estimates'!N4*'EmissionFactor Transport Sector'!$D$24*'EmissionFactor Transport Sector'!$G$24/1000</f>
        <v>110.41527138075337</v>
      </c>
      <c r="M27" s="43">
        <f>'Road Transport_Estimates'!O4*'EmissionFactor Transport Sector'!$D$24*'EmissionFactor Transport Sector'!$G$24/1000</f>
        <v>121.78404234702131</v>
      </c>
      <c r="N27" s="43">
        <f>'Road Transport_Estimates'!P4*'EmissionFactor Transport Sector'!$D$24*'EmissionFactor Transport Sector'!$G$24/1000</f>
        <v>136.02356361177553</v>
      </c>
      <c r="O27" s="43">
        <f>'Road Transport_Estimates'!Q4*'EmissionFactor Transport Sector'!$D$24*'EmissionFactor Transport Sector'!$G$24/1000</f>
        <v>152.30184999251011</v>
      </c>
      <c r="P27" s="43">
        <f>'Road Transport_Estimates'!R4*'EmissionFactor Transport Sector'!$D$24*'EmissionFactor Transport Sector'!$G$24/1000</f>
        <v>167.76675012524078</v>
      </c>
      <c r="Q27" s="43">
        <f>'Road Transport_Estimates'!S4*'EmissionFactor Transport Sector'!$D$24*'EmissionFactor Transport Sector'!$G$24/1000</f>
        <v>186.43837047534819</v>
      </c>
      <c r="R27" s="43">
        <f>'Road Transport_Estimates'!T4*'EmissionFactor Transport Sector'!$D$24*'EmissionFactor Transport Sector'!$G$24/1000</f>
        <v>199.96885431444994</v>
      </c>
      <c r="S27" s="43">
        <f>'Road Transport_Estimates'!U4*'EmissionFactor Transport Sector'!$D$24*'EmissionFactor Transport Sector'!$G$24/1000</f>
        <v>212.85538678531321</v>
      </c>
      <c r="T27" s="43">
        <f>'Road Transport_Estimates'!V4*'EmissionFactor Transport Sector'!$D$24*'EmissionFactor Transport Sector'!$G$24/1000</f>
        <v>196.63556582448012</v>
      </c>
      <c r="U27" s="43">
        <f>'Road Transport_Estimates'!W4*'EmissionFactor Transport Sector'!$D$24*'EmissionFactor Transport Sector'!$G$24/1000</f>
        <v>203.157265842058</v>
      </c>
      <c r="V27" s="43">
        <f>'Road Transport_Estimates'!X4*'EmissionFactor Transport Sector'!$D$24*'EmissionFactor Transport Sector'!$G$24/1000</f>
        <v>233.85928471603313</v>
      </c>
      <c r="W27" s="43">
        <f>'Road Transport_Estimates'!Y4*'EmissionFactor Transport Sector'!$D$24*'EmissionFactor Transport Sector'!$G$24/1000</f>
        <v>247.2385135951007</v>
      </c>
      <c r="X27" s="29"/>
      <c r="Y27" s="30"/>
      <c r="Z27" s="30"/>
    </row>
    <row r="28" spans="1:26" ht="19.5" customHeight="1">
      <c r="A28" s="29"/>
      <c r="B28" s="41" t="s">
        <v>15</v>
      </c>
      <c r="C28" s="41" t="s">
        <v>51</v>
      </c>
      <c r="D28" s="43" t="s">
        <v>27</v>
      </c>
      <c r="E28" s="143">
        <f>E25+E26*'Road Transport_Estimates'!$C$16+E27*'Road Transport_Estimates'!$C$17</f>
        <v>1321212.1831970995</v>
      </c>
      <c r="F28" s="143">
        <f>F25+F26*'Road Transport_Estimates'!$C$16+F27*'Road Transport_Estimates'!$C$17</f>
        <v>1420926.3102308433</v>
      </c>
      <c r="G28" s="143">
        <f>G25+G26*'Road Transport_Estimates'!$C$16+G27*'Road Transport_Estimates'!$C$17</f>
        <v>1541476.2250029808</v>
      </c>
      <c r="H28" s="143">
        <f>H25+H26*'Road Transport_Estimates'!$C$16+H27*'Road Transport_Estimates'!$C$17</f>
        <v>1750206.1700251077</v>
      </c>
      <c r="I28" s="143">
        <f>I25+I26*'Road Transport_Estimates'!$C$16+I27*'Road Transport_Estimates'!$C$17</f>
        <v>1999491.4876094663</v>
      </c>
      <c r="J28" s="143">
        <f>J25+J26*'Road Transport_Estimates'!$C$16+J27*'Road Transport_Estimates'!$C$17</f>
        <v>2178828.0892149298</v>
      </c>
      <c r="K28" s="143">
        <f>K25+K26*'Road Transport_Estimates'!$C$16+K27*'Road Transport_Estimates'!$C$17</f>
        <v>2316865.1829817919</v>
      </c>
      <c r="L28" s="143">
        <f>L25+L26*'Road Transport_Estimates'!$C$16+L27*'Road Transport_Estimates'!$C$17</f>
        <v>2449321.2621758687</v>
      </c>
      <c r="M28" s="143">
        <f>M25+M26*'Road Transport_Estimates'!$C$16+M27*'Road Transport_Estimates'!$C$17</f>
        <v>2701512.5768760336</v>
      </c>
      <c r="N28" s="143">
        <f>N25+N26*'Road Transport_Estimates'!$C$16+N27*'Road Transport_Estimates'!$C$17</f>
        <v>3017385.2071818388</v>
      </c>
      <c r="O28" s="143">
        <f>O25+O26*'Road Transport_Estimates'!$C$16+O27*'Road Transport_Estimates'!$C$17</f>
        <v>3378483.3817869779</v>
      </c>
      <c r="P28" s="143">
        <f>P25+P26*'Road Transport_Estimates'!$C$16+P27*'Road Transport_Estimates'!$C$17</f>
        <v>3721538.3617625674</v>
      </c>
      <c r="Q28" s="143">
        <f>Q25+Q26*'Road Transport_Estimates'!$C$16+Q27*'Road Transport_Estimates'!$C$17</f>
        <v>4135727.4150601844</v>
      </c>
      <c r="R28" s="143">
        <f>R25+R26*'Road Transport_Estimates'!$C$16+R27*'Road Transport_Estimates'!$C$17</f>
        <v>4435871.6010972578</v>
      </c>
      <c r="S28" s="143">
        <f>S25+S26*'Road Transport_Estimates'!$C$16+S27*'Road Transport_Estimates'!$C$17</f>
        <v>4721731.1346735805</v>
      </c>
      <c r="T28" s="143">
        <f>T25+T26*'Road Transport_Estimates'!$C$16+T27*'Road Transport_Estimates'!$C$17</f>
        <v>4361929.8875158504</v>
      </c>
      <c r="U28" s="143">
        <f>U25+U26*'Road Transport_Estimates'!$C$16+U27*'Road Transport_Estimates'!$C$17</f>
        <v>4506599.5361870266</v>
      </c>
      <c r="V28" s="143">
        <f>V25+V26*'Road Transport_Estimates'!$C$16+V27*'Road Transport_Estimates'!$C$17</f>
        <v>5187656.6642398788</v>
      </c>
      <c r="W28" s="143">
        <f>W25+W26*'Road Transport_Estimates'!$C$16+W27*'Road Transport_Estimates'!$C$17</f>
        <v>5484445.5898588188</v>
      </c>
      <c r="X28" s="29"/>
      <c r="Y28" s="30"/>
      <c r="Z28" s="30"/>
    </row>
    <row r="29" spans="1:26" ht="19.5" customHeight="1">
      <c r="A29" s="29"/>
      <c r="B29" s="41" t="s">
        <v>15</v>
      </c>
      <c r="C29" s="41" t="s">
        <v>51</v>
      </c>
      <c r="D29" s="43" t="s">
        <v>28</v>
      </c>
      <c r="E29" s="43">
        <f>E25+E26*'Road Transport_Estimates'!$D$16+E27*'Road Transport_Estimates'!$D$17</f>
        <v>1323246.5354070517</v>
      </c>
      <c r="F29" s="43">
        <f>F25+F26*'Road Transport_Estimates'!$D$16+F27*'Road Transport_Estimates'!$D$17</f>
        <v>1423114.1984566408</v>
      </c>
      <c r="G29" s="43">
        <f>G25+G26*'Road Transport_Estimates'!$D$16+G27*'Road Transport_Estimates'!$D$17</f>
        <v>1543849.7313971885</v>
      </c>
      <c r="H29" s="43">
        <f>H25+H26*'Road Transport_Estimates'!$D$16+H27*'Road Transport_Estimates'!$D$17</f>
        <v>1752901.0708405441</v>
      </c>
      <c r="I29" s="43">
        <f>I25+I26*'Road Transport_Estimates'!$D$16+I27*'Road Transport_Estimates'!$D$17</f>
        <v>2002570.2284645161</v>
      </c>
      <c r="J29" s="43">
        <f>J25+J26*'Road Transport_Estimates'!$D$16+J27*'Road Transport_Estimates'!$D$17</f>
        <v>2182182.9657402691</v>
      </c>
      <c r="K29" s="43">
        <f>K25+K26*'Road Transport_Estimates'!$D$16+K27*'Road Transport_Estimates'!$D$17</f>
        <v>2320432.6037678719</v>
      </c>
      <c r="L29" s="43">
        <f>L25+L26*'Road Transport_Estimates'!$D$16+L27*'Road Transport_Estimates'!$D$17</f>
        <v>2453092.6337889675</v>
      </c>
      <c r="M29" s="43">
        <f>M25+M26*'Road Transport_Estimates'!$D$16+M27*'Road Transport_Estimates'!$D$17</f>
        <v>2705672.2630724488</v>
      </c>
      <c r="N29" s="43">
        <f>N25+N26*'Road Transport_Estimates'!$D$16+N27*'Road Transport_Estimates'!$D$17</f>
        <v>3022031.2620264534</v>
      </c>
      <c r="O29" s="43">
        <f>O25+O26*'Road Transport_Estimates'!$D$16+O27*'Road Transport_Estimates'!$D$17</f>
        <v>3383685.4418507847</v>
      </c>
      <c r="P29" s="43">
        <f>P25+P26*'Road Transport_Estimates'!$D$16+P27*'Road Transport_Estimates'!$D$17</f>
        <v>3727268.6448215321</v>
      </c>
      <c r="Q29" s="43">
        <f>Q25+Q26*'Road Transport_Estimates'!$D$16+Q27*'Road Transport_Estimates'!$D$17</f>
        <v>4142095.4506517327</v>
      </c>
      <c r="R29" s="43">
        <f>R25+R26*'Road Transport_Estimates'!$D$16+R27*'Road Transport_Estimates'!$D$17</f>
        <v>4442701.7872774359</v>
      </c>
      <c r="S29" s="43">
        <f>S25+S26*'Road Transport_Estimates'!$D$16+S27*'Road Transport_Estimates'!$D$17</f>
        <v>4729001.4764784668</v>
      </c>
      <c r="T29" s="43">
        <f>T25+T26*'Road Transport_Estimates'!$D$16+T27*'Road Transport_Estimates'!$D$17</f>
        <v>4368646.2210610425</v>
      </c>
      <c r="U29" s="43">
        <f>U25+U26*'Road Transport_Estimates'!$D$16+U27*'Road Transport_Estimates'!$D$17</f>
        <v>4513538.6265484439</v>
      </c>
      <c r="V29" s="43">
        <f>V25+V26*'Road Transport_Estimates'!$D$16+V27*'Road Transport_Estimates'!$D$17</f>
        <v>5195644.4204334617</v>
      </c>
      <c r="W29" s="43">
        <f>W25+W26*'Road Transport_Estimates'!$D$16+W27*'Road Transport_Estimates'!$D$17</f>
        <v>5492890.3303388013</v>
      </c>
      <c r="X29" s="29"/>
      <c r="Y29" s="30"/>
      <c r="Z29" s="30"/>
    </row>
    <row r="30" spans="1:26" ht="19.5" customHeight="1">
      <c r="A30" s="29"/>
      <c r="B30" s="41" t="s">
        <v>15</v>
      </c>
      <c r="C30" s="41" t="s">
        <v>51</v>
      </c>
      <c r="D30" s="43" t="s">
        <v>29</v>
      </c>
      <c r="E30" s="43">
        <f>E25+E26*'Road Transport_Estimates'!$E$16+E27*'Road Transport_Estimates'!$E$17</f>
        <v>1307032.0224041075</v>
      </c>
      <c r="F30" s="43">
        <f>F25+F26*'Road Transport_Estimates'!$E$16+F27*'Road Transport_Estimates'!$E$17</f>
        <v>1405675.9486232856</v>
      </c>
      <c r="G30" s="43">
        <f>G25+G26*'Road Transport_Estimates'!$E$16+G27*'Road Transport_Estimates'!$E$17</f>
        <v>1524932.0385300531</v>
      </c>
      <c r="H30" s="43">
        <f>H25+H26*'Road Transport_Estimates'!$E$16+H27*'Road Transport_Estimates'!$E$17</f>
        <v>1731421.7497575113</v>
      </c>
      <c r="I30" s="43">
        <f>I25+I26*'Road Transport_Estimates'!$E$16+I27*'Road Transport_Estimates'!$E$17</f>
        <v>1978031.5653054563</v>
      </c>
      <c r="J30" s="43">
        <f>J25+J26*'Road Transport_Estimates'!$E$16+J27*'Road Transport_Estimates'!$E$17</f>
        <v>2155443.4027593508</v>
      </c>
      <c r="K30" s="43">
        <f>K25+K26*'Road Transport_Estimates'!$E$16+K27*'Road Transport_Estimates'!$E$17</f>
        <v>2291998.9871896314</v>
      </c>
      <c r="L30" s="43">
        <f>L25+L26*'Road Transport_Estimates'!$E$16+L27*'Road Transport_Estimates'!$E$17</f>
        <v>2423033.4563464494</v>
      </c>
      <c r="M30" s="43">
        <f>M25+M26*'Road Transport_Estimates'!$E$16+M27*'Road Transport_Estimates'!$E$17</f>
        <v>2672518.0798440017</v>
      </c>
      <c r="N30" s="43">
        <f>N25+N26*'Road Transport_Estimates'!$E$16+N27*'Road Transport_Estimates'!$E$17</f>
        <v>2985000.5471276925</v>
      </c>
      <c r="O30" s="43">
        <f>O25+O26*'Road Transport_Estimates'!$E$16+O27*'Road Transport_Estimates'!$E$17</f>
        <v>3342223.1669634483</v>
      </c>
      <c r="P30" s="43">
        <f>P25+P26*'Road Transport_Estimates'!$E$16+P27*'Road Transport_Estimates'!$E$17</f>
        <v>3681596.2441843119</v>
      </c>
      <c r="Q30" s="43">
        <f>Q25+Q26*'Road Transport_Estimates'!$E$16+Q27*'Road Transport_Estimates'!$E$17</f>
        <v>4091339.9347694502</v>
      </c>
      <c r="R30" s="43">
        <f>R25+R26*'Road Transport_Estimates'!$E$16+R27*'Road Transport_Estimates'!$E$17</f>
        <v>4388262.7663010061</v>
      </c>
      <c r="S30" s="43">
        <f>S25+S26*'Road Transport_Estimates'!$E$16+S27*'Road Transport_Estimates'!$E$17</f>
        <v>4671054.2581184991</v>
      </c>
      <c r="T30" s="43">
        <f>T25+T26*'Road Transport_Estimates'!$E$16+T27*'Road Transport_Estimates'!$E$17</f>
        <v>4315114.6462099003</v>
      </c>
      <c r="U30" s="43">
        <f>U25+U26*'Road Transport_Estimates'!$E$16+U27*'Road Transport_Estimates'!$E$17</f>
        <v>4458231.6003887672</v>
      </c>
      <c r="V30" s="43">
        <f>V25+V26*'Road Transport_Estimates'!$E$16+V27*'Road Transport_Estimates'!$E$17</f>
        <v>5131979.15341058</v>
      </c>
      <c r="W30" s="43">
        <f>W25+W26*'Road Transport_Estimates'!$E$16+W27*'Road Transport_Estimates'!$E$17</f>
        <v>5425582.7354939552</v>
      </c>
      <c r="X30" s="29"/>
      <c r="Y30" s="30"/>
      <c r="Z30" s="30"/>
    </row>
    <row r="31" spans="1:26" ht="19.5" customHeight="1">
      <c r="A31" s="29"/>
      <c r="B31" s="41"/>
      <c r="C31" s="45"/>
      <c r="D31" s="47"/>
      <c r="E31" s="47"/>
      <c r="F31" s="47"/>
      <c r="G31" s="47"/>
      <c r="H31" s="47"/>
      <c r="I31" s="47"/>
      <c r="J31" s="47"/>
      <c r="K31" s="47"/>
      <c r="L31" s="47"/>
      <c r="M31" s="47"/>
      <c r="N31" s="47"/>
      <c r="O31" s="47"/>
      <c r="P31" s="47"/>
      <c r="Q31" s="47"/>
      <c r="R31" s="47"/>
      <c r="S31" s="47"/>
      <c r="T31" s="47"/>
      <c r="U31" s="47"/>
      <c r="V31" s="47"/>
      <c r="W31" s="47"/>
      <c r="X31" s="29"/>
      <c r="Y31" s="30"/>
      <c r="Z31" s="30"/>
    </row>
    <row r="32" spans="1:26" ht="19.5" customHeight="1">
      <c r="A32" s="29"/>
      <c r="B32" s="91" t="s">
        <v>15</v>
      </c>
      <c r="C32" s="38" t="s">
        <v>22</v>
      </c>
      <c r="D32" s="40" t="s">
        <v>17</v>
      </c>
      <c r="E32" s="40">
        <f>'Road Transport_Estimates'!G6*'EmissionFactor Transport Sector'!$D$22*'EmissionFactor Transport Sector'!$E$22</f>
        <v>0</v>
      </c>
      <c r="F32" s="40">
        <f>'Road Transport_Estimates'!H6*'EmissionFactor Transport Sector'!$D$22*'EmissionFactor Transport Sector'!$E$22</f>
        <v>0</v>
      </c>
      <c r="G32" s="40">
        <f>'Road Transport_Estimates'!I6*'EmissionFactor Transport Sector'!$D$22*'EmissionFactor Transport Sector'!$E$22</f>
        <v>0</v>
      </c>
      <c r="H32" s="40">
        <f>'Road Transport_Estimates'!J6*'EmissionFactor Transport Sector'!$D$22*'EmissionFactor Transport Sector'!$E$22</f>
        <v>0</v>
      </c>
      <c r="I32" s="40">
        <f>'Road Transport_Estimates'!K6*'EmissionFactor Transport Sector'!$D$22*'EmissionFactor Transport Sector'!$E$22</f>
        <v>0</v>
      </c>
      <c r="J32" s="40">
        <f>'Road Transport_Estimates'!L6*'EmissionFactor Transport Sector'!$D$22*'EmissionFactor Transport Sector'!$E$22</f>
        <v>0</v>
      </c>
      <c r="K32" s="40">
        <f>'Road Transport_Estimates'!M6*'EmissionFactor Transport Sector'!$D$22*'EmissionFactor Transport Sector'!$E$22</f>
        <v>0</v>
      </c>
      <c r="L32" s="40">
        <f>'Road Transport_Estimates'!N6*'EmissionFactor Transport Sector'!$D$22*'EmissionFactor Transport Sector'!$E$22</f>
        <v>0</v>
      </c>
      <c r="M32" s="40">
        <f>'Road Transport_Estimates'!O6*'EmissionFactor Transport Sector'!$D$22*'EmissionFactor Transport Sector'!$E$22</f>
        <v>0</v>
      </c>
      <c r="N32" s="40">
        <f>'Road Transport_Estimates'!P6*'EmissionFactor Transport Sector'!$D$22*'EmissionFactor Transport Sector'!$E$22</f>
        <v>0</v>
      </c>
      <c r="O32" s="40">
        <f>'Road Transport_Estimates'!Q6*'EmissionFactor Transport Sector'!$D$22*'EmissionFactor Transport Sector'!$E$22</f>
        <v>0</v>
      </c>
      <c r="P32" s="40">
        <f>'Road Transport_Estimates'!R6*'EmissionFactor Transport Sector'!$D$22*'EmissionFactor Transport Sector'!$E$22</f>
        <v>4039.2000000000003</v>
      </c>
      <c r="Q32" s="40">
        <f>'Road Transport_Estimates'!S6*'EmissionFactor Transport Sector'!$D$22*'EmissionFactor Transport Sector'!$E$22</f>
        <v>1346.4</v>
      </c>
      <c r="R32" s="40">
        <f>'Road Transport_Estimates'!T6*'EmissionFactor Transport Sector'!$D$22*'EmissionFactor Transport Sector'!$E$22</f>
        <v>2807.2440000000001</v>
      </c>
      <c r="S32" s="40">
        <f>'Road Transport_Estimates'!U6*'EmissionFactor Transport Sector'!$D$22*'EmissionFactor Transport Sector'!$E$22</f>
        <v>12689.820000000002</v>
      </c>
      <c r="T32" s="40">
        <f>'Road Transport_Estimates'!V6*'EmissionFactor Transport Sector'!$D$22*'EmissionFactor Transport Sector'!$E$22</f>
        <v>12743.675999999999</v>
      </c>
      <c r="U32" s="40">
        <f>'Road Transport_Estimates'!W6*'EmissionFactor Transport Sector'!$D$22*'EmissionFactor Transport Sector'!$E$22</f>
        <v>27177.083999999999</v>
      </c>
      <c r="V32" s="40">
        <f>'Road Transport_Estimates'!X6*'EmissionFactor Transport Sector'!$D$22*'EmissionFactor Transport Sector'!$E$22</f>
        <v>64627.200000000004</v>
      </c>
      <c r="W32" s="40">
        <f>'Road Transport_Estimates'!Y6*'EmissionFactor Transport Sector'!$D$22*'EmissionFactor Transport Sector'!$E$22</f>
        <v>105692.40000000001</v>
      </c>
      <c r="X32" s="29"/>
      <c r="Y32" s="30"/>
      <c r="Z32" s="30"/>
    </row>
    <row r="33" spans="1:26" ht="19.5" customHeight="1">
      <c r="A33" s="29"/>
      <c r="B33" s="41" t="s">
        <v>15</v>
      </c>
      <c r="C33" s="41" t="s">
        <v>22</v>
      </c>
      <c r="D33" s="43" t="s">
        <v>25</v>
      </c>
      <c r="E33" s="43">
        <f>'Road Transport_Estimates'!G6*'EmissionFactor Transport Sector'!$D$22*'EmissionFactor Transport Sector'!$F$22/1000</f>
        <v>0</v>
      </c>
      <c r="F33" s="43">
        <f>'Road Transport_Estimates'!H6*'EmissionFactor Transport Sector'!$D$22*'EmissionFactor Transport Sector'!$F$22/1000</f>
        <v>0</v>
      </c>
      <c r="G33" s="43">
        <f>'Road Transport_Estimates'!I6*'EmissionFactor Transport Sector'!$D$22*'EmissionFactor Transport Sector'!$F$22/1000</f>
        <v>0</v>
      </c>
      <c r="H33" s="43">
        <f>'Road Transport_Estimates'!J6*'EmissionFactor Transport Sector'!$D$22*'EmissionFactor Transport Sector'!$F$22/1000</f>
        <v>0</v>
      </c>
      <c r="I33" s="43">
        <f>'Road Transport_Estimates'!K6*'EmissionFactor Transport Sector'!$D$22*'EmissionFactor Transport Sector'!$F$22/1000</f>
        <v>0</v>
      </c>
      <c r="J33" s="43">
        <f>'Road Transport_Estimates'!L6*'EmissionFactor Transport Sector'!$D$22*'EmissionFactor Transport Sector'!$F$22/1000</f>
        <v>0</v>
      </c>
      <c r="K33" s="43">
        <f>'Road Transport_Estimates'!M6*'EmissionFactor Transport Sector'!$D$22*'EmissionFactor Transport Sector'!$F$22/1000</f>
        <v>0</v>
      </c>
      <c r="L33" s="43">
        <f>'Road Transport_Estimates'!N6*'EmissionFactor Transport Sector'!$D$22*'EmissionFactor Transport Sector'!$F$22/1000</f>
        <v>0</v>
      </c>
      <c r="M33" s="43">
        <f>'Road Transport_Estimates'!O6*'EmissionFactor Transport Sector'!$D$22*'EmissionFactor Transport Sector'!$F$22/1000</f>
        <v>0</v>
      </c>
      <c r="N33" s="43">
        <f>'Road Transport_Estimates'!P6*'EmissionFactor Transport Sector'!$D$22*'EmissionFactor Transport Sector'!$F$22/1000</f>
        <v>0</v>
      </c>
      <c r="O33" s="43">
        <f>'Road Transport_Estimates'!Q6*'EmissionFactor Transport Sector'!$D$22*'EmissionFactor Transport Sector'!$F$22/1000</f>
        <v>0</v>
      </c>
      <c r="P33" s="43">
        <f>'Road Transport_Estimates'!R6*'EmissionFactor Transport Sector'!$D$22*'EmissionFactor Transport Sector'!$F$22/1000</f>
        <v>6.6239999999999997</v>
      </c>
      <c r="Q33" s="43">
        <f>'Road Transport_Estimates'!S6*'EmissionFactor Transport Sector'!$D$22*'EmissionFactor Transport Sector'!$F$22/1000</f>
        <v>2.2080000000000002</v>
      </c>
      <c r="R33" s="43">
        <f>'Road Transport_Estimates'!T6*'EmissionFactor Transport Sector'!$D$22*'EmissionFactor Transport Sector'!$F$22/1000</f>
        <v>4.6036800000000007</v>
      </c>
      <c r="S33" s="43">
        <f>'Road Transport_Estimates'!U6*'EmissionFactor Transport Sector'!$D$22*'EmissionFactor Transport Sector'!$F$22/1000</f>
        <v>20.810400000000001</v>
      </c>
      <c r="T33" s="43">
        <f>'Road Transport_Estimates'!V6*'EmissionFactor Transport Sector'!$D$22*'EmissionFactor Transport Sector'!$F$22/1000</f>
        <v>20.898720000000001</v>
      </c>
      <c r="U33" s="43">
        <f>'Road Transport_Estimates'!W6*'EmissionFactor Transport Sector'!$D$22*'EmissionFactor Transport Sector'!$F$22/1000</f>
        <v>44.568479999999994</v>
      </c>
      <c r="V33" s="43">
        <f>'Road Transport_Estimates'!X6*'EmissionFactor Transport Sector'!$D$22*'EmissionFactor Transport Sector'!$F$22/1000</f>
        <v>105.98399999999999</v>
      </c>
      <c r="W33" s="43">
        <f>'Road Transport_Estimates'!Y6*'EmissionFactor Transport Sector'!$D$22*'EmissionFactor Transport Sector'!$F$22/1000</f>
        <v>173.328</v>
      </c>
      <c r="X33" s="29"/>
      <c r="Y33" s="30"/>
      <c r="Z33" s="30"/>
    </row>
    <row r="34" spans="1:26" ht="19.5" customHeight="1">
      <c r="A34" s="29"/>
      <c r="B34" s="41" t="s">
        <v>15</v>
      </c>
      <c r="C34" s="41" t="s">
        <v>22</v>
      </c>
      <c r="D34" s="43" t="s">
        <v>26</v>
      </c>
      <c r="E34" s="43">
        <f>'Road Transport_Estimates'!G6*'EmissionFactor Transport Sector'!$D$22*'EmissionFactor Transport Sector'!$G$22/1000</f>
        <v>0</v>
      </c>
      <c r="F34" s="43">
        <f>'Road Transport_Estimates'!H6*'EmissionFactor Transport Sector'!$D$22*'EmissionFactor Transport Sector'!$G$22/1000</f>
        <v>0</v>
      </c>
      <c r="G34" s="43">
        <f>'Road Transport_Estimates'!I6*'EmissionFactor Transport Sector'!$D$22*'EmissionFactor Transport Sector'!$G$22/1000</f>
        <v>0</v>
      </c>
      <c r="H34" s="43">
        <f>'Road Transport_Estimates'!J6*'EmissionFactor Transport Sector'!$D$22*'EmissionFactor Transport Sector'!$G$22/1000</f>
        <v>0</v>
      </c>
      <c r="I34" s="43">
        <f>'Road Transport_Estimates'!K6*'EmissionFactor Transport Sector'!$D$22*'EmissionFactor Transport Sector'!$G$22/1000</f>
        <v>0</v>
      </c>
      <c r="J34" s="43">
        <f>'Road Transport_Estimates'!L6*'EmissionFactor Transport Sector'!$D$22*'EmissionFactor Transport Sector'!$G$22/1000</f>
        <v>0</v>
      </c>
      <c r="K34" s="43">
        <f>'Road Transport_Estimates'!M6*'EmissionFactor Transport Sector'!$D$22*'EmissionFactor Transport Sector'!$G$22/1000</f>
        <v>0</v>
      </c>
      <c r="L34" s="43">
        <f>'Road Transport_Estimates'!N6*'EmissionFactor Transport Sector'!$D$22*'EmissionFactor Transport Sector'!$G$22/1000</f>
        <v>0</v>
      </c>
      <c r="M34" s="43">
        <f>'Road Transport_Estimates'!O6*'EmissionFactor Transport Sector'!$D$22*'EmissionFactor Transport Sector'!$G$22/1000</f>
        <v>0</v>
      </c>
      <c r="N34" s="43">
        <f>'Road Transport_Estimates'!P6*'EmissionFactor Transport Sector'!$D$22*'EmissionFactor Transport Sector'!$G$22/1000</f>
        <v>0</v>
      </c>
      <c r="O34" s="43">
        <f>'Road Transport_Estimates'!Q6*'EmissionFactor Transport Sector'!$D$22*'EmissionFactor Transport Sector'!$G$22/1000</f>
        <v>0</v>
      </c>
      <c r="P34" s="43">
        <f>'Road Transport_Estimates'!R6*'EmissionFactor Transport Sector'!$D$22*'EmissionFactor Transport Sector'!$G$22/1000</f>
        <v>0.216</v>
      </c>
      <c r="Q34" s="43">
        <f>'Road Transport_Estimates'!S6*'EmissionFactor Transport Sector'!$D$22*'EmissionFactor Transport Sector'!$G$22/1000</f>
        <v>7.1999999999999995E-2</v>
      </c>
      <c r="R34" s="43">
        <f>'Road Transport_Estimates'!T6*'EmissionFactor Transport Sector'!$D$22*'EmissionFactor Transport Sector'!$G$22/1000</f>
        <v>0.15012</v>
      </c>
      <c r="S34" s="43">
        <f>'Road Transport_Estimates'!U6*'EmissionFactor Transport Sector'!$D$22*'EmissionFactor Transport Sector'!$G$22/1000</f>
        <v>0.67859999999999998</v>
      </c>
      <c r="T34" s="43">
        <f>'Road Transport_Estimates'!V6*'EmissionFactor Transport Sector'!$D$22*'EmissionFactor Transport Sector'!$G$22/1000</f>
        <v>0.68147999999999997</v>
      </c>
      <c r="U34" s="43">
        <f>'Road Transport_Estimates'!W6*'EmissionFactor Transport Sector'!$D$22*'EmissionFactor Transport Sector'!$G$22/1000</f>
        <v>1.4533199999999997</v>
      </c>
      <c r="V34" s="43">
        <f>'Road Transport_Estimates'!X6*'EmissionFactor Transport Sector'!$D$22*'EmissionFactor Transport Sector'!$G$22/1000</f>
        <v>3.456</v>
      </c>
      <c r="W34" s="43">
        <f>'Road Transport_Estimates'!Y6*'EmissionFactor Transport Sector'!$D$22*'EmissionFactor Transport Sector'!$G$22/1000</f>
        <v>5.6520000000000001</v>
      </c>
      <c r="X34" s="29"/>
      <c r="Y34" s="30"/>
      <c r="Z34" s="30"/>
    </row>
    <row r="35" spans="1:26" ht="19.5" customHeight="1">
      <c r="A35" s="29"/>
      <c r="B35" s="41" t="s">
        <v>15</v>
      </c>
      <c r="C35" s="41" t="s">
        <v>22</v>
      </c>
      <c r="D35" s="43" t="s">
        <v>27</v>
      </c>
      <c r="E35" s="143">
        <f>E32+E33*'Road Transport_Estimates'!$C$16+E34*'Road Transport_Estimates'!$C$17</f>
        <v>0</v>
      </c>
      <c r="F35" s="143">
        <f>F32+F33*'Road Transport_Estimates'!$C$16+F34*'Road Transport_Estimates'!$C$17</f>
        <v>0</v>
      </c>
      <c r="G35" s="143">
        <f>G32+G33*'Road Transport_Estimates'!$C$16+G34*'Road Transport_Estimates'!$C$17</f>
        <v>0</v>
      </c>
      <c r="H35" s="143">
        <f>H32+H33*'Road Transport_Estimates'!$C$16+H34*'Road Transport_Estimates'!$C$17</f>
        <v>0</v>
      </c>
      <c r="I35" s="143">
        <f>I32+I33*'Road Transport_Estimates'!$C$16+I34*'Road Transport_Estimates'!$C$17</f>
        <v>0</v>
      </c>
      <c r="J35" s="143">
        <f>J32+J33*'Road Transport_Estimates'!$C$16+J34*'Road Transport_Estimates'!$C$17</f>
        <v>0</v>
      </c>
      <c r="K35" s="143">
        <f>K32+K33*'Road Transport_Estimates'!$C$16+K34*'Road Transport_Estimates'!$C$17</f>
        <v>0</v>
      </c>
      <c r="L35" s="143">
        <f>L32+L33*'Road Transport_Estimates'!$C$16+L34*'Road Transport_Estimates'!$C$17</f>
        <v>0</v>
      </c>
      <c r="M35" s="143">
        <f>M32+M33*'Road Transport_Estimates'!$C$16+M34*'Road Transport_Estimates'!$C$17</f>
        <v>0</v>
      </c>
      <c r="N35" s="143">
        <f>N32+N33*'Road Transport_Estimates'!$C$16+N34*'Road Transport_Estimates'!$C$17</f>
        <v>0</v>
      </c>
      <c r="O35" s="143">
        <f>O32+O33*'Road Transport_Estimates'!$C$16+O34*'Road Transport_Estimates'!$C$17</f>
        <v>0</v>
      </c>
      <c r="P35" s="143">
        <f>P32+P33*'Road Transport_Estimates'!$C$16+P34*'Road Transport_Estimates'!$C$17</f>
        <v>4245.2640000000001</v>
      </c>
      <c r="Q35" s="143">
        <f>Q32+Q33*'Road Transport_Estimates'!$C$16+Q34*'Road Transport_Estimates'!$C$17</f>
        <v>1415.088</v>
      </c>
      <c r="R35" s="143">
        <f>R32+R33*'Road Transport_Estimates'!$C$16+R34*'Road Transport_Estimates'!$C$17</f>
        <v>2950.4584800000002</v>
      </c>
      <c r="S35" s="143">
        <f>S32+S33*'Road Transport_Estimates'!$C$16+S34*'Road Transport_Estimates'!$C$17</f>
        <v>13337.204400000002</v>
      </c>
      <c r="T35" s="143">
        <f>T32+T33*'Road Transport_Estimates'!$C$16+T34*'Road Transport_Estimates'!$C$17</f>
        <v>13393.807919999999</v>
      </c>
      <c r="U35" s="143">
        <f>U32+U33*'Road Transport_Estimates'!$C$16+U34*'Road Transport_Estimates'!$C$17</f>
        <v>28563.55128</v>
      </c>
      <c r="V35" s="143">
        <f>V32+V33*'Road Transport_Estimates'!$C$16+V34*'Road Transport_Estimates'!$C$17</f>
        <v>67924.224000000002</v>
      </c>
      <c r="W35" s="143">
        <f>W32+W33*'Road Transport_Estimates'!$C$16+W34*'Road Transport_Estimates'!$C$17</f>
        <v>111084.40800000001</v>
      </c>
      <c r="X35" s="29"/>
      <c r="Y35" s="30"/>
      <c r="Z35" s="30"/>
    </row>
    <row r="36" spans="1:26" ht="19.5" customHeight="1">
      <c r="A36" s="29"/>
      <c r="B36" s="41" t="s">
        <v>15</v>
      </c>
      <c r="C36" s="41" t="s">
        <v>22</v>
      </c>
      <c r="D36" s="43" t="s">
        <v>28</v>
      </c>
      <c r="E36" s="43">
        <f>E32+E33*'Road Transport_Estimates'!$D$16+E34*'Road Transport_Estimates'!$D$17</f>
        <v>0</v>
      </c>
      <c r="F36" s="43">
        <f>F32+F33*'Road Transport_Estimates'!$D$16+F34*'Road Transport_Estimates'!$D$17</f>
        <v>0</v>
      </c>
      <c r="G36" s="43">
        <f>G32+G33*'Road Transport_Estimates'!$D$16+G34*'Road Transport_Estimates'!$D$17</f>
        <v>0</v>
      </c>
      <c r="H36" s="43">
        <f>H32+H33*'Road Transport_Estimates'!$D$16+H34*'Road Transport_Estimates'!$D$17</f>
        <v>0</v>
      </c>
      <c r="I36" s="43">
        <f>I32+I33*'Road Transport_Estimates'!$D$16+I34*'Road Transport_Estimates'!$D$17</f>
        <v>0</v>
      </c>
      <c r="J36" s="43">
        <f>J32+J33*'Road Transport_Estimates'!$D$16+J34*'Road Transport_Estimates'!$D$17</f>
        <v>0</v>
      </c>
      <c r="K36" s="43">
        <f>K32+K33*'Road Transport_Estimates'!$D$16+K34*'Road Transport_Estimates'!$D$17</f>
        <v>0</v>
      </c>
      <c r="L36" s="43">
        <f>L32+L33*'Road Transport_Estimates'!$D$16+L34*'Road Transport_Estimates'!$D$17</f>
        <v>0</v>
      </c>
      <c r="M36" s="43">
        <f>M32+M33*'Road Transport_Estimates'!$D$16+M34*'Road Transport_Estimates'!$D$17</f>
        <v>0</v>
      </c>
      <c r="N36" s="43">
        <f>N32+N33*'Road Transport_Estimates'!$D$16+N34*'Road Transport_Estimates'!$D$17</f>
        <v>0</v>
      </c>
      <c r="O36" s="43">
        <f>O32+O33*'Road Transport_Estimates'!$D$16+O34*'Road Transport_Estimates'!$D$17</f>
        <v>0</v>
      </c>
      <c r="P36" s="43">
        <f>P32+P33*'Road Transport_Estimates'!$D$16+P34*'Road Transport_Estimates'!$D$17</f>
        <v>4282.9776000000002</v>
      </c>
      <c r="Q36" s="43">
        <f>Q32+Q33*'Road Transport_Estimates'!$D$16+Q34*'Road Transport_Estimates'!$D$17</f>
        <v>1427.6592000000001</v>
      </c>
      <c r="R36" s="43">
        <f>R32+R33*'Road Transport_Estimates'!$D$16+R34*'Road Transport_Estimates'!$D$17</f>
        <v>2976.6694320000001</v>
      </c>
      <c r="S36" s="43">
        <f>S32+S33*'Road Transport_Estimates'!$D$16+S34*'Road Transport_Estimates'!$D$17</f>
        <v>13455.687960000001</v>
      </c>
      <c r="T36" s="43">
        <f>T32+T33*'Road Transport_Estimates'!$D$16+T34*'Road Transport_Estimates'!$D$17</f>
        <v>13512.794328</v>
      </c>
      <c r="U36" s="43">
        <f>U32+U33*'Road Transport_Estimates'!$D$16+U34*'Road Transport_Estimates'!$D$17</f>
        <v>28817.300951999998</v>
      </c>
      <c r="V36" s="43">
        <f>V32+V33*'Road Transport_Estimates'!$D$16+V34*'Road Transport_Estimates'!$D$17</f>
        <v>68527.641600000003</v>
      </c>
      <c r="W36" s="43">
        <f>W32+W33*'Road Transport_Estimates'!$D$16+W34*'Road Transport_Estimates'!$D$17</f>
        <v>112071.24720000001</v>
      </c>
      <c r="X36" s="29"/>
      <c r="Y36" s="30"/>
      <c r="Z36" s="30"/>
    </row>
    <row r="37" spans="1:26" ht="19.5" customHeight="1">
      <c r="A37" s="29"/>
      <c r="B37" s="41" t="s">
        <v>15</v>
      </c>
      <c r="C37" s="41" t="s">
        <v>22</v>
      </c>
      <c r="D37" s="43" t="s">
        <v>29</v>
      </c>
      <c r="E37" s="43">
        <f>E32+E33*'Road Transport_Estimates'!$E$16+E34*'Road Transport_Estimates'!$E$17</f>
        <v>0</v>
      </c>
      <c r="F37" s="43">
        <f>F32+F33*'Road Transport_Estimates'!$E$16+F34*'Road Transport_Estimates'!$E$17</f>
        <v>0</v>
      </c>
      <c r="G37" s="43">
        <f>G32+G33*'Road Transport_Estimates'!$E$16+G34*'Road Transport_Estimates'!$E$17</f>
        <v>0</v>
      </c>
      <c r="H37" s="43">
        <f>H32+H33*'Road Transport_Estimates'!$E$16+H34*'Road Transport_Estimates'!$E$17</f>
        <v>0</v>
      </c>
      <c r="I37" s="43">
        <f>I32+I33*'Road Transport_Estimates'!$E$16+I34*'Road Transport_Estimates'!$E$17</f>
        <v>0</v>
      </c>
      <c r="J37" s="43">
        <f>J32+J33*'Road Transport_Estimates'!$E$16+J34*'Road Transport_Estimates'!$E$17</f>
        <v>0</v>
      </c>
      <c r="K37" s="43">
        <f>K32+K33*'Road Transport_Estimates'!$E$16+K34*'Road Transport_Estimates'!$E$17</f>
        <v>0</v>
      </c>
      <c r="L37" s="43">
        <f>L32+L33*'Road Transport_Estimates'!$E$16+L34*'Road Transport_Estimates'!$E$17</f>
        <v>0</v>
      </c>
      <c r="M37" s="43">
        <f>M32+M33*'Road Transport_Estimates'!$E$16+M34*'Road Transport_Estimates'!$E$17</f>
        <v>0</v>
      </c>
      <c r="N37" s="43">
        <f>N32+N33*'Road Transport_Estimates'!$E$16+N34*'Road Transport_Estimates'!$E$17</f>
        <v>0</v>
      </c>
      <c r="O37" s="43">
        <f>O32+O33*'Road Transport_Estimates'!$E$16+O34*'Road Transport_Estimates'!$E$17</f>
        <v>0</v>
      </c>
      <c r="P37" s="43">
        <f>P32+P33*'Road Transport_Estimates'!$E$16+P34*'Road Transport_Estimates'!$E$17</f>
        <v>4125.1651200000006</v>
      </c>
      <c r="Q37" s="43">
        <f>Q32+Q33*'Road Transport_Estimates'!$E$16+Q34*'Road Transport_Estimates'!$E$17</f>
        <v>1375.0550400000002</v>
      </c>
      <c r="R37" s="43">
        <f>R32+R33*'Road Transport_Estimates'!$E$16+R34*'Road Transport_Estimates'!$E$17</f>
        <v>2866.9897584000005</v>
      </c>
      <c r="S37" s="43">
        <f>S32+S33*'Road Transport_Estimates'!$E$16+S34*'Road Transport_Estimates'!$E$17</f>
        <v>12959.893752</v>
      </c>
      <c r="T37" s="43">
        <f>T32+T33*'Road Transport_Estimates'!$E$16+T34*'Road Transport_Estimates'!$E$17</f>
        <v>13014.8959536</v>
      </c>
      <c r="U37" s="43">
        <f>U32+U33*'Road Transport_Estimates'!$E$16+U34*'Road Transport_Estimates'!$E$17</f>
        <v>27755.485982399998</v>
      </c>
      <c r="V37" s="43">
        <f>V32+V33*'Road Transport_Estimates'!$E$16+V34*'Road Transport_Estimates'!$E$17</f>
        <v>66002.641920000009</v>
      </c>
      <c r="W37" s="43">
        <f>W32+W33*'Road Transport_Estimates'!$E$16+W34*'Road Transport_Estimates'!$E$17</f>
        <v>107941.82064000001</v>
      </c>
      <c r="X37" s="29"/>
      <c r="Y37" s="30"/>
      <c r="Z37" s="30"/>
    </row>
    <row r="38" spans="1:26" ht="19.5" customHeight="1">
      <c r="A38" s="29"/>
      <c r="B38" s="41"/>
      <c r="C38" s="45"/>
      <c r="D38" s="47"/>
      <c r="E38" s="47"/>
      <c r="F38" s="47"/>
      <c r="G38" s="47"/>
      <c r="H38" s="47"/>
      <c r="I38" s="47"/>
      <c r="J38" s="47"/>
      <c r="K38" s="47"/>
      <c r="L38" s="47"/>
      <c r="M38" s="47"/>
      <c r="N38" s="47"/>
      <c r="O38" s="47"/>
      <c r="P38" s="47"/>
      <c r="Q38" s="47"/>
      <c r="R38" s="47"/>
      <c r="S38" s="47"/>
      <c r="T38" s="47"/>
      <c r="U38" s="47"/>
      <c r="V38" s="47"/>
      <c r="W38" s="47"/>
      <c r="X38" s="29"/>
      <c r="Y38" s="30"/>
      <c r="Z38" s="30"/>
    </row>
    <row r="39" spans="1:26" ht="19.5" customHeight="1">
      <c r="A39" s="29"/>
      <c r="B39" s="91" t="s">
        <v>15</v>
      </c>
      <c r="C39" s="38" t="s">
        <v>19</v>
      </c>
      <c r="D39" s="40" t="s">
        <v>17</v>
      </c>
      <c r="E39" s="40">
        <f>'Road Transport_Estimates'!G8*'EmissionFactor Transport Sector'!$D$21*'EmissionFactor Transport Sector'!$E$21</f>
        <v>2644782.344989215</v>
      </c>
      <c r="F39" s="40">
        <f>'Road Transport_Estimates'!H8*'EmissionFactor Transport Sector'!$D$21*'EmissionFactor Transport Sector'!$E$21</f>
        <v>2704946.8621403463</v>
      </c>
      <c r="G39" s="40">
        <f>'Road Transport_Estimates'!I8*'EmissionFactor Transport Sector'!$D$21*'EmissionFactor Transport Sector'!$E$21</f>
        <v>3053893.8687678147</v>
      </c>
      <c r="H39" s="40">
        <f>'Road Transport_Estimates'!J8*'EmissionFactor Transport Sector'!$D$21*'EmissionFactor Transport Sector'!$E$21</f>
        <v>3487842.1723915385</v>
      </c>
      <c r="I39" s="40">
        <f>'Road Transport_Estimates'!K8*'EmissionFactor Transport Sector'!$D$21*'EmissionFactor Transport Sector'!$E$21</f>
        <v>3753830.121053264</v>
      </c>
      <c r="J39" s="40">
        <f>'Road Transport_Estimates'!L8*'EmissionFactor Transport Sector'!$D$21*'EmissionFactor Transport Sector'!$E$21</f>
        <v>3955097.1485217549</v>
      </c>
      <c r="K39" s="40">
        <f>'Road Transport_Estimates'!M8*'EmissionFactor Transport Sector'!$D$21*'EmissionFactor Transport Sector'!$E$21</f>
        <v>4374936.2164631048</v>
      </c>
      <c r="L39" s="40">
        <f>'Road Transport_Estimates'!N8*'EmissionFactor Transport Sector'!$D$21*'EmissionFactor Transport Sector'!$E$21</f>
        <v>4874021.3882492278</v>
      </c>
      <c r="M39" s="40">
        <f>'Road Transport_Estimates'!O8*'EmissionFactor Transport Sector'!$D$21*'EmissionFactor Transport Sector'!$E$21</f>
        <v>5297193.7574553555</v>
      </c>
      <c r="N39" s="40">
        <f>'Road Transport_Estimates'!P8*'EmissionFactor Transport Sector'!$D$21*'EmissionFactor Transport Sector'!$E$21</f>
        <v>5436546.003946472</v>
      </c>
      <c r="O39" s="40">
        <f>'Road Transport_Estimates'!Q8*'EmissionFactor Transport Sector'!$D$21*'EmissionFactor Transport Sector'!$E$21</f>
        <v>5518931.9077649824</v>
      </c>
      <c r="P39" s="40">
        <f>'Road Transport_Estimates'!R8*'EmissionFactor Transport Sector'!$D$21*'EmissionFactor Transport Sector'!$E$21</f>
        <v>5550103.9107505959</v>
      </c>
      <c r="Q39" s="40">
        <f>'Road Transport_Estimates'!S8*'EmissionFactor Transport Sector'!$D$21*'EmissionFactor Transport Sector'!$E$21</f>
        <v>5684575.4609401487</v>
      </c>
      <c r="R39" s="40">
        <f>'Road Transport_Estimates'!T8*'EmissionFactor Transport Sector'!$D$21*'EmissionFactor Transport Sector'!$E$21</f>
        <v>5652145.3493539747</v>
      </c>
      <c r="S39" s="40">
        <f>'Road Transport_Estimates'!U8*'EmissionFactor Transport Sector'!$D$21*'EmissionFactor Transport Sector'!$E$21</f>
        <v>5581665.3022946306</v>
      </c>
      <c r="T39" s="40">
        <f>'Road Transport_Estimates'!V8*'EmissionFactor Transport Sector'!$D$21*'EmissionFactor Transport Sector'!$E$21</f>
        <v>4922988.5054107262</v>
      </c>
      <c r="U39" s="40">
        <f>'Road Transport_Estimates'!W8*'EmissionFactor Transport Sector'!$D$21*'EmissionFactor Transport Sector'!$E$21</f>
        <v>5026936.8472676221</v>
      </c>
      <c r="V39" s="40">
        <f>'Road Transport_Estimates'!X8*'EmissionFactor Transport Sector'!$D$21*'EmissionFactor Transport Sector'!$E$21</f>
        <v>6053251.0659541152</v>
      </c>
      <c r="W39" s="40">
        <f>'Road Transport_Estimates'!Y8*'EmissionFactor Transport Sector'!$D$21*'EmissionFactor Transport Sector'!$E$21</f>
        <v>6115448.160367216</v>
      </c>
      <c r="X39" s="29"/>
      <c r="Y39" s="30"/>
      <c r="Z39" s="30"/>
    </row>
    <row r="40" spans="1:26" ht="19.5" customHeight="1">
      <c r="A40" s="29"/>
      <c r="B40" s="41" t="s">
        <v>15</v>
      </c>
      <c r="C40" s="41" t="s">
        <v>19</v>
      </c>
      <c r="D40" s="43" t="s">
        <v>25</v>
      </c>
      <c r="E40" s="43">
        <f>'Road Transport_Estimates'!G8*'EmissionFactor Transport Sector'!$D$21*'EmissionFactor Transport Sector'!$F$21/1000</f>
        <v>139.19907078890606</v>
      </c>
      <c r="F40" s="43">
        <f>'Road Transport_Estimates'!H8*'EmissionFactor Transport Sector'!$D$21*'EmissionFactor Transport Sector'!$F$21/1000</f>
        <v>142.36562432317612</v>
      </c>
      <c r="G40" s="43">
        <f>'Road Transport_Estimates'!I8*'EmissionFactor Transport Sector'!$D$21*'EmissionFactor Transport Sector'!$F$21/1000</f>
        <v>160.73125625093761</v>
      </c>
      <c r="H40" s="43">
        <f>'Road Transport_Estimates'!J8*'EmissionFactor Transport Sector'!$D$21*'EmissionFactor Transport Sector'!$F$21/1000</f>
        <v>183.57064065218623</v>
      </c>
      <c r="I40" s="43">
        <f>'Road Transport_Estimates'!K8*'EmissionFactor Transport Sector'!$D$21*'EmissionFactor Transport Sector'!$F$21/1000</f>
        <v>197.57000637122445</v>
      </c>
      <c r="J40" s="43">
        <f>'Road Transport_Estimates'!L8*'EmissionFactor Transport Sector'!$D$21*'EmissionFactor Transport Sector'!$F$21/1000</f>
        <v>208.16300781693445</v>
      </c>
      <c r="K40" s="43">
        <f>'Road Transport_Estimates'!M8*'EmissionFactor Transport Sector'!$D$21*'EmissionFactor Transport Sector'!$F$21/1000</f>
        <v>230.25980086647922</v>
      </c>
      <c r="L40" s="43">
        <f>'Road Transport_Estimates'!N8*'EmissionFactor Transport Sector'!$D$21*'EmissionFactor Transport Sector'!$F$21/1000</f>
        <v>256.52744148680148</v>
      </c>
      <c r="M40" s="43">
        <f>'Road Transport_Estimates'!O8*'EmissionFactor Transport Sector'!$D$21*'EmissionFactor Transport Sector'!$F$21/1000</f>
        <v>278.7996714450187</v>
      </c>
      <c r="N40" s="43">
        <f>'Road Transport_Estimates'!P8*'EmissionFactor Transport Sector'!$D$21*'EmissionFactor Transport Sector'!$F$21/1000</f>
        <v>286.13400020770905</v>
      </c>
      <c r="O40" s="43">
        <f>'Road Transport_Estimates'!Q8*'EmissionFactor Transport Sector'!$D$21*'EmissionFactor Transport Sector'!$F$21/1000</f>
        <v>290.47010040868332</v>
      </c>
      <c r="P40" s="43">
        <f>'Road Transport_Estimates'!R8*'EmissionFactor Transport Sector'!$D$21*'EmissionFactor Transport Sector'!$F$21/1000</f>
        <v>292.11073214476824</v>
      </c>
      <c r="Q40" s="43">
        <f>'Road Transport_Estimates'!S8*'EmissionFactor Transport Sector'!$D$21*'EmissionFactor Transport Sector'!$F$21/1000</f>
        <v>299.18818215474471</v>
      </c>
      <c r="R40" s="43">
        <f>'Road Transport_Estimates'!T8*'EmissionFactor Transport Sector'!$D$21*'EmissionFactor Transport Sector'!$F$21/1000</f>
        <v>297.48133417652502</v>
      </c>
      <c r="S40" s="43">
        <f>'Road Transport_Estimates'!U8*'EmissionFactor Transport Sector'!$D$21*'EmissionFactor Transport Sector'!$F$21/1000</f>
        <v>293.77185801550689</v>
      </c>
      <c r="T40" s="43">
        <f>'Road Transport_Estimates'!V8*'EmissionFactor Transport Sector'!$D$21*'EmissionFactor Transport Sector'!$F$21/1000</f>
        <v>259.10465817951194</v>
      </c>
      <c r="U40" s="43">
        <f>'Road Transport_Estimates'!W8*'EmissionFactor Transport Sector'!$D$21*'EmissionFactor Transport Sector'!$F$21/1000</f>
        <v>264.57562354040118</v>
      </c>
      <c r="V40" s="43">
        <f>'Road Transport_Estimates'!X8*'EmissionFactor Transport Sector'!$D$21*'EmissionFactor Transport Sector'!$F$21/1000</f>
        <v>318.59216136600605</v>
      </c>
      <c r="W40" s="43">
        <f>'Road Transport_Estimates'!Y8*'EmissionFactor Transport Sector'!$D$21*'EmissionFactor Transport Sector'!$F$21/1000</f>
        <v>321.86569265090611</v>
      </c>
      <c r="X40" s="29"/>
      <c r="Y40" s="30"/>
      <c r="Z40" s="30"/>
    </row>
    <row r="41" spans="1:26" ht="19.5" customHeight="1">
      <c r="A41" s="29"/>
      <c r="B41" s="41" t="s">
        <v>15</v>
      </c>
      <c r="C41" s="41" t="s">
        <v>19</v>
      </c>
      <c r="D41" s="43" t="s">
        <v>26</v>
      </c>
      <c r="E41" s="43">
        <f>'Road Transport_Estimates'!G8*'EmissionFactor Transport Sector'!$D$21*'EmissionFactor Transport Sector'!$G$21/1000</f>
        <v>139.19907078890606</v>
      </c>
      <c r="F41" s="43">
        <f>'Road Transport_Estimates'!H8*'EmissionFactor Transport Sector'!$D$21*'EmissionFactor Transport Sector'!$G$21/1000</f>
        <v>142.36562432317612</v>
      </c>
      <c r="G41" s="43">
        <f>'Road Transport_Estimates'!I8*'EmissionFactor Transport Sector'!$D$21*'EmissionFactor Transport Sector'!$G$21/1000</f>
        <v>160.73125625093761</v>
      </c>
      <c r="H41" s="43">
        <f>'Road Transport_Estimates'!J8*'EmissionFactor Transport Sector'!$D$21*'EmissionFactor Transport Sector'!$G$21/1000</f>
        <v>183.57064065218623</v>
      </c>
      <c r="I41" s="43">
        <f>'Road Transport_Estimates'!K8*'EmissionFactor Transport Sector'!$D$21*'EmissionFactor Transport Sector'!$G$21/1000</f>
        <v>197.57000637122445</v>
      </c>
      <c r="J41" s="43">
        <f>'Road Transport_Estimates'!L8*'EmissionFactor Transport Sector'!$D$21*'EmissionFactor Transport Sector'!$G$21/1000</f>
        <v>208.16300781693445</v>
      </c>
      <c r="K41" s="43">
        <f>'Road Transport_Estimates'!M8*'EmissionFactor Transport Sector'!$D$21*'EmissionFactor Transport Sector'!$G$21/1000</f>
        <v>230.25980086647922</v>
      </c>
      <c r="L41" s="43">
        <f>'Road Transport_Estimates'!N8*'EmissionFactor Transport Sector'!$D$21*'EmissionFactor Transport Sector'!$G$21/1000</f>
        <v>256.52744148680148</v>
      </c>
      <c r="M41" s="43">
        <f>'Road Transport_Estimates'!O8*'EmissionFactor Transport Sector'!$D$21*'EmissionFactor Transport Sector'!$G$21/1000</f>
        <v>278.7996714450187</v>
      </c>
      <c r="N41" s="43">
        <f>'Road Transport_Estimates'!P8*'EmissionFactor Transport Sector'!$D$21*'EmissionFactor Transport Sector'!$G$21/1000</f>
        <v>286.13400020770905</v>
      </c>
      <c r="O41" s="43">
        <f>'Road Transport_Estimates'!Q8*'EmissionFactor Transport Sector'!$D$21*'EmissionFactor Transport Sector'!$G$21/1000</f>
        <v>290.47010040868332</v>
      </c>
      <c r="P41" s="43">
        <f>'Road Transport_Estimates'!R8*'EmissionFactor Transport Sector'!$D$21*'EmissionFactor Transport Sector'!$G$21/1000</f>
        <v>292.11073214476824</v>
      </c>
      <c r="Q41" s="43">
        <f>'Road Transport_Estimates'!S8*'EmissionFactor Transport Sector'!$D$21*'EmissionFactor Transport Sector'!$G$21/1000</f>
        <v>299.18818215474471</v>
      </c>
      <c r="R41" s="43">
        <f>'Road Transport_Estimates'!T8*'EmissionFactor Transport Sector'!$D$21*'EmissionFactor Transport Sector'!$G$21/1000</f>
        <v>297.48133417652502</v>
      </c>
      <c r="S41" s="43">
        <f>'Road Transport_Estimates'!U8*'EmissionFactor Transport Sector'!$D$21*'EmissionFactor Transport Sector'!$G$21/1000</f>
        <v>293.77185801550689</v>
      </c>
      <c r="T41" s="43">
        <f>'Road Transport_Estimates'!V8*'EmissionFactor Transport Sector'!$D$21*'EmissionFactor Transport Sector'!$G$21/1000</f>
        <v>259.10465817951194</v>
      </c>
      <c r="U41" s="43">
        <f>'Road Transport_Estimates'!W8*'EmissionFactor Transport Sector'!$D$21*'EmissionFactor Transport Sector'!$G$21/1000</f>
        <v>264.57562354040118</v>
      </c>
      <c r="V41" s="43">
        <f>'Road Transport_Estimates'!X8*'EmissionFactor Transport Sector'!$D$21*'EmissionFactor Transport Sector'!$G$21/1000</f>
        <v>318.59216136600605</v>
      </c>
      <c r="W41" s="43">
        <f>'Road Transport_Estimates'!Y8*'EmissionFactor Transport Sector'!$D$21*'EmissionFactor Transport Sector'!$G$21/1000</f>
        <v>321.86569265090611</v>
      </c>
      <c r="X41" s="29"/>
      <c r="Y41" s="30"/>
      <c r="Z41" s="30"/>
    </row>
    <row r="42" spans="1:26" ht="19.5" customHeight="1">
      <c r="A42" s="29"/>
      <c r="B42" s="41" t="s">
        <v>15</v>
      </c>
      <c r="C42" s="41" t="s">
        <v>19</v>
      </c>
      <c r="D42" s="43" t="s">
        <v>27</v>
      </c>
      <c r="E42" s="88">
        <f>E39+E40*'Road Transport_Estimates'!$C$16+E41*'Road Transport_Estimates'!$C$17</f>
        <v>2690857.2374203429</v>
      </c>
      <c r="F42" s="88">
        <f>F39+F40*'Road Transport_Estimates'!$C$16+F41*'Road Transport_Estimates'!$C$17</f>
        <v>2752069.8837913177</v>
      </c>
      <c r="G42" s="88">
        <f>G39+G40*'Road Transport_Estimates'!$C$16+G41*'Road Transport_Estimates'!$C$17</f>
        <v>3107095.9145868751</v>
      </c>
      <c r="H42" s="88">
        <f>H39+H40*'Road Transport_Estimates'!$C$16+H41*'Road Transport_Estimates'!$C$17</f>
        <v>3548604.0544474125</v>
      </c>
      <c r="I42" s="88">
        <f>I39+I40*'Road Transport_Estimates'!$C$16+I41*'Road Transport_Estimates'!$C$17</f>
        <v>3819225.7931621396</v>
      </c>
      <c r="J42" s="88">
        <f>J39+J40*'Road Transport_Estimates'!$C$16+J41*'Road Transport_Estimates'!$C$17</f>
        <v>4023999.1041091606</v>
      </c>
      <c r="K42" s="88">
        <f>K39+K40*'Road Transport_Estimates'!$C$16+K41*'Road Transport_Estimates'!$C$17</f>
        <v>4451152.2105499096</v>
      </c>
      <c r="L42" s="88">
        <f>L39+L40*'Road Transport_Estimates'!$C$16+L41*'Road Transport_Estimates'!$C$17</f>
        <v>4958931.9713813588</v>
      </c>
      <c r="M42" s="88">
        <f>M39+M40*'Road Transport_Estimates'!$C$16+M41*'Road Transport_Estimates'!$C$17</f>
        <v>5389476.448703656</v>
      </c>
      <c r="N42" s="88">
        <f>N39+N40*'Road Transport_Estimates'!$C$16+N41*'Road Transport_Estimates'!$C$17</f>
        <v>5531256.3580152234</v>
      </c>
      <c r="O42" s="88">
        <f>O39+O40*'Road Transport_Estimates'!$C$16+O41*'Road Transport_Estimates'!$C$17</f>
        <v>5615077.511000257</v>
      </c>
      <c r="P42" s="88">
        <f>P39+P40*'Road Transport_Estimates'!$C$16+P41*'Road Transport_Estimates'!$C$17</f>
        <v>5646792.5630905144</v>
      </c>
      <c r="Q42" s="88">
        <f>Q39+Q40*'Road Transport_Estimates'!$C$16+Q41*'Road Transport_Estimates'!$C$17</f>
        <v>5783606.7492333697</v>
      </c>
      <c r="R42" s="88">
        <f>R39+R40*'Road Transport_Estimates'!$C$16+R41*'Road Transport_Estimates'!$C$17</f>
        <v>5750611.6709664045</v>
      </c>
      <c r="S42" s="88">
        <f>S39+S40*'Road Transport_Estimates'!$C$16+S41*'Road Transport_Estimates'!$C$17</f>
        <v>5678903.7872977629</v>
      </c>
      <c r="T42" s="88">
        <f>T39+T40*'Road Transport_Estimates'!$C$16+T41*'Road Transport_Estimates'!$C$17</f>
        <v>5008752.1472681444</v>
      </c>
      <c r="U42" s="88">
        <f>U39+U40*'Road Transport_Estimates'!$C$16+U41*'Road Transport_Estimates'!$C$17</f>
        <v>5114511.3786594942</v>
      </c>
      <c r="V42" s="88">
        <f>V39+V40*'Road Transport_Estimates'!$C$16+V41*'Road Transport_Estimates'!$C$17</f>
        <v>6158705.0713662636</v>
      </c>
      <c r="W42" s="88">
        <f>W39+W40*'Road Transport_Estimates'!$C$16+W41*'Road Transport_Estimates'!$C$17</f>
        <v>6221985.7046346655</v>
      </c>
      <c r="X42" s="29"/>
      <c r="Y42" s="30"/>
      <c r="Z42" s="30"/>
    </row>
    <row r="43" spans="1:26" ht="19.5" customHeight="1">
      <c r="A43" s="29"/>
      <c r="B43" s="41" t="s">
        <v>15</v>
      </c>
      <c r="C43" s="41" t="s">
        <v>19</v>
      </c>
      <c r="D43" s="43" t="s">
        <v>28</v>
      </c>
      <c r="E43" s="43">
        <f>E39+(E40*'Road Transport_Estimates'!$D$16)+(E41*'Road Transport_Estimates'!$D$17)</f>
        <v>2686667.3453895971</v>
      </c>
      <c r="F43" s="43">
        <f>F39+(F40*'Road Transport_Estimates'!$D$16)+(F41*'Road Transport_Estimates'!$D$17)</f>
        <v>2747784.6784991901</v>
      </c>
      <c r="G43" s="43">
        <f>G39+(G40*'Road Transport_Estimates'!$D$16)+(G41*'Road Transport_Estimates'!$D$17)</f>
        <v>3102257.9037737218</v>
      </c>
      <c r="H43" s="43">
        <f>H39+(H40*'Road Transport_Estimates'!$D$16)+(H41*'Road Transport_Estimates'!$D$17)</f>
        <v>3543078.5781637812</v>
      </c>
      <c r="I43" s="43">
        <f>I39+(I40*'Road Transport_Estimates'!$D$16)+(I41*'Road Transport_Estimates'!$D$17)</f>
        <v>3813278.9359703655</v>
      </c>
      <c r="J43" s="43">
        <f>J39+(J40*'Road Transport_Estimates'!$D$16)+(J41*'Road Transport_Estimates'!$D$17)</f>
        <v>4017733.3975738706</v>
      </c>
      <c r="K43" s="43">
        <f>K39+(K40*'Road Transport_Estimates'!$D$16)+(K41*'Road Transport_Estimates'!$D$17)</f>
        <v>4444221.3905438278</v>
      </c>
      <c r="L43" s="43">
        <f>L39+(L40*'Road Transport_Estimates'!$D$16)+(L41*'Road Transport_Estimates'!$D$17)</f>
        <v>4951210.4953926066</v>
      </c>
      <c r="M43" s="43">
        <f>M39+(M40*'Road Transport_Estimates'!$D$16)+(M41*'Road Transport_Estimates'!$D$17)</f>
        <v>5381084.5785931619</v>
      </c>
      <c r="N43" s="43">
        <f>N39+(N40*'Road Transport_Estimates'!$D$16)+(N41*'Road Transport_Estimates'!$D$17)</f>
        <v>5522643.7246089717</v>
      </c>
      <c r="O43" s="43">
        <f>O39+(O40*'Road Transport_Estimates'!$D$16)+(O41*'Road Transport_Estimates'!$D$17)</f>
        <v>5606334.3609779552</v>
      </c>
      <c r="P43" s="43">
        <f>P39+(P40*'Road Transport_Estimates'!$D$16)+(P41*'Road Transport_Estimates'!$D$17)</f>
        <v>5638000.0300529562</v>
      </c>
      <c r="Q43" s="43">
        <f>Q39+(Q40*'Road Transport_Estimates'!$D$16)+(Q41*'Road Transport_Estimates'!$D$17)</f>
        <v>5774601.1849505119</v>
      </c>
      <c r="R43" s="43">
        <f>R39+(R40*'Road Transport_Estimates'!$D$16)+(R41*'Road Transport_Estimates'!$D$17)</f>
        <v>5741657.4828076912</v>
      </c>
      <c r="S43" s="43">
        <f>S39+(S40*'Road Transport_Estimates'!$D$16)+(S41*'Road Transport_Estimates'!$D$17)</f>
        <v>5670061.2543714968</v>
      </c>
      <c r="T43" s="43">
        <f>T39+(T40*'Road Transport_Estimates'!$D$16)+(T41*'Road Transport_Estimates'!$D$17)</f>
        <v>5000953.0970569411</v>
      </c>
      <c r="U43" s="43">
        <f>U39+(U40*'Road Transport_Estimates'!$D$16)+(U41*'Road Transport_Estimates'!$D$17)</f>
        <v>5106547.6523909289</v>
      </c>
      <c r="V43" s="43">
        <f>V39+(V40*'Road Transport_Estimates'!$D$16)+(V41*'Road Transport_Estimates'!$D$17)</f>
        <v>6149115.4473091466</v>
      </c>
      <c r="W43" s="43">
        <f>W39+(W40*'Road Transport_Estimates'!$D$16)+(W41*'Road Transport_Estimates'!$D$17)</f>
        <v>6212297.5472858734</v>
      </c>
      <c r="X43" s="29"/>
      <c r="Y43" s="30"/>
      <c r="Z43" s="30"/>
    </row>
    <row r="44" spans="1:26" ht="19.5" customHeight="1">
      <c r="A44" s="29"/>
      <c r="B44" s="41" t="s">
        <v>15</v>
      </c>
      <c r="C44" s="41" t="s">
        <v>19</v>
      </c>
      <c r="D44" s="43" t="s">
        <v>29</v>
      </c>
      <c r="E44" s="43">
        <f>E39+(E40*'Road Transport_Estimates'!$E$16)+(E41*'Road Transport_Estimates'!$E$17)</f>
        <v>2677964.6194838746</v>
      </c>
      <c r="F44" s="43">
        <f>F39+(F40*'Road Transport_Estimates'!$E$16)+(F41*'Road Transport_Estimates'!$E$17)</f>
        <v>2738883.979666505</v>
      </c>
      <c r="G44" s="43">
        <f>G39+(G40*'Road Transport_Estimates'!$E$16)+(G41*'Road Transport_Estimates'!$E$17)</f>
        <v>3092208.9856329132</v>
      </c>
      <c r="H44" s="43">
        <f>H39+(H40*'Road Transport_Estimates'!$E$16)+(H41*'Road Transport_Estimates'!$E$17)</f>
        <v>3531601.741710207</v>
      </c>
      <c r="I44" s="43">
        <f>I39+(I40*'Road Transport_Estimates'!$E$16)+(I41*'Road Transport_Estimates'!$E$17)</f>
        <v>3800926.8591720364</v>
      </c>
      <c r="J44" s="43">
        <f>J39+(J40*'Road Transport_Estimates'!$E$16)+(J41*'Road Transport_Estimates'!$E$17)</f>
        <v>4004719.046325156</v>
      </c>
      <c r="K44" s="43">
        <f>K39+(K40*'Road Transport_Estimates'!$E$16)+(K41*'Road Transport_Estimates'!$E$17)</f>
        <v>4429825.5477936557</v>
      </c>
      <c r="L44" s="43">
        <f>L39+(L40*'Road Transport_Estimates'!$E$16)+(L41*'Road Transport_Estimates'!$E$17)</f>
        <v>4935172.3997508511</v>
      </c>
      <c r="M44" s="43">
        <f>M39+(M40*'Road Transport_Estimates'!$E$16)+(M41*'Road Transport_Estimates'!$E$17)</f>
        <v>5363654.0231344188</v>
      </c>
      <c r="N44" s="43">
        <f>N39+(N40*'Road Transport_Estimates'!$E$16)+(N41*'Road Transport_Estimates'!$E$17)</f>
        <v>5504754.6269159857</v>
      </c>
      <c r="O44" s="43">
        <f>O39+(O40*'Road Transport_Estimates'!$E$16)+(O41*'Road Transport_Estimates'!$E$17)</f>
        <v>5588174.1703004045</v>
      </c>
      <c r="P44" s="43">
        <f>P39+(P40*'Road Transport_Estimates'!$E$16)+(P41*'Road Transport_Estimates'!$E$17)</f>
        <v>5619737.2670792658</v>
      </c>
      <c r="Q44" s="43">
        <f>Q39+(Q40*'Road Transport_Estimates'!$E$16)+(Q41*'Road Transport_Estimates'!$E$17)</f>
        <v>5755895.9398021968</v>
      </c>
      <c r="R44" s="43">
        <f>R39+(R40*'Road Transport_Estimates'!$E$16)+(R41*'Road Transport_Estimates'!$E$17)</f>
        <v>5723058.9497949751</v>
      </c>
      <c r="S44" s="43">
        <f>S39+(S40*'Road Transport_Estimates'!$E$16)+(S41*'Road Transport_Estimates'!$E$17)</f>
        <v>5651694.6378083667</v>
      </c>
      <c r="T44" s="43">
        <f>T39+(T40*'Road Transport_Estimates'!$E$16)+(T41*'Road Transport_Estimates'!$E$17)</f>
        <v>4984753.873827558</v>
      </c>
      <c r="U44" s="43">
        <f>U39+(U40*'Road Transport_Estimates'!$E$16)+(U41*'Road Transport_Estimates'!$E$17)</f>
        <v>5090006.3844071822</v>
      </c>
      <c r="V44" s="43">
        <f>V39+(V40*'Road Transport_Estimates'!$E$16)+(V41*'Road Transport_Estimates'!$E$17)</f>
        <v>6129197.0653805435</v>
      </c>
      <c r="W44" s="43">
        <f>W39+(W40*'Road Transport_Estimates'!$E$16)+(W41*'Road Transport_Estimates'!$E$17)</f>
        <v>6192174.5041813394</v>
      </c>
      <c r="X44" s="29"/>
      <c r="Y44" s="30"/>
      <c r="Z44" s="30"/>
    </row>
    <row r="45" spans="1:26" ht="19.5" customHeight="1">
      <c r="A45" s="29"/>
      <c r="B45" s="45"/>
      <c r="C45" s="45"/>
      <c r="D45" s="47"/>
      <c r="E45" s="47"/>
      <c r="F45" s="47"/>
      <c r="G45" s="47"/>
      <c r="H45" s="47"/>
      <c r="I45" s="47"/>
      <c r="J45" s="47"/>
      <c r="K45" s="47"/>
      <c r="L45" s="47"/>
      <c r="M45" s="47"/>
      <c r="N45" s="47"/>
      <c r="O45" s="47"/>
      <c r="P45" s="47"/>
      <c r="Q45" s="47"/>
      <c r="R45" s="47"/>
      <c r="S45" s="47"/>
      <c r="T45" s="47"/>
      <c r="U45" s="47"/>
      <c r="V45" s="47"/>
      <c r="W45" s="47"/>
      <c r="X45" s="29"/>
      <c r="Y45" s="30"/>
      <c r="Z45" s="30"/>
    </row>
    <row r="46" spans="1:26" ht="19.5" customHeight="1">
      <c r="A46" s="29"/>
      <c r="B46" s="91" t="s">
        <v>15</v>
      </c>
      <c r="C46" s="41" t="s">
        <v>73</v>
      </c>
      <c r="D46" s="43" t="s">
        <v>17</v>
      </c>
      <c r="E46" s="43">
        <f>'Road Transport_Estimates'!G10*'EmissionFactor Transport Sector'!$D$23*'EmissionFactor Transport Sector'!$E$23</f>
        <v>0</v>
      </c>
      <c r="F46" s="43">
        <f>'Road Transport_Estimates'!H10*'EmissionFactor Transport Sector'!$D$23*'EmissionFactor Transport Sector'!$E$23</f>
        <v>0</v>
      </c>
      <c r="G46" s="43">
        <f>'Road Transport_Estimates'!I10*'EmissionFactor Transport Sector'!$D$23*'EmissionFactor Transport Sector'!$E$23</f>
        <v>0</v>
      </c>
      <c r="H46" s="43">
        <f>'Road Transport_Estimates'!J10*'EmissionFactor Transport Sector'!$D$23*'EmissionFactor Transport Sector'!$E$23</f>
        <v>24153.118274999997</v>
      </c>
      <c r="I46" s="43">
        <f>'Road Transport_Estimates'!K10*'EmissionFactor Transport Sector'!$D$23*'EmissionFactor Transport Sector'!$E$23</f>
        <v>42165.360324999994</v>
      </c>
      <c r="J46" s="43">
        <f>'Road Transport_Estimates'!L10*'EmissionFactor Transport Sector'!$D$23*'EmissionFactor Transport Sector'!$E$23</f>
        <v>39576.193800000001</v>
      </c>
      <c r="K46" s="43">
        <f>'Road Transport_Estimates'!M10*'EmissionFactor Transport Sector'!$D$23*'EmissionFactor Transport Sector'!$E$23</f>
        <v>35591.712749999992</v>
      </c>
      <c r="L46" s="43">
        <f>'Road Transport_Estimates'!N10*'EmissionFactor Transport Sector'!$D$23*'EmissionFactor Transport Sector'!$E$23</f>
        <v>33353.240250000003</v>
      </c>
      <c r="M46" s="43">
        <f>'Road Transport_Estimates'!O10*'EmissionFactor Transport Sector'!$D$23*'EmissionFactor Transport Sector'!$E$23</f>
        <v>28130.137750000002</v>
      </c>
      <c r="N46" s="43">
        <f>'Road Transport_Estimates'!P10*'EmissionFactor Transport Sector'!$D$23*'EmissionFactor Transport Sector'!$E$23</f>
        <v>25667.817999999999</v>
      </c>
      <c r="O46" s="43">
        <f>'Road Transport_Estimates'!Q10*'EmissionFactor Transport Sector'!$D$23*'EmissionFactor Transport Sector'!$E$23</f>
        <v>20892.41</v>
      </c>
      <c r="P46" s="43">
        <f>'Road Transport_Estimates'!R10*'EmissionFactor Transport Sector'!$D$23*'EmissionFactor Transport Sector'!$E$23</f>
        <v>17161.622499999998</v>
      </c>
      <c r="Q46" s="43">
        <f>'Road Transport_Estimates'!S10*'EmissionFactor Transport Sector'!$D$23*'EmissionFactor Transport Sector'!$E$23</f>
        <v>16863.159500000002</v>
      </c>
      <c r="R46" s="43">
        <f>'Road Transport_Estimates'!T10*'EmissionFactor Transport Sector'!$D$23*'EmissionFactor Transport Sector'!$E$23</f>
        <v>16223.58863107757</v>
      </c>
      <c r="S46" s="43">
        <f>'Road Transport_Estimates'!U10*'EmissionFactor Transport Sector'!$D$23*'EmissionFactor Transport Sector'!$E$23</f>
        <v>15220.617314886755</v>
      </c>
      <c r="T46" s="43">
        <f>'Road Transport_Estimates'!V10*'EmissionFactor Transport Sector'!$D$23*'EmissionFactor Transport Sector'!$E$23</f>
        <v>14279.65148243797</v>
      </c>
      <c r="U46" s="43">
        <f>'Road Transport_Estimates'!W10*'EmissionFactor Transport Sector'!$D$23*'EmissionFactor Transport Sector'!$E$23</f>
        <v>13396.857843634049</v>
      </c>
      <c r="V46" s="43">
        <f>'Road Transport_Estimates'!X10*'EmissionFactor Transport Sector'!$D$23*'EmissionFactor Transport Sector'!$E$23</f>
        <v>12568.64008923957</v>
      </c>
      <c r="W46" s="43">
        <f>'Road Transport_Estimates'!Y10*'EmissionFactor Transport Sector'!$D$23*'EmissionFactor Transport Sector'!$E$23</f>
        <v>11791.624240299379</v>
      </c>
      <c r="X46" s="29"/>
      <c r="Y46" s="30"/>
      <c r="Z46" s="30"/>
    </row>
    <row r="47" spans="1:26" ht="19.5" customHeight="1">
      <c r="A47" s="29"/>
      <c r="B47" s="41" t="s">
        <v>15</v>
      </c>
      <c r="C47" s="41" t="s">
        <v>73</v>
      </c>
      <c r="D47" s="43" t="s">
        <v>25</v>
      </c>
      <c r="E47" s="43">
        <f>'Road Transport_Estimates'!G10*'EmissionFactor Transport Sector'!$D$23*'EmissionFactor Transport Sector'!$F$23/1000</f>
        <v>0</v>
      </c>
      <c r="F47" s="43">
        <f>'Road Transport_Estimates'!H10*'EmissionFactor Transport Sector'!$D$23*'EmissionFactor Transport Sector'!$F$23/1000</f>
        <v>0</v>
      </c>
      <c r="G47" s="43">
        <f>'Road Transport_Estimates'!I10*'EmissionFactor Transport Sector'!$D$23*'EmissionFactor Transport Sector'!$F$23/1000</f>
        <v>0</v>
      </c>
      <c r="H47" s="43">
        <f>'Road Transport_Estimates'!J10*'EmissionFactor Transport Sector'!$D$23*'EmissionFactor Transport Sector'!$F$23/1000</f>
        <v>23.732065499999997</v>
      </c>
      <c r="I47" s="43">
        <f>'Road Transport_Estimates'!K10*'EmissionFactor Transport Sector'!$D$23*'EmissionFactor Transport Sector'!$F$23/1000</f>
        <v>41.4303065</v>
      </c>
      <c r="J47" s="43">
        <f>'Road Transport_Estimates'!L10*'EmissionFactor Transport Sector'!$D$23*'EmissionFactor Transport Sector'!$F$23/1000</f>
        <v>38.886275999999995</v>
      </c>
      <c r="K47" s="43">
        <f>'Road Transport_Estimates'!M10*'EmissionFactor Transport Sector'!$D$23*'EmissionFactor Transport Sector'!$F$23/1000</f>
        <v>34.971254999999992</v>
      </c>
      <c r="L47" s="43">
        <f>'Road Transport_Estimates'!N10*'EmissionFactor Transport Sector'!$D$23*'EmissionFactor Transport Sector'!$F$23/1000</f>
        <v>32.771805000000001</v>
      </c>
      <c r="M47" s="43">
        <f>'Road Transport_Estimates'!O10*'EmissionFactor Transport Sector'!$D$23*'EmissionFactor Transport Sector'!$F$23/1000</f>
        <v>27.639755000000001</v>
      </c>
      <c r="N47" s="43">
        <f>'Road Transport_Estimates'!P10*'EmissionFactor Transport Sector'!$D$23*'EmissionFactor Transport Sector'!$F$23/1000</f>
        <v>25.220359999999996</v>
      </c>
      <c r="O47" s="43">
        <f>'Road Transport_Estimates'!Q10*'EmissionFactor Transport Sector'!$D$23*'EmissionFactor Transport Sector'!$F$23/1000</f>
        <v>20.528199999999998</v>
      </c>
      <c r="P47" s="43">
        <f>'Road Transport_Estimates'!R10*'EmissionFactor Transport Sector'!$D$23*'EmissionFactor Transport Sector'!$F$23/1000</f>
        <v>16.862449999999995</v>
      </c>
      <c r="Q47" s="43">
        <f>'Road Transport_Estimates'!S10*'EmissionFactor Transport Sector'!$D$23*'EmissionFactor Transport Sector'!$F$23/1000</f>
        <v>16.569189999999999</v>
      </c>
      <c r="R47" s="43">
        <f>'Road Transport_Estimates'!T10*'EmissionFactor Transport Sector'!$D$23*'EmissionFactor Transport Sector'!$F$23/1000</f>
        <v>15.940768544006485</v>
      </c>
      <c r="S47" s="43">
        <f>'Road Transport_Estimates'!U10*'EmissionFactor Transport Sector'!$D$23*'EmissionFactor Transport Sector'!$F$23/1000</f>
        <v>14.955281672313451</v>
      </c>
      <c r="T47" s="43">
        <f>'Road Transport_Estimates'!V10*'EmissionFactor Transport Sector'!$D$23*'EmissionFactor Transport Sector'!$F$23/1000</f>
        <v>14.030719364677561</v>
      </c>
      <c r="U47" s="43">
        <f>'Road Transport_Estimates'!W10*'EmissionFactor Transport Sector'!$D$23*'EmissionFactor Transport Sector'!$F$23/1000</f>
        <v>13.163315155393201</v>
      </c>
      <c r="V47" s="43">
        <f>'Road Transport_Estimates'!X10*'EmissionFactor Transport Sector'!$D$23*'EmissionFactor Transport Sector'!$F$23/1000</f>
        <v>12.34953542841289</v>
      </c>
      <c r="W47" s="43">
        <f>'Road Transport_Estimates'!Y10*'EmissionFactor Transport Sector'!$D$23*'EmissionFactor Transport Sector'!$F$23/1000</f>
        <v>11.586065022164206</v>
      </c>
      <c r="X47" s="29"/>
      <c r="Y47" s="30"/>
      <c r="Z47" s="30"/>
    </row>
    <row r="48" spans="1:26" ht="19.5" customHeight="1">
      <c r="A48" s="29"/>
      <c r="B48" s="41" t="s">
        <v>15</v>
      </c>
      <c r="C48" s="41" t="s">
        <v>73</v>
      </c>
      <c r="D48" s="43" t="s">
        <v>26</v>
      </c>
      <c r="E48" s="43">
        <f>'Road Transport_Estimates'!G10*'EmissionFactor Transport Sector'!$D$23*'EmissionFactor Transport Sector'!$G$23/1000</f>
        <v>0</v>
      </c>
      <c r="F48" s="43">
        <f>'Road Transport_Estimates'!H10*'EmissionFactor Transport Sector'!$D$23*'EmissionFactor Transport Sector'!$G$23/1000</f>
        <v>0</v>
      </c>
      <c r="G48" s="43">
        <f>'Road Transport_Estimates'!I10*'EmissionFactor Transport Sector'!$D$23*'EmissionFactor Transport Sector'!$G$23/1000</f>
        <v>0</v>
      </c>
      <c r="H48" s="43">
        <f>'Road Transport_Estimates'!J10*'EmissionFactor Transport Sector'!$D$23*'EmissionFactor Transport Sector'!$G$23/1000</f>
        <v>7.6555049999999999E-2</v>
      </c>
      <c r="I48" s="43">
        <f>'Road Transport_Estimates'!K10*'EmissionFactor Transport Sector'!$D$23*'EmissionFactor Transport Sector'!$G$23/1000</f>
        <v>0.13364615000000002</v>
      </c>
      <c r="J48" s="43">
        <f>'Road Transport_Estimates'!L10*'EmissionFactor Transport Sector'!$D$23*'EmissionFactor Transport Sector'!$G$23/1000</f>
        <v>0.12543960000000001</v>
      </c>
      <c r="K48" s="43">
        <f>'Road Transport_Estimates'!M10*'EmissionFactor Transport Sector'!$D$23*'EmissionFactor Transport Sector'!$G$23/1000</f>
        <v>0.11281049999999999</v>
      </c>
      <c r="L48" s="43">
        <f>'Road Transport_Estimates'!N10*'EmissionFactor Transport Sector'!$D$23*'EmissionFactor Transport Sector'!$G$23/1000</f>
        <v>0.1057155</v>
      </c>
      <c r="M48" s="43">
        <f>'Road Transport_Estimates'!O10*'EmissionFactor Transport Sector'!$D$23*'EmissionFactor Transport Sector'!$G$23/1000</f>
        <v>8.9160500000000018E-2</v>
      </c>
      <c r="N48" s="43">
        <f>'Road Transport_Estimates'!P10*'EmissionFactor Transport Sector'!$D$23*'EmissionFactor Transport Sector'!$G$23/1000</f>
        <v>8.1355999999999998E-2</v>
      </c>
      <c r="O48" s="43">
        <f>'Road Transport_Estimates'!Q10*'EmissionFactor Transport Sector'!$D$23*'EmissionFactor Transport Sector'!$G$23/1000</f>
        <v>6.6220000000000001E-2</v>
      </c>
      <c r="P48" s="43">
        <f>'Road Transport_Estimates'!R10*'EmissionFactor Transport Sector'!$D$23*'EmissionFactor Transport Sector'!$G$23/1000</f>
        <v>5.4394999999999999E-2</v>
      </c>
      <c r="Q48" s="43">
        <f>'Road Transport_Estimates'!S10*'EmissionFactor Transport Sector'!$D$23*'EmissionFactor Transport Sector'!$G$23/1000</f>
        <v>5.3449000000000003E-2</v>
      </c>
      <c r="R48" s="43">
        <f>'Road Transport_Estimates'!T10*'EmissionFactor Transport Sector'!$D$23*'EmissionFactor Transport Sector'!$G$23/1000</f>
        <v>5.1421834012924154E-2</v>
      </c>
      <c r="S48" s="43">
        <f>'Road Transport_Estimates'!U10*'EmissionFactor Transport Sector'!$D$23*'EmissionFactor Transport Sector'!$G$23/1000</f>
        <v>4.8242844104236945E-2</v>
      </c>
      <c r="T48" s="43">
        <f>'Road Transport_Estimates'!V10*'EmissionFactor Transport Sector'!$D$23*'EmissionFactor Transport Sector'!$G$23/1000</f>
        <v>4.5260385047346974E-2</v>
      </c>
      <c r="U48" s="43">
        <f>'Road Transport_Estimates'!W10*'EmissionFactor Transport Sector'!$D$23*'EmissionFactor Transport Sector'!$G$23/1000</f>
        <v>4.24623069528813E-2</v>
      </c>
      <c r="V48" s="43">
        <f>'Road Transport_Estimates'!X10*'EmissionFactor Transport Sector'!$D$23*'EmissionFactor Transport Sector'!$G$23/1000</f>
        <v>3.9837211059396423E-2</v>
      </c>
      <c r="W48" s="43">
        <f>'Road Transport_Estimates'!Y10*'EmissionFactor Transport Sector'!$D$23*'EmissionFactor Transport Sector'!$G$23/1000</f>
        <v>3.737440329730389E-2</v>
      </c>
      <c r="X48" s="29"/>
      <c r="Y48" s="30"/>
      <c r="Z48" s="30"/>
    </row>
    <row r="49" spans="1:26" ht="19.5" customHeight="1">
      <c r="A49" s="29"/>
      <c r="B49" s="41" t="s">
        <v>15</v>
      </c>
      <c r="C49" s="41" t="s">
        <v>73</v>
      </c>
      <c r="D49" s="43" t="s">
        <v>27</v>
      </c>
      <c r="E49" s="143">
        <f>E46+E47*'Road Transport_Estimates'!$C$16+E48*'Road Transport_Estimates'!$C$17</f>
        <v>0</v>
      </c>
      <c r="F49" s="143">
        <f>F46+F47*'Road Transport_Estimates'!$C$16+F48*'Road Transport_Estimates'!$C$17</f>
        <v>0</v>
      </c>
      <c r="G49" s="143">
        <f>G46+G47*'Road Transport_Estimates'!$C$16+G48*'Road Transport_Estimates'!$C$17</f>
        <v>0</v>
      </c>
      <c r="H49" s="143">
        <f>H46+H47*'Road Transport_Estimates'!$C$16+H48*'Road Transport_Estimates'!$C$17</f>
        <v>24675.223715999997</v>
      </c>
      <c r="I49" s="143">
        <f>I46+I47*'Road Transport_Estimates'!$C$16+I48*'Road Transport_Estimates'!$C$17</f>
        <v>43076.827067999991</v>
      </c>
      <c r="J49" s="143">
        <f>J46+J47*'Road Transport_Estimates'!$C$16+J48*'Road Transport_Estimates'!$C$17</f>
        <v>40431.691871999996</v>
      </c>
      <c r="K49" s="143">
        <f>K46+K47*'Road Transport_Estimates'!$C$16+K48*'Road Transport_Estimates'!$C$17</f>
        <v>36361.080359999985</v>
      </c>
      <c r="L49" s="143">
        <f>L46+L47*'Road Transport_Estimates'!$C$16+L48*'Road Transport_Estimates'!$C$17</f>
        <v>34074.219960000002</v>
      </c>
      <c r="M49" s="143">
        <f>M46+M47*'Road Transport_Estimates'!$C$16+M48*'Road Transport_Estimates'!$C$17</f>
        <v>28738.212360000001</v>
      </c>
      <c r="N49" s="143">
        <f>N46+N47*'Road Transport_Estimates'!$C$16+N48*'Road Transport_Estimates'!$C$17</f>
        <v>26222.665919999999</v>
      </c>
      <c r="O49" s="143">
        <f>O46+O47*'Road Transport_Estimates'!$C$16+O48*'Road Transport_Estimates'!$C$17</f>
        <v>21344.0304</v>
      </c>
      <c r="P49" s="143">
        <f>P46+P47*'Road Transport_Estimates'!$C$16+P48*'Road Transport_Estimates'!$C$17</f>
        <v>17532.596399999999</v>
      </c>
      <c r="Q49" s="143">
        <f>Q46+Q47*'Road Transport_Estimates'!$C$16+Q48*'Road Transport_Estimates'!$C$17</f>
        <v>17227.681680000002</v>
      </c>
      <c r="R49" s="143">
        <f>R46+R47*'Road Transport_Estimates'!$C$16+R48*'Road Transport_Estimates'!$C$17</f>
        <v>16574.285539045712</v>
      </c>
      <c r="S49" s="143">
        <f>S46+S47*'Road Transport_Estimates'!$C$16+S48*'Road Transport_Estimates'!$C$17</f>
        <v>15549.63351167765</v>
      </c>
      <c r="T49" s="143">
        <f>T46+T47*'Road Transport_Estimates'!$C$16+T48*'Road Transport_Estimates'!$C$17</f>
        <v>14588.327308460875</v>
      </c>
      <c r="U49" s="143">
        <f>U46+U47*'Road Transport_Estimates'!$C$16+U48*'Road Transport_Estimates'!$C$17</f>
        <v>13686.450777052698</v>
      </c>
      <c r="V49" s="143">
        <f>V46+V47*'Road Transport_Estimates'!$C$16+V48*'Road Transport_Estimates'!$C$17</f>
        <v>12840.329868664654</v>
      </c>
      <c r="W49" s="143">
        <f>W46+W47*'Road Transport_Estimates'!$C$16+W48*'Road Transport_Estimates'!$C$17</f>
        <v>12046.517670786992</v>
      </c>
      <c r="X49" s="29"/>
      <c r="Y49" s="30"/>
      <c r="Z49" s="30"/>
    </row>
    <row r="50" spans="1:26" ht="19.5" customHeight="1">
      <c r="A50" s="29"/>
      <c r="B50" s="41" t="s">
        <v>15</v>
      </c>
      <c r="C50" s="41" t="s">
        <v>73</v>
      </c>
      <c r="D50" s="43" t="s">
        <v>28</v>
      </c>
      <c r="E50" s="43">
        <f>E46+(E47*'Road Transport_Estimates'!$D$16)+(E48*'Road Transport_Estimates'!$D$17)</f>
        <v>0</v>
      </c>
      <c r="F50" s="43">
        <f>F46+(F47*'Road Transport_Estimates'!$D$16)+(F48*'Road Transport_Estimates'!$D$17)</f>
        <v>0</v>
      </c>
      <c r="G50" s="43">
        <f>G46+(G47*'Road Transport_Estimates'!$D$16)+(G48*'Road Transport_Estimates'!$D$17)</f>
        <v>0</v>
      </c>
      <c r="H50" s="43">
        <f>H46+(H47*'Road Transport_Estimates'!$D$16)+(H48*'Road Transport_Estimates'!$D$17)</f>
        <v>24836.142431099997</v>
      </c>
      <c r="I50" s="43">
        <f>I46+(I47*'Road Transport_Estimates'!$D$16)+(I48*'Road Transport_Estimates'!$D$17)</f>
        <v>43357.75127529999</v>
      </c>
      <c r="J50" s="43">
        <f>J46+(J47*'Road Transport_Estimates'!$D$16)+(J48*'Road Transport_Estimates'!$D$17)</f>
        <v>40695.365911199995</v>
      </c>
      <c r="K50" s="43">
        <f>K46+(K47*'Road Transport_Estimates'!$D$16)+(K48*'Road Transport_Estimates'!$D$17)</f>
        <v>36598.208030999987</v>
      </c>
      <c r="L50" s="43">
        <f>L46+(L47*'Road Transport_Estimates'!$D$16)+(L48*'Road Transport_Estimates'!$D$17)</f>
        <v>34296.433941000003</v>
      </c>
      <c r="M50" s="43">
        <f>M46+(M47*'Road Transport_Estimates'!$D$16)+(M48*'Road Transport_Estimates'!$D$17)</f>
        <v>28925.627731</v>
      </c>
      <c r="N50" s="43">
        <f>N46+(N47*'Road Transport_Estimates'!$D$16)+(N48*'Road Transport_Estimates'!$D$17)</f>
        <v>26393.676232000002</v>
      </c>
      <c r="O50" s="43">
        <f>O46+(O47*'Road Transport_Estimates'!$D$16)+(O48*'Road Transport_Estimates'!$D$17)</f>
        <v>21483.224839999999</v>
      </c>
      <c r="P50" s="43">
        <f>P46+(P47*'Road Transport_Estimates'!$D$16)+(P48*'Road Transport_Estimates'!$D$17)</f>
        <v>17646.934689999998</v>
      </c>
      <c r="Q50" s="43">
        <f>Q46+(Q47*'Road Transport_Estimates'!$D$16)+(Q48*'Road Transport_Estimates'!$D$17)</f>
        <v>17340.031478000001</v>
      </c>
      <c r="R50" s="43">
        <f>R46+(R47*'Road Transport_Estimates'!$D$16)+(R48*'Road Transport_Estimates'!$D$17)</f>
        <v>16682.37423414088</v>
      </c>
      <c r="S50" s="43">
        <f>S46+(S47*'Road Transport_Estimates'!$D$16)+(S48*'Road Transport_Estimates'!$D$17)</f>
        <v>15651.039969984755</v>
      </c>
      <c r="T50" s="43">
        <f>T46+(T47*'Road Transport_Estimates'!$D$16)+(T48*'Road Transport_Estimates'!$D$17)</f>
        <v>14683.464637830401</v>
      </c>
      <c r="U50" s="43">
        <f>U46+(U47*'Road Transport_Estimates'!$D$16)+(U48*'Road Transport_Estimates'!$D$17)</f>
        <v>13775.706546267655</v>
      </c>
      <c r="V50" s="43">
        <f>V46+(V47*'Road Transport_Estimates'!$D$16)+(V48*'Road Transport_Estimates'!$D$17)</f>
        <v>12924.067686311504</v>
      </c>
      <c r="W50" s="43">
        <f>W46+(W47*'Road Transport_Estimates'!$D$16)+(W48*'Road Transport_Estimates'!$D$17)</f>
        <v>12125.078666517926</v>
      </c>
      <c r="X50" s="29"/>
      <c r="Y50" s="30"/>
      <c r="Z50" s="30"/>
    </row>
    <row r="51" spans="1:26" ht="19.5" customHeight="1">
      <c r="A51" s="29"/>
      <c r="B51" s="45" t="s">
        <v>15</v>
      </c>
      <c r="C51" s="45" t="s">
        <v>73</v>
      </c>
      <c r="D51" s="47" t="s">
        <v>29</v>
      </c>
      <c r="E51" s="47">
        <f>E46+(E47*'Road Transport_Estimates'!$E$16)+(E48*'Road Transport_Estimates'!$E$17)</f>
        <v>0</v>
      </c>
      <c r="F51" s="47">
        <f>F46+(F47*'Road Transport_Estimates'!$E$16)+(F48*'Road Transport_Estimates'!$E$17)</f>
        <v>0</v>
      </c>
      <c r="G51" s="47">
        <f>G46+(G47*'Road Transport_Estimates'!$E$16)+(G48*'Road Transport_Estimates'!$E$17)</f>
        <v>0</v>
      </c>
      <c r="H51" s="47">
        <f>H46+(H47*'Road Transport_Estimates'!$E$16)+(H48*'Road Transport_Estimates'!$E$17)</f>
        <v>24298.634114039996</v>
      </c>
      <c r="I51" s="47">
        <f>I46+(I47*'Road Transport_Estimates'!$E$16)+(I48*'Road Transport_Estimates'!$E$17)</f>
        <v>42419.394926919995</v>
      </c>
      <c r="J51" s="47">
        <f>J46+(J47*'Road Transport_Estimates'!$E$16)+(J48*'Road Transport_Estimates'!$E$17)</f>
        <v>39814.629391679999</v>
      </c>
      <c r="K51" s="47">
        <f>K46+(K47*'Road Transport_Estimates'!$E$16)+(K48*'Road Transport_Estimates'!$E$17)</f>
        <v>35806.142948399989</v>
      </c>
      <c r="L51" s="47">
        <f>L46+(L47*'Road Transport_Estimates'!$E$16)+(L48*'Road Transport_Estimates'!$E$17)</f>
        <v>33554.184272400002</v>
      </c>
      <c r="M51" s="47">
        <f>M46+(M47*'Road Transport_Estimates'!$E$16)+(M48*'Road Transport_Estimates'!$E$17)</f>
        <v>28299.614028400003</v>
      </c>
      <c r="N51" s="47">
        <f>N46+(N47*'Road Transport_Estimates'!$E$16)+(N48*'Road Transport_Estimates'!$E$17)</f>
        <v>25822.459484799998</v>
      </c>
      <c r="O51" s="47">
        <f>O46+(O47*'Road Transport_Estimates'!$E$16)+(O48*'Road Transport_Estimates'!$E$17)</f>
        <v>21018.280976000002</v>
      </c>
      <c r="P51" s="47">
        <f>P46+(P47*'Road Transport_Estimates'!$E$16)+(P48*'Road Transport_Estimates'!$E$17)</f>
        <v>17265.016515999996</v>
      </c>
      <c r="Q51" s="47">
        <f>Q46+(Q47*'Road Transport_Estimates'!$E$16)+(Q48*'Road Transport_Estimates'!$E$17)</f>
        <v>16964.7553592</v>
      </c>
      <c r="R51" s="47">
        <f>R46+(R47*'Road Transport_Estimates'!$E$16)+(R48*'Road Transport_Estimates'!$E$17)</f>
        <v>16321.331253169337</v>
      </c>
      <c r="S51" s="47">
        <f>S46+(S47*'Road Transport_Estimates'!$E$16)+(S48*'Road Transport_Estimates'!$E$17)</f>
        <v>15312.317312960089</v>
      </c>
      <c r="T51" s="47">
        <f>T46+(T47*'Road Transport_Estimates'!$E$16)+(T48*'Road Transport_Estimates'!$E$17)</f>
        <v>14365.682422335967</v>
      </c>
      <c r="U51" s="47">
        <f>U46+(U47*'Road Transport_Estimates'!$E$16)+(U48*'Road Transport_Estimates'!$E$17)</f>
        <v>13477.570196690085</v>
      </c>
      <c r="V51" s="47">
        <f>V46+(V47*'Road Transport_Estimates'!$E$16)+(V48*'Road Transport_Estimates'!$E$17)</f>
        <v>12644.362660021272</v>
      </c>
      <c r="W51" s="47">
        <f>W46+(W47*'Road Transport_Estimates'!$E$16)+(W48*'Road Transport_Estimates'!$E$17)</f>
        <v>11862.665506086894</v>
      </c>
      <c r="X51" s="29"/>
      <c r="Y51" s="30"/>
      <c r="Z51" s="30"/>
    </row>
    <row r="52" spans="1:26" ht="19.5" customHeight="1">
      <c r="A52" s="29"/>
      <c r="B52" s="35"/>
      <c r="C52" s="63"/>
      <c r="D52" s="63"/>
      <c r="E52" s="72"/>
      <c r="F52" s="63"/>
      <c r="G52" s="63"/>
      <c r="H52" s="63"/>
      <c r="I52" s="63"/>
      <c r="J52" s="63"/>
      <c r="K52" s="63"/>
      <c r="L52" s="63"/>
      <c r="M52" s="63"/>
      <c r="N52" s="63"/>
      <c r="O52" s="72"/>
      <c r="P52" s="72"/>
      <c r="Q52" s="72"/>
      <c r="R52" s="72"/>
      <c r="S52" s="72"/>
      <c r="T52" s="72"/>
      <c r="U52" s="72"/>
      <c r="V52" s="63"/>
      <c r="W52" s="63"/>
      <c r="X52" s="29"/>
      <c r="Y52" s="30"/>
      <c r="Z52" s="30"/>
    </row>
    <row r="53" spans="1:26" ht="19.5" customHeight="1">
      <c r="A53" s="29"/>
      <c r="B53" s="63"/>
      <c r="C53" s="63"/>
      <c r="D53" s="63"/>
      <c r="E53" s="63"/>
      <c r="F53" s="63"/>
      <c r="G53" s="63"/>
      <c r="H53" s="63"/>
      <c r="I53" s="63"/>
      <c r="J53" s="63"/>
      <c r="K53" s="63"/>
      <c r="L53" s="63"/>
      <c r="M53" s="63"/>
      <c r="N53" s="63"/>
      <c r="O53" s="63"/>
      <c r="P53" s="63"/>
      <c r="Q53" s="63"/>
      <c r="R53" s="63"/>
      <c r="S53" s="63"/>
      <c r="T53" s="63"/>
      <c r="U53" s="63"/>
      <c r="V53" s="63"/>
      <c r="W53" s="63"/>
      <c r="X53" s="29"/>
      <c r="Y53" s="30"/>
      <c r="Z53" s="30"/>
    </row>
    <row r="54" spans="1:26" ht="19.5" customHeight="1">
      <c r="A54" s="29"/>
      <c r="B54" s="63" t="s">
        <v>228</v>
      </c>
      <c r="C54" s="63"/>
      <c r="D54" s="63"/>
      <c r="E54" s="63"/>
      <c r="F54" s="63"/>
      <c r="G54" s="63"/>
      <c r="H54" s="63"/>
      <c r="I54" s="63"/>
      <c r="J54" s="63"/>
      <c r="K54" s="63"/>
      <c r="L54" s="63"/>
      <c r="M54" s="63"/>
      <c r="N54" s="63"/>
      <c r="O54" s="63"/>
      <c r="P54" s="63"/>
      <c r="Q54" s="63"/>
      <c r="R54" s="63"/>
      <c r="S54" s="63"/>
      <c r="T54" s="63"/>
      <c r="U54" s="63"/>
      <c r="V54" s="63"/>
      <c r="W54" s="63"/>
      <c r="X54" s="29"/>
      <c r="Y54" s="30"/>
      <c r="Z54" s="30"/>
    </row>
    <row r="55" spans="1:26" ht="19.5" customHeight="1">
      <c r="A55" s="29"/>
      <c r="B55" s="144" t="s">
        <v>47</v>
      </c>
      <c r="C55" s="144"/>
      <c r="D55" s="144" t="s">
        <v>8</v>
      </c>
      <c r="E55" s="37">
        <v>2005</v>
      </c>
      <c r="F55" s="37">
        <v>2006</v>
      </c>
      <c r="G55" s="37">
        <v>2007</v>
      </c>
      <c r="H55" s="37">
        <v>2008</v>
      </c>
      <c r="I55" s="37">
        <v>2009</v>
      </c>
      <c r="J55" s="37">
        <v>2010</v>
      </c>
      <c r="K55" s="37">
        <v>2011</v>
      </c>
      <c r="L55" s="37">
        <v>2012</v>
      </c>
      <c r="M55" s="37">
        <v>2013</v>
      </c>
      <c r="N55" s="37">
        <v>2014</v>
      </c>
      <c r="O55" s="37">
        <v>2015</v>
      </c>
      <c r="P55" s="37">
        <v>2016</v>
      </c>
      <c r="Q55" s="37">
        <v>2017</v>
      </c>
      <c r="R55" s="37">
        <v>2018</v>
      </c>
      <c r="S55" s="37">
        <v>2019</v>
      </c>
      <c r="T55" s="37">
        <v>2020</v>
      </c>
      <c r="U55" s="37">
        <v>2021</v>
      </c>
      <c r="V55" s="37">
        <v>2022</v>
      </c>
      <c r="W55" s="37">
        <v>2023</v>
      </c>
      <c r="X55" s="29"/>
      <c r="Y55" s="30"/>
      <c r="Z55" s="30"/>
    </row>
    <row r="56" spans="1:26" ht="19.5" customHeight="1">
      <c r="A56" s="29"/>
      <c r="B56" s="38" t="s">
        <v>15</v>
      </c>
      <c r="C56" s="38" t="s">
        <v>228</v>
      </c>
      <c r="D56" s="40" t="s">
        <v>17</v>
      </c>
      <c r="E56" s="145">
        <f t="shared" ref="E56:W56" si="0">E25+E32+E39+E46</f>
        <v>3934632.3738059932</v>
      </c>
      <c r="F56" s="145">
        <f t="shared" si="0"/>
        <v>4092144.0629432965</v>
      </c>
      <c r="G56" s="145">
        <f t="shared" si="0"/>
        <v>4558779.4416734502</v>
      </c>
      <c r="H56" s="145">
        <f t="shared" si="0"/>
        <v>5220656.1004536757</v>
      </c>
      <c r="I56" s="145">
        <f t="shared" si="0"/>
        <v>5748024.2211308321</v>
      </c>
      <c r="J56" s="145">
        <f t="shared" si="0"/>
        <v>6121781.6973628849</v>
      </c>
      <c r="K56" s="145">
        <f t="shared" si="0"/>
        <v>6672396.7350261379</v>
      </c>
      <c r="L56" s="145">
        <f t="shared" si="0"/>
        <v>7298555.3493386684</v>
      </c>
      <c r="M56" s="145">
        <f t="shared" si="0"/>
        <v>7962709.5622830354</v>
      </c>
      <c r="N56" s="145">
        <f t="shared" si="0"/>
        <v>8407974.1214139853</v>
      </c>
      <c r="O56" s="145">
        <f t="shared" si="0"/>
        <v>8838111.2566652782</v>
      </c>
      <c r="P56" s="145">
        <f t="shared" si="0"/>
        <v>9204503.4156503417</v>
      </c>
      <c r="Q56" s="145">
        <f t="shared" si="0"/>
        <v>9740340.9810469076</v>
      </c>
      <c r="R56" s="145">
        <f t="shared" si="0"/>
        <v>10001751.683232358</v>
      </c>
      <c r="S56" s="145">
        <f t="shared" si="0"/>
        <v>10219225.209678955</v>
      </c>
      <c r="T56" s="145">
        <f t="shared" si="0"/>
        <v>9208400.8052795622</v>
      </c>
      <c r="U56" s="145">
        <f t="shared" si="0"/>
        <v>9467135.3275033236</v>
      </c>
      <c r="V56" s="145">
        <f t="shared" si="0"/>
        <v>11194962.040674947</v>
      </c>
      <c r="W56" s="145">
        <f t="shared" si="0"/>
        <v>11587191.244651414</v>
      </c>
      <c r="X56" s="29"/>
      <c r="Y56" s="30"/>
      <c r="Z56" s="30"/>
    </row>
    <row r="57" spans="1:26" ht="19.5" customHeight="1">
      <c r="A57" s="29"/>
      <c r="B57" s="41" t="s">
        <v>15</v>
      </c>
      <c r="C57" s="41" t="s">
        <v>228</v>
      </c>
      <c r="D57" s="43" t="s">
        <v>25</v>
      </c>
      <c r="E57" s="143">
        <f t="shared" ref="E57:W57" si="1">E26+E33+E40+E47</f>
        <v>753.41337022546713</v>
      </c>
      <c r="F57" s="143">
        <f t="shared" si="1"/>
        <v>802.93571994362867</v>
      </c>
      <c r="G57" s="143">
        <f t="shared" si="1"/>
        <v>877.34343382505006</v>
      </c>
      <c r="H57" s="143">
        <f t="shared" si="1"/>
        <v>1020.9507108127281</v>
      </c>
      <c r="I57" s="143">
        <f t="shared" si="1"/>
        <v>1168.5378079914947</v>
      </c>
      <c r="J57" s="143">
        <f t="shared" si="1"/>
        <v>1259.9580243127109</v>
      </c>
      <c r="K57" s="143">
        <f t="shared" si="1"/>
        <v>1342.3114395869711</v>
      </c>
      <c r="L57" s="143">
        <f t="shared" si="1"/>
        <v>1427.9567326008207</v>
      </c>
      <c r="M57" s="143">
        <f t="shared" si="1"/>
        <v>1562.3373631486759</v>
      </c>
      <c r="N57" s="143">
        <f t="shared" si="1"/>
        <v>1714.0973599541442</v>
      </c>
      <c r="O57" s="143">
        <f t="shared" si="1"/>
        <v>1881.6111284564436</v>
      </c>
      <c r="P57" s="143">
        <f t="shared" si="1"/>
        <v>2045.6917928113137</v>
      </c>
      <c r="Q57" s="143">
        <f t="shared" si="1"/>
        <v>2240.611067681773</v>
      </c>
      <c r="R57" s="143">
        <f t="shared" si="1"/>
        <v>2380.2045928382968</v>
      </c>
      <c r="S57" s="143">
        <f t="shared" si="1"/>
        <v>2524.6087159113627</v>
      </c>
      <c r="T57" s="143">
        <f t="shared" si="1"/>
        <v>2321.8383701091407</v>
      </c>
      <c r="U57" s="143">
        <f t="shared" si="1"/>
        <v>2417.3667226920174</v>
      </c>
      <c r="V57" s="143">
        <f t="shared" si="1"/>
        <v>2848.5995704285106</v>
      </c>
      <c r="W57" s="143">
        <f t="shared" si="1"/>
        <v>3056.4269291225464</v>
      </c>
      <c r="X57" s="29"/>
      <c r="Y57" s="30"/>
      <c r="Z57" s="30"/>
    </row>
    <row r="58" spans="1:26" ht="19.5" customHeight="1">
      <c r="A58" s="29"/>
      <c r="B58" s="41" t="s">
        <v>15</v>
      </c>
      <c r="C58" s="41" t="s">
        <v>228</v>
      </c>
      <c r="D58" s="43" t="s">
        <v>26</v>
      </c>
      <c r="E58" s="143">
        <f t="shared" ref="E58:W58" si="2">E27+E34+E41+E48</f>
        <v>198.7592452797241</v>
      </c>
      <c r="F58" s="143">
        <f t="shared" si="2"/>
        <v>206.42090632273516</v>
      </c>
      <c r="G58" s="143">
        <f t="shared" si="2"/>
        <v>230.22092195509396</v>
      </c>
      <c r="H58" s="143">
        <f t="shared" si="2"/>
        <v>262.54639615411759</v>
      </c>
      <c r="I58" s="143">
        <f t="shared" si="2"/>
        <v>287.84062174500826</v>
      </c>
      <c r="J58" s="143">
        <f t="shared" si="2"/>
        <v>306.50990104076732</v>
      </c>
      <c r="K58" s="143">
        <f t="shared" si="2"/>
        <v>334.81676978786027</v>
      </c>
      <c r="L58" s="143">
        <f t="shared" si="2"/>
        <v>367.04842836755483</v>
      </c>
      <c r="M58" s="143">
        <f t="shared" si="2"/>
        <v>400.67287429204004</v>
      </c>
      <c r="N58" s="143">
        <f t="shared" si="2"/>
        <v>422.23891981948464</v>
      </c>
      <c r="O58" s="143">
        <f t="shared" si="2"/>
        <v>442.83817040119339</v>
      </c>
      <c r="P58" s="143">
        <f t="shared" si="2"/>
        <v>460.14787727000902</v>
      </c>
      <c r="Q58" s="143">
        <f t="shared" si="2"/>
        <v>485.75200163009288</v>
      </c>
      <c r="R58" s="143">
        <f t="shared" si="2"/>
        <v>497.65173032498785</v>
      </c>
      <c r="S58" s="143">
        <f t="shared" si="2"/>
        <v>507.35408764492428</v>
      </c>
      <c r="T58" s="143">
        <f t="shared" si="2"/>
        <v>456.46696438903945</v>
      </c>
      <c r="U58" s="143">
        <f t="shared" si="2"/>
        <v>469.22867168941207</v>
      </c>
      <c r="V58" s="143">
        <f t="shared" si="2"/>
        <v>555.94728329309862</v>
      </c>
      <c r="W58" s="143">
        <f t="shared" si="2"/>
        <v>574.79358064930409</v>
      </c>
      <c r="X58" s="29"/>
      <c r="Y58" s="30"/>
      <c r="Z58" s="30"/>
    </row>
    <row r="59" spans="1:26" ht="19.5" customHeight="1">
      <c r="A59" s="29"/>
      <c r="B59" s="41" t="s">
        <v>15</v>
      </c>
      <c r="C59" s="41" t="s">
        <v>228</v>
      </c>
      <c r="D59" s="43" t="s">
        <v>27</v>
      </c>
      <c r="E59" s="44">
        <f t="shared" ref="E59:W59" si="3">E28+E35+E42+E49</f>
        <v>4012069.4206174426</v>
      </c>
      <c r="F59" s="44">
        <f t="shared" si="3"/>
        <v>4172996.194022161</v>
      </c>
      <c r="G59" s="44">
        <f t="shared" si="3"/>
        <v>4648572.1395898554</v>
      </c>
      <c r="H59" s="44">
        <f t="shared" si="3"/>
        <v>5323485.44818852</v>
      </c>
      <c r="I59" s="44">
        <f t="shared" si="3"/>
        <v>5861794.1078396058</v>
      </c>
      <c r="J59" s="44">
        <f t="shared" si="3"/>
        <v>6243258.8851960907</v>
      </c>
      <c r="K59" s="44">
        <f t="shared" si="3"/>
        <v>6804378.4738917015</v>
      </c>
      <c r="L59" s="44">
        <f t="shared" si="3"/>
        <v>7442327.4535172284</v>
      </c>
      <c r="M59" s="44">
        <f t="shared" si="3"/>
        <v>8119727.2379396893</v>
      </c>
      <c r="N59" s="44">
        <f t="shared" si="3"/>
        <v>8574864.2311170623</v>
      </c>
      <c r="O59" s="44">
        <f t="shared" si="3"/>
        <v>9014904.9231872354</v>
      </c>
      <c r="P59" s="44">
        <f t="shared" si="3"/>
        <v>9390108.7852530815</v>
      </c>
      <c r="Q59" s="44">
        <f t="shared" si="3"/>
        <v>9937976.9339735527</v>
      </c>
      <c r="R59" s="44">
        <f t="shared" si="3"/>
        <v>10206008.016082708</v>
      </c>
      <c r="S59" s="44">
        <f t="shared" si="3"/>
        <v>10429521.75988302</v>
      </c>
      <c r="T59" s="44">
        <f t="shared" si="3"/>
        <v>9398664.1700124554</v>
      </c>
      <c r="U59" s="44">
        <f t="shared" si="3"/>
        <v>9663360.9169035722</v>
      </c>
      <c r="V59" s="44">
        <f t="shared" si="3"/>
        <v>11427126.289474808</v>
      </c>
      <c r="W59" s="43">
        <f t="shared" si="3"/>
        <v>11829562.220164273</v>
      </c>
      <c r="X59" s="29"/>
      <c r="Y59" s="30"/>
      <c r="Z59" s="30"/>
    </row>
    <row r="60" spans="1:26" ht="19.5" customHeight="1">
      <c r="A60" s="29"/>
      <c r="B60" s="41" t="s">
        <v>15</v>
      </c>
      <c r="C60" s="41" t="s">
        <v>228</v>
      </c>
      <c r="D60" s="43" t="s">
        <v>28</v>
      </c>
      <c r="E60" s="43">
        <f t="shared" ref="E60:W60" si="4">E29+E36+E43+E50</f>
        <v>4009913.8807966486</v>
      </c>
      <c r="F60" s="43">
        <f t="shared" si="4"/>
        <v>4170898.876955831</v>
      </c>
      <c r="G60" s="43">
        <f t="shared" si="4"/>
        <v>4646107.6351709105</v>
      </c>
      <c r="H60" s="43">
        <f t="shared" si="4"/>
        <v>5320815.7914354252</v>
      </c>
      <c r="I60" s="43">
        <f t="shared" si="4"/>
        <v>5859206.9157101819</v>
      </c>
      <c r="J60" s="43">
        <f t="shared" si="4"/>
        <v>6240611.7292253394</v>
      </c>
      <c r="K60" s="43">
        <f t="shared" si="4"/>
        <v>6801252.2023426993</v>
      </c>
      <c r="L60" s="43">
        <f t="shared" si="4"/>
        <v>7438599.5631225742</v>
      </c>
      <c r="M60" s="43">
        <f t="shared" si="4"/>
        <v>8115682.4693966107</v>
      </c>
      <c r="N60" s="43">
        <f t="shared" si="4"/>
        <v>8571068.662867425</v>
      </c>
      <c r="O60" s="43">
        <f t="shared" si="4"/>
        <v>9011503.0276687406</v>
      </c>
      <c r="P60" s="43">
        <f t="shared" si="4"/>
        <v>9387198.5871644896</v>
      </c>
      <c r="Q60" s="43">
        <f t="shared" si="4"/>
        <v>9935464.3262802456</v>
      </c>
      <c r="R60" s="43">
        <f t="shared" si="4"/>
        <v>10204018.313751269</v>
      </c>
      <c r="S60" s="43">
        <f t="shared" si="4"/>
        <v>10428169.458779948</v>
      </c>
      <c r="T60" s="43">
        <f t="shared" si="4"/>
        <v>9397795.5770838149</v>
      </c>
      <c r="U60" s="43">
        <f t="shared" si="4"/>
        <v>9662679.28643764</v>
      </c>
      <c r="V60" s="43">
        <f t="shared" si="4"/>
        <v>11426211.577028919</v>
      </c>
      <c r="W60" s="43">
        <f t="shared" si="4"/>
        <v>11829384.203491192</v>
      </c>
      <c r="X60" s="29"/>
      <c r="Y60" s="30"/>
      <c r="Z60" s="30"/>
    </row>
    <row r="61" spans="1:26" ht="19.5" customHeight="1">
      <c r="A61" s="29"/>
      <c r="B61" s="45" t="s">
        <v>15</v>
      </c>
      <c r="C61" s="45" t="s">
        <v>228</v>
      </c>
      <c r="D61" s="47" t="s">
        <v>29</v>
      </c>
      <c r="E61" s="47">
        <f t="shared" ref="E61:W61" si="5">E30+E37+E44+E51</f>
        <v>3984996.6418879824</v>
      </c>
      <c r="F61" s="47">
        <f t="shared" si="5"/>
        <v>4144559.9282897906</v>
      </c>
      <c r="G61" s="47">
        <f t="shared" si="5"/>
        <v>4617141.0241629668</v>
      </c>
      <c r="H61" s="47">
        <f t="shared" si="5"/>
        <v>5287322.1255817581</v>
      </c>
      <c r="I61" s="47">
        <f t="shared" si="5"/>
        <v>5821377.8194044121</v>
      </c>
      <c r="J61" s="47">
        <f t="shared" si="5"/>
        <v>6199977.0784761868</v>
      </c>
      <c r="K61" s="47">
        <f t="shared" si="5"/>
        <v>6757630.6779316869</v>
      </c>
      <c r="L61" s="47">
        <f t="shared" si="5"/>
        <v>7391760.0403697006</v>
      </c>
      <c r="M61" s="47">
        <f t="shared" si="5"/>
        <v>8064471.7170068203</v>
      </c>
      <c r="N61" s="47">
        <f t="shared" si="5"/>
        <v>8515577.6335284784</v>
      </c>
      <c r="O61" s="47">
        <f t="shared" si="5"/>
        <v>8951415.6182398517</v>
      </c>
      <c r="P61" s="47">
        <f t="shared" si="5"/>
        <v>9322723.6928995773</v>
      </c>
      <c r="Q61" s="47">
        <f t="shared" si="5"/>
        <v>9865575.6849708483</v>
      </c>
      <c r="R61" s="47">
        <f t="shared" si="5"/>
        <v>10130510.037107551</v>
      </c>
      <c r="S61" s="47">
        <f t="shared" si="5"/>
        <v>10351021.106991826</v>
      </c>
      <c r="T61" s="47">
        <f t="shared" si="5"/>
        <v>9327249.0984133948</v>
      </c>
      <c r="U61" s="47">
        <f t="shared" si="5"/>
        <v>9589471.0409750398</v>
      </c>
      <c r="V61" s="47">
        <f t="shared" si="5"/>
        <v>11339823.223371144</v>
      </c>
      <c r="W61" s="47">
        <f t="shared" si="5"/>
        <v>11737561.725821381</v>
      </c>
      <c r="X61" s="29"/>
      <c r="Y61" s="30"/>
      <c r="Z61" s="30"/>
    </row>
    <row r="62" spans="1:26" ht="19.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30"/>
      <c r="Z62" s="30"/>
    </row>
    <row r="63" spans="1:26" ht="19.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30"/>
      <c r="Z63" s="30"/>
    </row>
    <row r="64" spans="1:26" ht="19.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30"/>
      <c r="Z64" s="30"/>
    </row>
    <row r="65" spans="1:26" ht="19.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30"/>
      <c r="Z65" s="30"/>
    </row>
    <row r="66" spans="1:26" ht="19.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30"/>
      <c r="Z66" s="30"/>
    </row>
    <row r="67" spans="1:26" ht="19.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30"/>
      <c r="Z67" s="30"/>
    </row>
    <row r="68" spans="1:26" ht="19.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30"/>
      <c r="Z68" s="30"/>
    </row>
    <row r="69" spans="1:26" ht="19.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30"/>
      <c r="Z69" s="30"/>
    </row>
    <row r="70" spans="1:26" ht="19.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30"/>
      <c r="Z70" s="30"/>
    </row>
    <row r="71" spans="1:26" ht="19.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30"/>
      <c r="Z71" s="30"/>
    </row>
    <row r="72" spans="1:26" ht="19.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30"/>
      <c r="Z72" s="30"/>
    </row>
    <row r="73" spans="1:26" ht="19.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30"/>
      <c r="Z73" s="30"/>
    </row>
    <row r="74" spans="1:26" ht="19.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30"/>
      <c r="Z74" s="30"/>
    </row>
    <row r="75" spans="1:26" ht="19.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30"/>
      <c r="Z75" s="30"/>
    </row>
    <row r="76" spans="1:26" ht="19.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30"/>
      <c r="Z76" s="30"/>
    </row>
    <row r="77" spans="1:26" ht="19.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30"/>
      <c r="Z77" s="30"/>
    </row>
    <row r="78" spans="1:26" ht="19.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30"/>
      <c r="Z78" s="30"/>
    </row>
    <row r="79" spans="1:26" ht="19.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30"/>
      <c r="Z79" s="30"/>
    </row>
    <row r="80" spans="1:26" ht="19.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30"/>
      <c r="Z80" s="30"/>
    </row>
    <row r="81" spans="1:26" ht="19.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30"/>
      <c r="Z81" s="30"/>
    </row>
    <row r="82" spans="1:26" ht="19.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30"/>
      <c r="Z82" s="30"/>
    </row>
    <row r="83" spans="1:26" ht="19.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30"/>
      <c r="Z83" s="30"/>
    </row>
    <row r="84" spans="1:26" ht="19.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30"/>
      <c r="Z84" s="30"/>
    </row>
    <row r="85" spans="1:26" ht="19.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30"/>
      <c r="Z85" s="30"/>
    </row>
    <row r="86" spans="1:26" ht="19.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30"/>
      <c r="Z86" s="30"/>
    </row>
    <row r="87" spans="1:26" ht="19.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30"/>
      <c r="Z87" s="30"/>
    </row>
    <row r="88" spans="1:26" ht="19.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30"/>
      <c r="Z88" s="30"/>
    </row>
    <row r="89" spans="1:26" ht="19.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30"/>
      <c r="Z89" s="30"/>
    </row>
    <row r="90" spans="1:26" ht="19.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30"/>
      <c r="Z90" s="30"/>
    </row>
    <row r="91" spans="1:26" ht="19.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30"/>
      <c r="Z91" s="30"/>
    </row>
    <row r="92" spans="1:26" ht="19.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30"/>
      <c r="Z92" s="30"/>
    </row>
    <row r="93" spans="1:26" ht="19.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30"/>
      <c r="Z93" s="30"/>
    </row>
    <row r="94" spans="1:26" ht="19.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30"/>
      <c r="Z94" s="30"/>
    </row>
    <row r="95" spans="1:26" ht="19.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30"/>
      <c r="Z95" s="30"/>
    </row>
    <row r="96" spans="1:26" ht="19.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30"/>
      <c r="Z96" s="30"/>
    </row>
    <row r="97" spans="1:26" ht="19.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30"/>
      <c r="Z97" s="30"/>
    </row>
    <row r="98" spans="1:26" ht="19.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30"/>
      <c r="Z98" s="30"/>
    </row>
    <row r="99" spans="1:26" ht="19.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30"/>
      <c r="Z99" s="30"/>
    </row>
    <row r="100" spans="1:26" ht="19.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30"/>
      <c r="Z100" s="30"/>
    </row>
    <row r="101" spans="1:26" ht="19.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30"/>
      <c r="Z101" s="30"/>
    </row>
    <row r="102" spans="1:26" ht="19.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30"/>
      <c r="Z102" s="30"/>
    </row>
    <row r="103" spans="1:26" ht="19.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30"/>
      <c r="Z103" s="30"/>
    </row>
    <row r="104" spans="1:26" ht="19.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30"/>
      <c r="Z104" s="30"/>
    </row>
    <row r="105" spans="1:26" ht="19.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30"/>
      <c r="Z105" s="30"/>
    </row>
    <row r="106" spans="1:26" ht="19.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30"/>
      <c r="Z106" s="30"/>
    </row>
    <row r="107" spans="1:26" ht="19.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30"/>
      <c r="Z107" s="30"/>
    </row>
    <row r="108" spans="1:26" ht="19.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30"/>
      <c r="Z108" s="30"/>
    </row>
    <row r="109" spans="1:26" ht="19.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30"/>
      <c r="Z109" s="30"/>
    </row>
    <row r="110" spans="1:26" ht="19.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30"/>
      <c r="Z110" s="30"/>
    </row>
    <row r="111" spans="1:26" ht="19.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30"/>
      <c r="Z111" s="30"/>
    </row>
    <row r="112" spans="1:26" ht="19.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30"/>
      <c r="Z112" s="30"/>
    </row>
    <row r="113" spans="1:26" ht="19.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30"/>
      <c r="Z113" s="30"/>
    </row>
    <row r="114" spans="1:26" ht="19.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30"/>
      <c r="Z114" s="30"/>
    </row>
    <row r="115" spans="1:26" ht="19.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30"/>
      <c r="Z115" s="30"/>
    </row>
    <row r="116" spans="1:26" ht="19.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30"/>
      <c r="Z116" s="30"/>
    </row>
    <row r="117" spans="1:26" ht="19.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30"/>
      <c r="Z117" s="30"/>
    </row>
    <row r="118" spans="1:26" ht="19.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30"/>
      <c r="Z118" s="30"/>
    </row>
    <row r="119" spans="1:26" ht="19.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30"/>
      <c r="Z119" s="30"/>
    </row>
    <row r="120" spans="1:26" ht="19.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30"/>
      <c r="Z120" s="30"/>
    </row>
    <row r="121" spans="1:26" ht="19.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30"/>
      <c r="Z121" s="30"/>
    </row>
    <row r="122" spans="1:26" ht="19.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30"/>
      <c r="Z122" s="30"/>
    </row>
    <row r="123" spans="1:26" ht="19.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30"/>
      <c r="Z123" s="30"/>
    </row>
    <row r="124" spans="1:26" ht="19.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30"/>
      <c r="Z124" s="30"/>
    </row>
    <row r="125" spans="1:26" ht="19.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30"/>
      <c r="Z125" s="30"/>
    </row>
    <row r="126" spans="1:26" ht="19.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30"/>
      <c r="Z126" s="30"/>
    </row>
    <row r="127" spans="1:26" ht="19.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30"/>
      <c r="Z127" s="30"/>
    </row>
    <row r="128" spans="1:26" ht="19.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30"/>
      <c r="Z128" s="30"/>
    </row>
    <row r="129" spans="1:26" ht="19.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30"/>
      <c r="Z129" s="30"/>
    </row>
    <row r="130" spans="1:26" ht="19.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30"/>
      <c r="Z130" s="30"/>
    </row>
    <row r="131" spans="1:26" ht="19.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30"/>
      <c r="Z131" s="30"/>
    </row>
    <row r="132" spans="1:26" ht="19.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30"/>
      <c r="Z132" s="30"/>
    </row>
    <row r="133" spans="1:26" ht="19.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30"/>
      <c r="Z133" s="30"/>
    </row>
    <row r="134" spans="1:26" ht="19.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30"/>
      <c r="Z134" s="30"/>
    </row>
    <row r="135" spans="1:26" ht="19.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30"/>
      <c r="Z135" s="30"/>
    </row>
    <row r="136" spans="1:26" ht="19.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30"/>
      <c r="Z136" s="30"/>
    </row>
    <row r="137" spans="1:26" ht="19.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30"/>
      <c r="Z137" s="30"/>
    </row>
    <row r="138" spans="1:26" ht="19.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30"/>
      <c r="Z138" s="30"/>
    </row>
    <row r="139" spans="1:26" ht="19.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30"/>
      <c r="Z139" s="30"/>
    </row>
    <row r="140" spans="1:26" ht="19.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30"/>
      <c r="Z140" s="30"/>
    </row>
    <row r="141" spans="1:26" ht="19.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30"/>
      <c r="Z141" s="30"/>
    </row>
    <row r="142" spans="1:26" ht="19.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30"/>
      <c r="Z142" s="30"/>
    </row>
    <row r="143" spans="1:26" ht="19.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30"/>
      <c r="Z143" s="30"/>
    </row>
    <row r="144" spans="1:26" ht="19.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30"/>
      <c r="Z144" s="30"/>
    </row>
    <row r="145" spans="1:26" ht="19.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30"/>
      <c r="Z145" s="30"/>
    </row>
    <row r="146" spans="1:26" ht="19.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30"/>
      <c r="Z146" s="30"/>
    </row>
    <row r="147" spans="1:26" ht="19.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30"/>
      <c r="Z147" s="30"/>
    </row>
    <row r="148" spans="1:26" ht="19.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30"/>
      <c r="Z148" s="30"/>
    </row>
    <row r="149" spans="1:26" ht="19.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30"/>
      <c r="Z149" s="30"/>
    </row>
    <row r="150" spans="1:26" ht="19.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30"/>
      <c r="Z150" s="30"/>
    </row>
    <row r="151" spans="1:26" ht="19.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30"/>
      <c r="Z151" s="30"/>
    </row>
    <row r="152" spans="1:26" ht="19.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30"/>
      <c r="Z152" s="30"/>
    </row>
    <row r="153" spans="1:26" ht="19.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30"/>
      <c r="Z153" s="30"/>
    </row>
    <row r="154" spans="1:26" ht="19.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30"/>
      <c r="Z154" s="30"/>
    </row>
    <row r="155" spans="1:26" ht="19.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30"/>
      <c r="Z155" s="30"/>
    </row>
    <row r="156" spans="1:26" ht="19.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30"/>
      <c r="Z156" s="30"/>
    </row>
    <row r="157" spans="1:26" ht="19.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30"/>
      <c r="Z157" s="30"/>
    </row>
    <row r="158" spans="1:26" ht="19.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30"/>
      <c r="Z158" s="30"/>
    </row>
    <row r="159" spans="1:26" ht="19.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30"/>
      <c r="Z159" s="30"/>
    </row>
    <row r="160" spans="1:26" ht="19.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30"/>
      <c r="Z160" s="30"/>
    </row>
    <row r="161" spans="1:26" ht="19.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30"/>
      <c r="Z161" s="30"/>
    </row>
    <row r="162" spans="1:26" ht="19.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30"/>
      <c r="Z162" s="30"/>
    </row>
    <row r="163" spans="1:26" ht="19.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30"/>
      <c r="Z163" s="30"/>
    </row>
    <row r="164" spans="1:26" ht="19.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30"/>
      <c r="Z164" s="30"/>
    </row>
    <row r="165" spans="1:26" ht="19.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30"/>
      <c r="Z165" s="30"/>
    </row>
    <row r="166" spans="1:26" ht="19.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30"/>
      <c r="Z166" s="30"/>
    </row>
    <row r="167" spans="1:26" ht="19.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30"/>
      <c r="Z167" s="30"/>
    </row>
    <row r="168" spans="1:26" ht="19.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30"/>
      <c r="Z168" s="30"/>
    </row>
    <row r="169" spans="1:26" ht="19.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30"/>
      <c r="Z169" s="30"/>
    </row>
    <row r="170" spans="1:26" ht="19.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30"/>
      <c r="Z170" s="30"/>
    </row>
    <row r="171" spans="1:26" ht="19.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30"/>
      <c r="Z171" s="30"/>
    </row>
    <row r="172" spans="1:26" ht="19.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30"/>
      <c r="Z172" s="30"/>
    </row>
    <row r="173" spans="1:26" ht="19.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30"/>
      <c r="Z173" s="30"/>
    </row>
    <row r="174" spans="1:26" ht="19.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30"/>
      <c r="Z174" s="30"/>
    </row>
    <row r="175" spans="1:26" ht="19.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30"/>
      <c r="Z175" s="30"/>
    </row>
    <row r="176" spans="1:26" ht="19.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30"/>
      <c r="Z176" s="30"/>
    </row>
    <row r="177" spans="1:26" ht="19.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30"/>
      <c r="Z177" s="30"/>
    </row>
    <row r="178" spans="1:26" ht="19.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30"/>
      <c r="Z178" s="30"/>
    </row>
    <row r="179" spans="1:26" ht="19.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30"/>
      <c r="Z179" s="30"/>
    </row>
    <row r="180" spans="1:26" ht="19.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30"/>
      <c r="Z180" s="30"/>
    </row>
    <row r="181" spans="1:26" ht="19.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30"/>
      <c r="Z181" s="30"/>
    </row>
    <row r="182" spans="1:26" ht="19.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30"/>
      <c r="Z182" s="30"/>
    </row>
    <row r="183" spans="1:26" ht="19.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30"/>
      <c r="Z183" s="30"/>
    </row>
    <row r="184" spans="1:26" ht="19.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30"/>
      <c r="Z184" s="30"/>
    </row>
    <row r="185" spans="1:26" ht="19.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30"/>
      <c r="Z185" s="30"/>
    </row>
    <row r="186" spans="1:26" ht="19.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30"/>
      <c r="Z186" s="30"/>
    </row>
    <row r="187" spans="1:26" ht="19.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30"/>
      <c r="Z187" s="30"/>
    </row>
    <row r="188" spans="1:26" ht="19.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30"/>
      <c r="Z188" s="30"/>
    </row>
    <row r="189" spans="1:26" ht="19.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30"/>
      <c r="Z189" s="30"/>
    </row>
    <row r="190" spans="1:26" ht="19.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30"/>
      <c r="Z190" s="30"/>
    </row>
    <row r="191" spans="1:26" ht="19.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30"/>
      <c r="Z191" s="30"/>
    </row>
    <row r="192" spans="1:26" ht="19.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30"/>
      <c r="Z192" s="30"/>
    </row>
    <row r="193" spans="1:26" ht="19.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30"/>
      <c r="Z193" s="30"/>
    </row>
    <row r="194" spans="1:26" ht="19.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30"/>
      <c r="Z194" s="30"/>
    </row>
    <row r="195" spans="1:26" ht="19.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30"/>
      <c r="Z195" s="30"/>
    </row>
    <row r="196" spans="1:26" ht="19.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30"/>
      <c r="Z196" s="30"/>
    </row>
    <row r="197" spans="1:26" ht="19.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30"/>
      <c r="Z197" s="30"/>
    </row>
    <row r="198" spans="1:26" ht="19.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30"/>
      <c r="Z198" s="30"/>
    </row>
    <row r="199" spans="1:26" ht="19.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30"/>
      <c r="Z199" s="30"/>
    </row>
    <row r="200" spans="1:26" ht="19.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30"/>
      <c r="Z200" s="30"/>
    </row>
    <row r="201" spans="1:26" ht="19.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30"/>
      <c r="Z201" s="30"/>
    </row>
    <row r="202" spans="1:26" ht="19.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30"/>
      <c r="Z202" s="30"/>
    </row>
    <row r="203" spans="1:26" ht="19.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30"/>
      <c r="Z203" s="30"/>
    </row>
    <row r="204" spans="1:26" ht="19.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30"/>
      <c r="Z204" s="30"/>
    </row>
    <row r="205" spans="1:26" ht="19.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30"/>
      <c r="Z205" s="30"/>
    </row>
    <row r="206" spans="1:26" ht="19.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30"/>
      <c r="Z206" s="30"/>
    </row>
    <row r="207" spans="1:26" ht="19.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30"/>
      <c r="Z207" s="30"/>
    </row>
    <row r="208" spans="1:26" ht="19.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30"/>
      <c r="Z208" s="30"/>
    </row>
    <row r="209" spans="1:26" ht="19.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30"/>
      <c r="Z209" s="30"/>
    </row>
    <row r="210" spans="1:26" ht="19.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30"/>
      <c r="Z210" s="30"/>
    </row>
    <row r="211" spans="1:26" ht="19.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30"/>
      <c r="Z211" s="30"/>
    </row>
    <row r="212" spans="1:26" ht="19.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30"/>
      <c r="Z212" s="30"/>
    </row>
    <row r="213" spans="1:26" ht="19.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30"/>
      <c r="Z213" s="30"/>
    </row>
    <row r="214" spans="1:26" ht="19.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30"/>
      <c r="Z214" s="30"/>
    </row>
    <row r="215" spans="1:26" ht="19.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30"/>
      <c r="Z215" s="30"/>
    </row>
    <row r="216" spans="1:26" ht="19.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30"/>
      <c r="Z216" s="30"/>
    </row>
    <row r="217" spans="1:26" ht="19.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30"/>
      <c r="Z217" s="30"/>
    </row>
    <row r="218" spans="1:26" ht="19.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30"/>
      <c r="Z218" s="30"/>
    </row>
    <row r="219" spans="1:26" ht="19.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30"/>
      <c r="Z219" s="30"/>
    </row>
    <row r="220" spans="1:26" ht="19.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30"/>
      <c r="Z220" s="30"/>
    </row>
    <row r="221" spans="1:26"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4">
    <mergeCell ref="B1:C1"/>
    <mergeCell ref="B14:E14"/>
    <mergeCell ref="B18:E19"/>
    <mergeCell ref="B23:D2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AEFFA-D618-4DE8-9DCF-E076FF07F2BE}">
  <sheetPr>
    <tabColor theme="3" tint="0.39997558519241921"/>
    <outlinePr summaryBelow="0" summaryRight="0"/>
  </sheetPr>
  <dimension ref="A1:AM1000"/>
  <sheetViews>
    <sheetView topLeftCell="A37" workbookViewId="0">
      <selection activeCell="F61" sqref="F61"/>
    </sheetView>
  </sheetViews>
  <sheetFormatPr defaultColWidth="12.6328125" defaultRowHeight="15" customHeight="1"/>
  <cols>
    <col min="1" max="1" width="12.6328125" style="31" customWidth="1"/>
    <col min="2" max="2" width="18.1796875" style="31" customWidth="1"/>
    <col min="3" max="3" width="16" style="31" customWidth="1"/>
    <col min="4" max="6" width="12.6328125" style="31" customWidth="1"/>
    <col min="7" max="16384" width="12.6328125" style="31"/>
  </cols>
  <sheetData>
    <row r="1" spans="1:39" ht="2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9"/>
      <c r="B2" s="804" t="s">
        <v>236</v>
      </c>
      <c r="C2" s="803"/>
      <c r="D2" s="155"/>
      <c r="E2" s="155"/>
      <c r="F2" s="155"/>
      <c r="G2" s="155"/>
      <c r="H2" s="155"/>
      <c r="I2" s="156"/>
      <c r="J2" s="156"/>
      <c r="K2" s="156"/>
      <c r="L2" s="29"/>
      <c r="M2" s="29"/>
      <c r="N2" s="29"/>
      <c r="O2" s="29"/>
      <c r="P2" s="29"/>
      <c r="Q2" s="29"/>
      <c r="R2" s="29"/>
      <c r="S2" s="29"/>
      <c r="T2" s="29"/>
      <c r="U2" s="29"/>
      <c r="V2" s="29"/>
      <c r="W2" s="29"/>
      <c r="X2" s="29"/>
      <c r="Y2" s="29"/>
      <c r="Z2" s="29"/>
      <c r="AA2" s="29"/>
      <c r="AB2" s="29"/>
      <c r="AC2" s="29"/>
      <c r="AD2" s="29"/>
      <c r="AE2" s="29"/>
      <c r="AF2" s="29"/>
      <c r="AG2" s="29"/>
      <c r="AH2" s="29"/>
      <c r="AI2" s="29"/>
      <c r="AJ2" s="29"/>
      <c r="AK2" s="49"/>
      <c r="AL2" s="49"/>
      <c r="AM2" s="49"/>
    </row>
    <row r="3" spans="1:39" ht="22.5" customHeight="1">
      <c r="A3" s="29"/>
      <c r="B3" s="157" t="s">
        <v>9</v>
      </c>
      <c r="C3" s="36" t="s">
        <v>54</v>
      </c>
      <c r="D3" s="157" t="s">
        <v>167</v>
      </c>
      <c r="E3" s="158">
        <v>37712</v>
      </c>
      <c r="F3" s="158">
        <v>38108</v>
      </c>
      <c r="G3" s="158">
        <v>38504</v>
      </c>
      <c r="H3" s="159">
        <v>38899</v>
      </c>
      <c r="I3" s="158">
        <v>39295</v>
      </c>
      <c r="J3" s="158">
        <v>39692</v>
      </c>
      <c r="K3" s="160">
        <v>40087</v>
      </c>
      <c r="L3" s="160">
        <v>40483</v>
      </c>
      <c r="M3" s="160">
        <v>40878</v>
      </c>
      <c r="N3" s="157" t="s">
        <v>140</v>
      </c>
      <c r="O3" s="157" t="s">
        <v>141</v>
      </c>
      <c r="P3" s="157" t="s">
        <v>142</v>
      </c>
      <c r="Q3" s="157" t="s">
        <v>143</v>
      </c>
      <c r="R3" s="157" t="s">
        <v>144</v>
      </c>
      <c r="S3" s="157" t="s">
        <v>145</v>
      </c>
      <c r="T3" s="157" t="s">
        <v>146</v>
      </c>
      <c r="U3" s="157" t="s">
        <v>147</v>
      </c>
      <c r="V3" s="157" t="s">
        <v>148</v>
      </c>
      <c r="W3" s="157" t="s">
        <v>149</v>
      </c>
      <c r="X3" s="65" t="s">
        <v>150</v>
      </c>
      <c r="Y3" s="65" t="s">
        <v>151</v>
      </c>
      <c r="Z3" s="63"/>
      <c r="AA3" s="63"/>
      <c r="AB3" s="63"/>
      <c r="AC3" s="63"/>
      <c r="AD3" s="63"/>
      <c r="AE3" s="63"/>
      <c r="AF3" s="63"/>
      <c r="AG3" s="63"/>
      <c r="AH3" s="63"/>
      <c r="AI3" s="63"/>
      <c r="AJ3" s="63"/>
      <c r="AK3" s="49"/>
      <c r="AL3" s="49"/>
      <c r="AM3" s="49"/>
    </row>
    <row r="4" spans="1:39" ht="22.5" customHeight="1">
      <c r="A4" s="63"/>
      <c r="B4" s="64" t="s">
        <v>18</v>
      </c>
      <c r="C4" s="161" t="s">
        <v>237</v>
      </c>
      <c r="D4" s="64" t="s">
        <v>152</v>
      </c>
      <c r="E4" s="162">
        <v>422</v>
      </c>
      <c r="F4" s="162">
        <f>E4+((G4-E4)/2)</f>
        <v>434.5</v>
      </c>
      <c r="G4" s="163">
        <v>447</v>
      </c>
      <c r="H4" s="164">
        <f>G4+((I4-G4)/2)</f>
        <v>487.5</v>
      </c>
      <c r="I4" s="165">
        <v>528</v>
      </c>
      <c r="J4" s="164">
        <v>608</v>
      </c>
      <c r="K4" s="164">
        <v>693</v>
      </c>
      <c r="L4" s="164">
        <v>745</v>
      </c>
      <c r="M4" s="164">
        <f>L4+((N4-L4)/2)</f>
        <v>789.5</v>
      </c>
      <c r="N4" s="164">
        <v>834</v>
      </c>
      <c r="O4" s="164">
        <v>904</v>
      </c>
      <c r="P4" s="164">
        <v>1009</v>
      </c>
      <c r="Q4" s="164">
        <v>1130</v>
      </c>
      <c r="R4" s="164">
        <v>1238</v>
      </c>
      <c r="S4" s="164">
        <v>1381</v>
      </c>
      <c r="T4" s="164">
        <v>1463</v>
      </c>
      <c r="U4" s="164">
        <v>1559</v>
      </c>
      <c r="V4" s="164">
        <v>1371.1</v>
      </c>
      <c r="W4" s="164">
        <v>1495.8</v>
      </c>
      <c r="X4" s="64">
        <v>1747.6</v>
      </c>
      <c r="Y4" s="64">
        <v>1791.5</v>
      </c>
      <c r="Z4" s="63"/>
      <c r="AA4" s="63"/>
      <c r="AB4" s="63"/>
      <c r="AC4" s="63"/>
      <c r="AD4" s="63"/>
      <c r="AE4" s="63"/>
      <c r="AF4" s="63"/>
      <c r="AG4" s="63"/>
      <c r="AH4" s="63"/>
      <c r="AI4" s="63"/>
      <c r="AJ4" s="63"/>
      <c r="AK4" s="146"/>
      <c r="AL4" s="146"/>
      <c r="AM4" s="146"/>
    </row>
    <row r="5" spans="1:39" ht="30" customHeight="1">
      <c r="A5" s="29"/>
      <c r="B5" s="805" t="s">
        <v>238</v>
      </c>
      <c r="C5" s="803"/>
      <c r="D5" s="803"/>
      <c r="E5" s="803"/>
      <c r="F5" s="803"/>
      <c r="G5" s="803"/>
      <c r="H5" s="803"/>
      <c r="I5" s="803"/>
      <c r="J5" s="803"/>
      <c r="K5" s="803"/>
      <c r="L5" s="803"/>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166"/>
    </row>
    <row r="6" spans="1:39" ht="22.5" customHeight="1">
      <c r="A6" s="29"/>
      <c r="B6" s="167"/>
      <c r="C6" s="167"/>
      <c r="D6" s="167"/>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row>
    <row r="7" spans="1:39" ht="22.5" customHeight="1">
      <c r="A7" s="29"/>
      <c r="B7" s="167"/>
      <c r="C7" s="167"/>
      <c r="D7" s="167"/>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row>
    <row r="8" spans="1:39" ht="22.5" customHeight="1">
      <c r="A8" s="29"/>
      <c r="B8" s="804" t="s">
        <v>239</v>
      </c>
      <c r="C8" s="803"/>
      <c r="D8" s="803"/>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row>
    <row r="9" spans="1:39" ht="22.5" customHeight="1">
      <c r="A9" s="29"/>
      <c r="B9" s="36" t="s">
        <v>53</v>
      </c>
      <c r="C9" s="157" t="s">
        <v>54</v>
      </c>
      <c r="D9" s="157" t="s">
        <v>167</v>
      </c>
      <c r="E9" s="158">
        <v>38108</v>
      </c>
      <c r="F9" s="158">
        <v>38504</v>
      </c>
      <c r="G9" s="158">
        <v>38899</v>
      </c>
      <c r="H9" s="158">
        <v>39295</v>
      </c>
      <c r="I9" s="158">
        <v>39692</v>
      </c>
      <c r="J9" s="160">
        <v>40087</v>
      </c>
      <c r="K9" s="160">
        <v>40483</v>
      </c>
      <c r="L9" s="160">
        <v>40878</v>
      </c>
      <c r="M9" s="157" t="s">
        <v>140</v>
      </c>
      <c r="N9" s="157" t="s">
        <v>141</v>
      </c>
      <c r="O9" s="157" t="s">
        <v>142</v>
      </c>
      <c r="P9" s="157" t="s">
        <v>143</v>
      </c>
      <c r="Q9" s="157" t="s">
        <v>144</v>
      </c>
      <c r="R9" s="157" t="s">
        <v>145</v>
      </c>
      <c r="S9" s="157" t="s">
        <v>146</v>
      </c>
      <c r="T9" s="157" t="s">
        <v>147</v>
      </c>
      <c r="U9" s="157" t="s">
        <v>148</v>
      </c>
      <c r="V9" s="168" t="s">
        <v>149</v>
      </c>
      <c r="W9" s="65" t="s">
        <v>150</v>
      </c>
      <c r="X9" s="65" t="s">
        <v>151</v>
      </c>
      <c r="Y9" s="29"/>
      <c r="Z9" s="29"/>
      <c r="AA9" s="29"/>
      <c r="AB9" s="29"/>
      <c r="AC9" s="29"/>
      <c r="AD9" s="29"/>
      <c r="AE9" s="29"/>
      <c r="AF9" s="29"/>
      <c r="AG9" s="29"/>
      <c r="AH9" s="29"/>
      <c r="AI9" s="29"/>
      <c r="AJ9" s="29"/>
      <c r="AK9" s="29"/>
      <c r="AL9" s="29"/>
      <c r="AM9" s="29"/>
    </row>
    <row r="10" spans="1:39" ht="22.5" customHeight="1">
      <c r="A10" s="63"/>
      <c r="B10" s="208" t="s">
        <v>240</v>
      </c>
      <c r="C10" s="209" t="s">
        <v>51</v>
      </c>
      <c r="D10" s="209" t="s">
        <v>152</v>
      </c>
      <c r="E10" s="209" t="s">
        <v>241</v>
      </c>
      <c r="F10" s="209" t="s">
        <v>241</v>
      </c>
      <c r="G10" s="209" t="s">
        <v>241</v>
      </c>
      <c r="H10" s="209" t="s">
        <v>241</v>
      </c>
      <c r="I10" s="209" t="s">
        <v>241</v>
      </c>
      <c r="J10" s="209" t="s">
        <v>241</v>
      </c>
      <c r="K10" s="65" t="s">
        <v>241</v>
      </c>
      <c r="L10" s="65" t="s">
        <v>241</v>
      </c>
      <c r="M10" s="70">
        <v>15169.3</v>
      </c>
      <c r="N10" s="70">
        <v>17016.8</v>
      </c>
      <c r="O10" s="70">
        <v>18960.599999999999</v>
      </c>
      <c r="P10" s="70">
        <v>21727.5</v>
      </c>
      <c r="Q10" s="70">
        <v>23642</v>
      </c>
      <c r="R10" s="70">
        <v>26050.2</v>
      </c>
      <c r="S10" s="70">
        <v>28156.2</v>
      </c>
      <c r="T10" s="70">
        <v>29849.3</v>
      </c>
      <c r="U10" s="70">
        <v>27847.1</v>
      </c>
      <c r="V10" s="169">
        <v>30729.3</v>
      </c>
      <c r="W10" s="64">
        <v>34870.300000000003</v>
      </c>
      <c r="X10" s="64">
        <v>37111.5</v>
      </c>
      <c r="Y10" s="63"/>
      <c r="Z10" s="63"/>
      <c r="AA10" s="63"/>
      <c r="AB10" s="63"/>
      <c r="AC10" s="63"/>
      <c r="AD10" s="63"/>
      <c r="AE10" s="63"/>
      <c r="AF10" s="63"/>
      <c r="AG10" s="63"/>
      <c r="AH10" s="63"/>
      <c r="AI10" s="63"/>
      <c r="AJ10" s="63"/>
      <c r="AK10" s="63"/>
      <c r="AL10" s="63"/>
      <c r="AM10" s="63"/>
    </row>
    <row r="11" spans="1:39" ht="22.5" customHeight="1">
      <c r="A11" s="63"/>
      <c r="B11" s="209" t="s">
        <v>242</v>
      </c>
      <c r="C11" s="209" t="s">
        <v>51</v>
      </c>
      <c r="D11" s="209" t="s">
        <v>152</v>
      </c>
      <c r="E11" s="209" t="s">
        <v>241</v>
      </c>
      <c r="F11" s="209" t="s">
        <v>241</v>
      </c>
      <c r="G11" s="209" t="s">
        <v>241</v>
      </c>
      <c r="H11" s="209" t="s">
        <v>241</v>
      </c>
      <c r="I11" s="209" t="s">
        <v>241</v>
      </c>
      <c r="J11" s="209" t="s">
        <v>241</v>
      </c>
      <c r="K11" s="65" t="s">
        <v>241</v>
      </c>
      <c r="L11" s="65" t="s">
        <v>241</v>
      </c>
      <c r="M11" s="70">
        <v>15743.9</v>
      </c>
      <c r="N11" s="70">
        <v>17128.3</v>
      </c>
      <c r="O11" s="70">
        <v>19075.400000000001</v>
      </c>
      <c r="P11" s="70">
        <v>21846.6</v>
      </c>
      <c r="Q11" s="70">
        <v>23764.9</v>
      </c>
      <c r="R11" s="70">
        <v>26174.5</v>
      </c>
      <c r="S11" s="70">
        <v>28284.400000000001</v>
      </c>
      <c r="T11" s="70">
        <v>29975.5</v>
      </c>
      <c r="U11" s="70">
        <v>27969</v>
      </c>
      <c r="V11" s="169">
        <v>30848.9</v>
      </c>
      <c r="W11" s="64">
        <v>34976</v>
      </c>
      <c r="X11" s="64">
        <v>37219.4</v>
      </c>
      <c r="Y11" s="63"/>
      <c r="Z11" s="63"/>
      <c r="AA11" s="63"/>
      <c r="AB11" s="63"/>
      <c r="AC11" s="63"/>
      <c r="AD11" s="63"/>
      <c r="AE11" s="63"/>
      <c r="AF11" s="63"/>
      <c r="AG11" s="63"/>
      <c r="AH11" s="63"/>
      <c r="AI11" s="63"/>
      <c r="AJ11" s="63"/>
      <c r="AK11" s="63"/>
      <c r="AL11" s="63"/>
      <c r="AM11" s="63"/>
    </row>
    <row r="12" spans="1:39" ht="22.5" customHeight="1">
      <c r="A12" s="63"/>
      <c r="B12" s="170" t="s">
        <v>243</v>
      </c>
      <c r="C12" s="170" t="s">
        <v>51</v>
      </c>
      <c r="D12" s="171"/>
      <c r="E12" s="170" t="s">
        <v>241</v>
      </c>
      <c r="F12" s="170" t="s">
        <v>241</v>
      </c>
      <c r="G12" s="170" t="s">
        <v>241</v>
      </c>
      <c r="H12" s="170" t="s">
        <v>241</v>
      </c>
      <c r="I12" s="170" t="s">
        <v>241</v>
      </c>
      <c r="J12" s="170" t="s">
        <v>241</v>
      </c>
      <c r="K12" s="172" t="s">
        <v>241</v>
      </c>
      <c r="L12" s="172" t="s">
        <v>241</v>
      </c>
      <c r="M12" s="172">
        <f t="shared" ref="M12:X12" si="0">M10/M11*100</f>
        <v>96.350332509733931</v>
      </c>
      <c r="N12" s="172">
        <f t="shared" si="0"/>
        <v>99.349030551776877</v>
      </c>
      <c r="O12" s="172">
        <f t="shared" si="0"/>
        <v>99.398177757740328</v>
      </c>
      <c r="P12" s="172">
        <f t="shared" si="0"/>
        <v>99.454835077311813</v>
      </c>
      <c r="Q12" s="172">
        <f t="shared" si="0"/>
        <v>99.482850758892312</v>
      </c>
      <c r="R12" s="172">
        <f t="shared" si="0"/>
        <v>99.525110317293553</v>
      </c>
      <c r="S12" s="172">
        <f t="shared" si="0"/>
        <v>99.546746616509452</v>
      </c>
      <c r="T12" s="172">
        <f t="shared" si="0"/>
        <v>99.578989508098275</v>
      </c>
      <c r="U12" s="172">
        <f t="shared" si="0"/>
        <v>99.564160320354674</v>
      </c>
      <c r="V12" s="173">
        <f t="shared" si="0"/>
        <v>99.61230384227639</v>
      </c>
      <c r="W12" s="172">
        <f t="shared" si="0"/>
        <v>99.697792772186659</v>
      </c>
      <c r="X12" s="172">
        <f t="shared" si="0"/>
        <v>99.710097422312018</v>
      </c>
      <c r="Y12" s="63"/>
      <c r="Z12" s="63"/>
      <c r="AA12" s="63"/>
      <c r="AB12" s="63"/>
      <c r="AC12" s="63"/>
      <c r="AD12" s="63"/>
      <c r="AE12" s="63"/>
      <c r="AF12" s="63"/>
      <c r="AG12" s="63"/>
      <c r="AH12" s="63"/>
      <c r="AI12" s="63"/>
      <c r="AJ12" s="63"/>
      <c r="AK12" s="63"/>
      <c r="AL12" s="63"/>
      <c r="AM12" s="63"/>
    </row>
    <row r="13" spans="1:39" ht="22.5" customHeight="1">
      <c r="A13" s="29"/>
      <c r="B13" s="818" t="s">
        <v>244</v>
      </c>
      <c r="C13" s="803"/>
      <c r="D13" s="803"/>
      <c r="E13" s="803"/>
      <c r="F13" s="803"/>
      <c r="G13" s="803"/>
      <c r="H13" s="803"/>
      <c r="I13" s="803"/>
      <c r="J13" s="803"/>
      <c r="K13" s="803"/>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row>
    <row r="14" spans="1:39" ht="22.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row>
    <row r="15" spans="1:39" ht="2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row>
    <row r="16" spans="1:39" ht="22.5" customHeight="1">
      <c r="A16" s="29"/>
      <c r="B16" s="832" t="s">
        <v>245</v>
      </c>
      <c r="C16" s="803"/>
      <c r="D16" s="803"/>
      <c r="E16" s="35"/>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166"/>
    </row>
    <row r="17" spans="1:39" ht="22.5" customHeight="1">
      <c r="A17" s="29"/>
      <c r="B17" s="65" t="s">
        <v>46</v>
      </c>
      <c r="C17" s="65" t="s">
        <v>246</v>
      </c>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49"/>
      <c r="AK17" s="49"/>
      <c r="AL17" s="49"/>
      <c r="AM17" s="166"/>
    </row>
    <row r="18" spans="1:39" ht="22.5" customHeight="1">
      <c r="A18" s="29"/>
      <c r="B18" s="38" t="s">
        <v>247</v>
      </c>
      <c r="C18" s="38">
        <v>27.36</v>
      </c>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49"/>
      <c r="AK18" s="49"/>
      <c r="AL18" s="49"/>
      <c r="AM18" s="166"/>
    </row>
    <row r="19" spans="1:39" ht="22.5" customHeight="1">
      <c r="A19" s="29"/>
      <c r="B19" s="41" t="s">
        <v>248</v>
      </c>
      <c r="C19" s="41">
        <v>2.62</v>
      </c>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49"/>
      <c r="AK19" s="49"/>
      <c r="AL19" s="49"/>
      <c r="AM19" s="166"/>
    </row>
    <row r="20" spans="1:39" ht="22.5" customHeight="1">
      <c r="A20" s="29"/>
      <c r="B20" s="41" t="s">
        <v>249</v>
      </c>
      <c r="C20" s="41">
        <v>60.33</v>
      </c>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49"/>
      <c r="AK20" s="49"/>
      <c r="AL20" s="49"/>
      <c r="AM20" s="166"/>
    </row>
    <row r="21" spans="1:39" ht="22.5" customHeight="1">
      <c r="A21" s="29"/>
      <c r="B21" s="41" t="s">
        <v>250</v>
      </c>
      <c r="C21" s="41">
        <v>7.93</v>
      </c>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49"/>
      <c r="AK21" s="49"/>
      <c r="AL21" s="49"/>
      <c r="AM21" s="166"/>
    </row>
    <row r="22" spans="1:39" ht="22.5" customHeight="1">
      <c r="A22" s="29"/>
      <c r="B22" s="174" t="s">
        <v>251</v>
      </c>
      <c r="C22" s="174">
        <v>1.77</v>
      </c>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49"/>
      <c r="AK22" s="49"/>
      <c r="AL22" s="49"/>
      <c r="AM22" s="166"/>
    </row>
    <row r="23" spans="1:39" ht="22.5" customHeight="1">
      <c r="A23" s="29"/>
      <c r="B23" s="100" t="s">
        <v>252</v>
      </c>
      <c r="C23" s="100">
        <f>SUM(C18:C21)</f>
        <v>98.240000000000009</v>
      </c>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49"/>
      <c r="AK23" s="49"/>
      <c r="AL23" s="49"/>
      <c r="AM23" s="166"/>
    </row>
    <row r="24" spans="1:39" ht="2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row>
    <row r="25" spans="1:39" ht="2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row>
    <row r="26" spans="1:39" ht="22.5" customHeight="1">
      <c r="A26" s="166"/>
      <c r="B26" s="806" t="s">
        <v>253</v>
      </c>
      <c r="C26" s="803"/>
      <c r="D26" s="803"/>
      <c r="E26" s="803"/>
      <c r="F26" s="803"/>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row>
    <row r="27" spans="1:39" ht="22.5" customHeight="1">
      <c r="A27" s="29"/>
      <c r="B27" s="157" t="s">
        <v>54</v>
      </c>
      <c r="C27" s="157" t="s">
        <v>167</v>
      </c>
      <c r="D27" s="158">
        <v>38108</v>
      </c>
      <c r="E27" s="158">
        <v>38504</v>
      </c>
      <c r="F27" s="158">
        <v>38899</v>
      </c>
      <c r="G27" s="158">
        <v>39295</v>
      </c>
      <c r="H27" s="158">
        <v>39692</v>
      </c>
      <c r="I27" s="160">
        <v>40087</v>
      </c>
      <c r="J27" s="160">
        <v>40483</v>
      </c>
      <c r="K27" s="160">
        <v>40878</v>
      </c>
      <c r="L27" s="157" t="s">
        <v>140</v>
      </c>
      <c r="M27" s="157" t="s">
        <v>141</v>
      </c>
      <c r="N27" s="157" t="s">
        <v>142</v>
      </c>
      <c r="O27" s="157" t="s">
        <v>143</v>
      </c>
      <c r="P27" s="157" t="s">
        <v>144</v>
      </c>
      <c r="Q27" s="157" t="s">
        <v>145</v>
      </c>
      <c r="R27" s="157" t="s">
        <v>146</v>
      </c>
      <c r="S27" s="157" t="s">
        <v>147</v>
      </c>
      <c r="T27" s="157" t="s">
        <v>148</v>
      </c>
      <c r="U27" s="157" t="s">
        <v>149</v>
      </c>
      <c r="V27" s="157" t="s">
        <v>150</v>
      </c>
      <c r="W27" s="65" t="s">
        <v>151</v>
      </c>
      <c r="X27" s="29"/>
      <c r="Y27" s="29"/>
      <c r="Z27" s="29"/>
      <c r="AA27" s="29"/>
      <c r="AB27" s="29"/>
      <c r="AC27" s="29"/>
      <c r="AD27" s="29"/>
      <c r="AE27" s="29"/>
      <c r="AF27" s="29"/>
      <c r="AG27" s="29"/>
      <c r="AH27" s="29"/>
      <c r="AI27" s="29"/>
      <c r="AJ27" s="49"/>
      <c r="AK27" s="49"/>
    </row>
    <row r="28" spans="1:39" ht="22.5" customHeight="1">
      <c r="A28" s="63"/>
      <c r="B28" s="64" t="s">
        <v>51</v>
      </c>
      <c r="C28" s="81" t="s">
        <v>168</v>
      </c>
      <c r="D28" s="175">
        <f t="shared" ref="D28:L28" si="1">F4*$M$12%*$C$23%</f>
        <v>411.27409212710955</v>
      </c>
      <c r="E28" s="175">
        <f t="shared" si="1"/>
        <v>423.10591295930487</v>
      </c>
      <c r="F28" s="175">
        <f t="shared" si="1"/>
        <v>461.44101245561774</v>
      </c>
      <c r="G28" s="175">
        <f t="shared" si="1"/>
        <v>499.7761119519306</v>
      </c>
      <c r="H28" s="175">
        <f t="shared" si="1"/>
        <v>575.49976527798071</v>
      </c>
      <c r="I28" s="175">
        <f t="shared" si="1"/>
        <v>655.95614693690891</v>
      </c>
      <c r="J28" s="175">
        <f t="shared" si="1"/>
        <v>705.17652159884153</v>
      </c>
      <c r="K28" s="175">
        <f t="shared" si="1"/>
        <v>747.29780376145686</v>
      </c>
      <c r="L28" s="175">
        <f t="shared" si="1"/>
        <v>789.41908592407219</v>
      </c>
      <c r="M28" s="175">
        <f t="shared" ref="M28:W28" si="2">O4*N12%*$C$23%</f>
        <v>882.30840803115302</v>
      </c>
      <c r="N28" s="175">
        <f t="shared" si="2"/>
        <v>985.27608757666928</v>
      </c>
      <c r="O28" s="175">
        <f t="shared" si="2"/>
        <v>1104.0600587734477</v>
      </c>
      <c r="P28" s="175">
        <f t="shared" si="2"/>
        <v>1209.9215730089334</v>
      </c>
      <c r="Q28" s="175">
        <f t="shared" si="2"/>
        <v>1350.2515982685438</v>
      </c>
      <c r="R28" s="175">
        <f t="shared" si="2"/>
        <v>1430.7368103067415</v>
      </c>
      <c r="S28" s="175">
        <f t="shared" si="2"/>
        <v>1525.1135649740622</v>
      </c>
      <c r="T28" s="175">
        <f t="shared" si="2"/>
        <v>1341.098016194501</v>
      </c>
      <c r="U28" s="47">
        <f t="shared" si="2"/>
        <v>1463.7768260734097</v>
      </c>
      <c r="V28" s="47">
        <f t="shared" si="2"/>
        <v>1711.6538186605674</v>
      </c>
      <c r="W28" s="47">
        <f t="shared" si="2"/>
        <v>1754.8674027630752</v>
      </c>
      <c r="X28" s="63"/>
      <c r="Y28" s="63"/>
      <c r="Z28" s="63"/>
      <c r="AA28" s="63"/>
      <c r="AB28" s="63"/>
      <c r="AC28" s="63"/>
      <c r="AD28" s="63"/>
      <c r="AE28" s="63"/>
      <c r="AF28" s="63"/>
      <c r="AG28" s="63"/>
      <c r="AH28" s="63"/>
      <c r="AI28" s="63"/>
      <c r="AJ28" s="146"/>
      <c r="AK28" s="146"/>
      <c r="AL28" s="131"/>
      <c r="AM28" s="131"/>
    </row>
    <row r="29" spans="1:39" ht="22.5" customHeight="1">
      <c r="A29" s="29"/>
      <c r="B29" s="831" t="s">
        <v>254</v>
      </c>
      <c r="C29" s="803"/>
      <c r="D29" s="803"/>
      <c r="E29" s="803"/>
      <c r="F29" s="803"/>
      <c r="G29" s="803"/>
      <c r="H29" s="803"/>
      <c r="I29" s="803"/>
      <c r="J29" s="803"/>
      <c r="K29" s="803"/>
      <c r="L29" s="803"/>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row>
    <row r="30" spans="1:39" ht="22.5" customHeight="1">
      <c r="A30" s="29"/>
      <c r="B30" s="803"/>
      <c r="C30" s="803"/>
      <c r="D30" s="803"/>
      <c r="E30" s="803"/>
      <c r="F30" s="803"/>
      <c r="G30" s="803"/>
      <c r="H30" s="803"/>
      <c r="I30" s="803"/>
      <c r="J30" s="803"/>
      <c r="K30" s="803"/>
      <c r="L30" s="803"/>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row>
    <row r="31" spans="1:39" ht="22.5" customHeight="1">
      <c r="A31" s="29"/>
      <c r="B31" s="803"/>
      <c r="C31" s="803"/>
      <c r="D31" s="803"/>
      <c r="E31" s="803"/>
      <c r="F31" s="803"/>
      <c r="G31" s="803"/>
      <c r="H31" s="803"/>
      <c r="I31" s="803"/>
      <c r="J31" s="803"/>
      <c r="K31" s="803"/>
      <c r="L31" s="803"/>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row>
    <row r="32" spans="1:39" ht="22.5" customHeight="1">
      <c r="A32" s="29"/>
      <c r="B32" s="53"/>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row>
    <row r="33" spans="1:39" ht="22.5" customHeight="1">
      <c r="A33" s="29"/>
      <c r="B33" s="806" t="s">
        <v>255</v>
      </c>
      <c r="C33" s="803"/>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row>
    <row r="34" spans="1:39" ht="22.5" customHeight="1">
      <c r="A34" s="29"/>
      <c r="B34" s="157" t="s">
        <v>54</v>
      </c>
      <c r="C34" s="157" t="s">
        <v>167</v>
      </c>
      <c r="D34" s="176">
        <v>2005</v>
      </c>
      <c r="E34" s="176">
        <v>2006</v>
      </c>
      <c r="F34" s="176">
        <v>2007</v>
      </c>
      <c r="G34" s="176">
        <v>2008</v>
      </c>
      <c r="H34" s="176">
        <v>2009</v>
      </c>
      <c r="I34" s="176">
        <v>2010</v>
      </c>
      <c r="J34" s="176">
        <v>2011</v>
      </c>
      <c r="K34" s="176">
        <v>2012</v>
      </c>
      <c r="L34" s="176">
        <v>2013</v>
      </c>
      <c r="M34" s="176">
        <v>2014</v>
      </c>
      <c r="N34" s="176">
        <v>2015</v>
      </c>
      <c r="O34" s="176">
        <v>2016</v>
      </c>
      <c r="P34" s="176">
        <v>2017</v>
      </c>
      <c r="Q34" s="176">
        <v>2018</v>
      </c>
      <c r="R34" s="176">
        <v>2019</v>
      </c>
      <c r="S34" s="176">
        <v>2020</v>
      </c>
      <c r="T34" s="157">
        <v>2021</v>
      </c>
      <c r="U34" s="157">
        <v>2022</v>
      </c>
      <c r="V34" s="65">
        <v>2023</v>
      </c>
      <c r="W34" s="29"/>
      <c r="X34" s="63"/>
      <c r="Y34" s="29"/>
      <c r="Z34" s="29"/>
      <c r="AA34" s="29"/>
      <c r="AB34" s="29"/>
      <c r="AC34" s="29"/>
      <c r="AD34" s="29"/>
      <c r="AE34" s="29"/>
      <c r="AF34" s="29"/>
      <c r="AG34" s="29"/>
      <c r="AH34" s="29"/>
      <c r="AI34" s="29"/>
      <c r="AJ34" s="29"/>
    </row>
    <row r="35" spans="1:39" ht="22.5" customHeight="1">
      <c r="A35" s="29"/>
      <c r="B35" s="64" t="s">
        <v>51</v>
      </c>
      <c r="C35" s="81" t="s">
        <v>168</v>
      </c>
      <c r="D35" s="175">
        <f t="shared" ref="D35:V35" si="3">(1/4*D28)+(3/4*E28)</f>
        <v>420.147957751256</v>
      </c>
      <c r="E35" s="175">
        <f t="shared" si="3"/>
        <v>451.85723758153949</v>
      </c>
      <c r="F35" s="175">
        <f t="shared" si="3"/>
        <v>490.19233707785241</v>
      </c>
      <c r="G35" s="175">
        <f t="shared" si="3"/>
        <v>556.56885194646816</v>
      </c>
      <c r="H35" s="175">
        <f t="shared" si="3"/>
        <v>635.84205152217692</v>
      </c>
      <c r="I35" s="175">
        <f t="shared" si="3"/>
        <v>692.87142793335829</v>
      </c>
      <c r="J35" s="175">
        <f t="shared" si="3"/>
        <v>736.76748322080311</v>
      </c>
      <c r="K35" s="175">
        <f t="shared" si="3"/>
        <v>778.88876538341833</v>
      </c>
      <c r="L35" s="175">
        <f t="shared" si="3"/>
        <v>859.08607750438284</v>
      </c>
      <c r="M35" s="175">
        <f t="shared" si="3"/>
        <v>959.53416769029013</v>
      </c>
      <c r="N35" s="175">
        <f t="shared" si="3"/>
        <v>1074.364065974253</v>
      </c>
      <c r="O35" s="175">
        <f t="shared" si="3"/>
        <v>1183.456194450062</v>
      </c>
      <c r="P35" s="175">
        <f t="shared" si="3"/>
        <v>1315.1690919536413</v>
      </c>
      <c r="Q35" s="175">
        <f t="shared" si="3"/>
        <v>1410.6155072971919</v>
      </c>
      <c r="R35" s="175">
        <f t="shared" si="3"/>
        <v>1501.5193763072321</v>
      </c>
      <c r="S35" s="175">
        <f t="shared" si="3"/>
        <v>1387.1019033893913</v>
      </c>
      <c r="T35" s="175">
        <f t="shared" si="3"/>
        <v>1433.1071236036823</v>
      </c>
      <c r="U35" s="175">
        <f t="shared" si="3"/>
        <v>1649.684570513778</v>
      </c>
      <c r="V35" s="175">
        <f t="shared" si="3"/>
        <v>1744.0640067374484</v>
      </c>
      <c r="W35" s="29"/>
      <c r="X35" s="71"/>
      <c r="Y35" s="29"/>
      <c r="Z35" s="29"/>
      <c r="AA35" s="29"/>
      <c r="AB35" s="29"/>
      <c r="AC35" s="29"/>
      <c r="AD35" s="29"/>
      <c r="AE35" s="29"/>
      <c r="AF35" s="29"/>
      <c r="AG35" s="29"/>
      <c r="AH35" s="29"/>
      <c r="AI35" s="29"/>
      <c r="AJ35" s="29"/>
    </row>
    <row r="36" spans="1:39" ht="22.5" customHeight="1">
      <c r="A36" s="29"/>
      <c r="B36" s="73"/>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row>
    <row r="37" spans="1:39" ht="2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row>
    <row r="38" spans="1:39" ht="2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row>
    <row r="39" spans="1:39" ht="2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row>
    <row r="40" spans="1:39" ht="2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row>
    <row r="41" spans="1:39" ht="2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row>
    <row r="42" spans="1:39" ht="2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row>
    <row r="43" spans="1:39" ht="2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row>
    <row r="44" spans="1:39" ht="2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row>
    <row r="45" spans="1:39" ht="2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row>
    <row r="46" spans="1:39" ht="2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row>
    <row r="47" spans="1:39" ht="2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row>
    <row r="48" spans="1:39" ht="2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row>
    <row r="49" spans="1:39" ht="2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row>
    <row r="50" spans="1:39" ht="2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row>
    <row r="51" spans="1:39" ht="2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row>
    <row r="52" spans="1:39" ht="2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row>
    <row r="53" spans="1:39" ht="2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row>
    <row r="54" spans="1:39" ht="2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row>
    <row r="55" spans="1:39" ht="2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row>
    <row r="56" spans="1:39" ht="2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row>
    <row r="57" spans="1:39" ht="2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row>
    <row r="58" spans="1:39" ht="2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row>
    <row r="59" spans="1:39" ht="2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row>
    <row r="60" spans="1:39" ht="2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row>
    <row r="61" spans="1:39" ht="2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row>
    <row r="62" spans="1:39" ht="2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row>
    <row r="63" spans="1:39" ht="2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row>
    <row r="64" spans="1:39" ht="2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row>
    <row r="65" spans="1:39" ht="2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row>
    <row r="66" spans="1:39" ht="2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row>
    <row r="67" spans="1:39" ht="2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row>
    <row r="68" spans="1:39" ht="2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row>
    <row r="69" spans="1:39" ht="2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row>
    <row r="70" spans="1:39" ht="2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row>
    <row r="71" spans="1:39" ht="2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row>
    <row r="72" spans="1:39" ht="2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row>
    <row r="73" spans="1:39" ht="2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row>
    <row r="74" spans="1:39" ht="2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row>
    <row r="75" spans="1:39" ht="2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row>
    <row r="76" spans="1:39" ht="2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row>
    <row r="77" spans="1:39" ht="2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row>
    <row r="78" spans="1:39" ht="2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row>
    <row r="79" spans="1:39" ht="2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row>
    <row r="80" spans="1:39" ht="2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row>
    <row r="81" spans="1:39" ht="2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row>
    <row r="82" spans="1:39" ht="2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row>
    <row r="83" spans="1:39" ht="2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row>
    <row r="84" spans="1:39" ht="2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row>
    <row r="85" spans="1:39" ht="2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row>
    <row r="86" spans="1:39" ht="2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row>
    <row r="87" spans="1:39" ht="2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row>
    <row r="88" spans="1:39" ht="2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row>
    <row r="89" spans="1:39" ht="2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row>
    <row r="90" spans="1:39" ht="2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row>
    <row r="91" spans="1:39" ht="2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row>
    <row r="92" spans="1:39" ht="2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row>
    <row r="93" spans="1:39" ht="2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row>
    <row r="94" spans="1:39" ht="2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row>
    <row r="95" spans="1:39" ht="2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row>
    <row r="96" spans="1:39" ht="2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row>
    <row r="97" spans="1:39" ht="2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row>
    <row r="98" spans="1:39" ht="2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row>
    <row r="99" spans="1:39" ht="2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row>
    <row r="100" spans="1:39" ht="2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row>
    <row r="101" spans="1:39" ht="2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row>
    <row r="102" spans="1:39" ht="2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row>
    <row r="103" spans="1:39" ht="2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row>
    <row r="104" spans="1:39" ht="2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row>
    <row r="105" spans="1:39" ht="2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row>
    <row r="106" spans="1:39" ht="2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row>
    <row r="107" spans="1:39" ht="2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row>
    <row r="108" spans="1:39" ht="2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row>
    <row r="109" spans="1:39" ht="2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row>
    <row r="110" spans="1:39" ht="2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row>
    <row r="111" spans="1:39" ht="2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row>
    <row r="112" spans="1:39" ht="2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row>
    <row r="113" spans="1:39" ht="2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row>
    <row r="114" spans="1:39" ht="2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row>
    <row r="115" spans="1:39" ht="2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row>
    <row r="116" spans="1:39" ht="2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row>
    <row r="117" spans="1:39" ht="2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row>
    <row r="118" spans="1:39" ht="2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row>
    <row r="119" spans="1:39" ht="2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row>
    <row r="120" spans="1:39" ht="2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row>
    <row r="121" spans="1:39" ht="2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row>
    <row r="122" spans="1:39" ht="2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row>
    <row r="123" spans="1:39" ht="2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row>
    <row r="124" spans="1:39" ht="2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row>
    <row r="125" spans="1:39" ht="2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row>
    <row r="126" spans="1:39" ht="2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row>
    <row r="127" spans="1:39" ht="2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row>
    <row r="128" spans="1:39" ht="2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row>
    <row r="129" spans="1:39" ht="2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row>
    <row r="130" spans="1:39" ht="2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row>
    <row r="131" spans="1:39" ht="2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row>
    <row r="132" spans="1:39" ht="2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row>
    <row r="133" spans="1:39" ht="2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row>
    <row r="134" spans="1:39" ht="2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row>
    <row r="135" spans="1:39" ht="2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row>
    <row r="136" spans="1:39" ht="2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row>
    <row r="137" spans="1:39" ht="2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row>
    <row r="138" spans="1:39" ht="2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row>
    <row r="139" spans="1:39" ht="2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row>
    <row r="140" spans="1:39" ht="2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row>
    <row r="141" spans="1:39" ht="2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row>
    <row r="142" spans="1:39" ht="2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row>
    <row r="143" spans="1:39" ht="2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row>
    <row r="144" spans="1:39" ht="2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row>
    <row r="145" spans="1:39" ht="2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row>
    <row r="146" spans="1:39" ht="2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row>
    <row r="147" spans="1:39" ht="2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row>
    <row r="148" spans="1:39" ht="2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row>
    <row r="149" spans="1:39" ht="2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row>
    <row r="150" spans="1:39" ht="2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row>
    <row r="151" spans="1:39" ht="2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row>
    <row r="152" spans="1:39" ht="2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row>
    <row r="153" spans="1:39" ht="2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row>
    <row r="154" spans="1:39" ht="2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row>
    <row r="155" spans="1:39" ht="2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row>
    <row r="156" spans="1:39" ht="2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row>
    <row r="157" spans="1:39" ht="2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row>
    <row r="158" spans="1:39" ht="2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row>
    <row r="159" spans="1:39" ht="2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row>
    <row r="160" spans="1:39" ht="2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row>
    <row r="161" spans="1:39" ht="2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row>
    <row r="162" spans="1:39" ht="2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row>
    <row r="163" spans="1:39" ht="2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row>
    <row r="164" spans="1:39" ht="2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row>
    <row r="165" spans="1:39" ht="2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row>
    <row r="166" spans="1:39" ht="2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row>
    <row r="167" spans="1:39" ht="2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row>
    <row r="168" spans="1:39" ht="2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row>
    <row r="169" spans="1:39" ht="2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row>
    <row r="170" spans="1:39" ht="2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row>
    <row r="171" spans="1:39" ht="2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row>
    <row r="172" spans="1:39" ht="2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row>
    <row r="173" spans="1:39" ht="2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row>
    <row r="174" spans="1:39" ht="2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row>
    <row r="175" spans="1:39" ht="2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row>
    <row r="176" spans="1:39" ht="2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row>
    <row r="177" spans="1:39" ht="2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row>
    <row r="178" spans="1:39" ht="2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row>
    <row r="179" spans="1:39" ht="2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row>
    <row r="180" spans="1:39" ht="2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row>
    <row r="181" spans="1:39" ht="2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row>
    <row r="182" spans="1:39" ht="2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row>
    <row r="183" spans="1:39" ht="2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row>
    <row r="184" spans="1:39" ht="2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row>
    <row r="185" spans="1:39" ht="2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row>
    <row r="186" spans="1:39" ht="2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row>
    <row r="187" spans="1:39" ht="2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row>
    <row r="188" spans="1:39" ht="2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row>
    <row r="189" spans="1:39" ht="2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row>
    <row r="190" spans="1:39" ht="2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row>
    <row r="191" spans="1:39" ht="2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row>
    <row r="192" spans="1:39" ht="2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row>
    <row r="193" spans="1:39" ht="2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row>
    <row r="194" spans="1:39" ht="2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row>
    <row r="195" spans="1:39" ht="2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row>
    <row r="196" spans="1:39" ht="2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row>
    <row r="197" spans="1:39" ht="2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row>
    <row r="198" spans="1:39" ht="2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row>
    <row r="199" spans="1:39" ht="2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row>
    <row r="200" spans="1:39" ht="2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row>
    <row r="201" spans="1:39" ht="2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row>
    <row r="202" spans="1:39" ht="2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row>
    <row r="203" spans="1:39" ht="2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row>
    <row r="204" spans="1:39" ht="2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row>
    <row r="205" spans="1:39" ht="2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row>
    <row r="206" spans="1:39" ht="2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row>
    <row r="207" spans="1:39" ht="2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row>
    <row r="208" spans="1:39" ht="2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row>
    <row r="209" spans="1:39" ht="2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row>
    <row r="210" spans="1:39" ht="2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row>
    <row r="211" spans="1:39" ht="2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row>
    <row r="212" spans="1:39" ht="2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row>
    <row r="213" spans="1:39" ht="2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row>
    <row r="214" spans="1:39" ht="2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row>
    <row r="215" spans="1:39" ht="2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row>
    <row r="216" spans="1:39" ht="2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row>
    <row r="217" spans="1:39" ht="2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row>
    <row r="218" spans="1:39" ht="2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row>
    <row r="219" spans="1:39" ht="2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row>
    <row r="220" spans="1:39" ht="2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row>
    <row r="221" spans="1:39" ht="2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row>
    <row r="222" spans="1:39" ht="2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row>
    <row r="223" spans="1:39" ht="2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row>
    <row r="224" spans="1:39" ht="2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row>
    <row r="225" spans="1:39" ht="2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row>
    <row r="226" spans="1:39" ht="2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row>
    <row r="227" spans="1:39" ht="2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row>
    <row r="228" spans="1:39" ht="2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row>
    <row r="229" spans="1:39" ht="2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row>
    <row r="230" spans="1:39" ht="2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row>
    <row r="231" spans="1:39" ht="2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row>
    <row r="232" spans="1:39" ht="2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row>
    <row r="233" spans="1:39" ht="2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row>
    <row r="234" spans="1:39" ht="2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row>
    <row r="235" spans="1:39" ht="2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row>
    <row r="236" spans="1:39" ht="15.75" customHeight="1"/>
    <row r="237" spans="1:39" ht="15.75" customHeight="1"/>
    <row r="238" spans="1:39" ht="15.75" customHeight="1"/>
    <row r="239" spans="1:39" ht="15.75" customHeight="1"/>
    <row r="240" spans="1:3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B29:L31"/>
    <mergeCell ref="B33:C33"/>
    <mergeCell ref="B2:C2"/>
    <mergeCell ref="B5:L5"/>
    <mergeCell ref="B8:D8"/>
    <mergeCell ref="B13:K13"/>
    <mergeCell ref="B16:D16"/>
    <mergeCell ref="B26:F26"/>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02171-3672-4271-8ACB-3472A943358F}">
  <sheetPr>
    <tabColor theme="3" tint="0.39997558519241921"/>
    <outlinePr summaryBelow="0" summaryRight="0"/>
  </sheetPr>
  <dimension ref="A3:AC1002"/>
  <sheetViews>
    <sheetView topLeftCell="A3" workbookViewId="0">
      <selection activeCell="D15" sqref="D15"/>
    </sheetView>
  </sheetViews>
  <sheetFormatPr defaultColWidth="12.6328125" defaultRowHeight="15" customHeight="1"/>
  <cols>
    <col min="1" max="6" width="12.6328125" style="31" customWidth="1"/>
    <col min="7" max="16384" width="12.6328125" style="31"/>
  </cols>
  <sheetData>
    <row r="3" spans="1:29" ht="27" customHeight="1">
      <c r="A3" s="53"/>
      <c r="B3" s="29"/>
      <c r="C3" s="29"/>
      <c r="D3" s="29"/>
      <c r="E3" s="63"/>
      <c r="F3" s="63"/>
      <c r="G3" s="29"/>
      <c r="H3" s="29"/>
      <c r="I3" s="29"/>
      <c r="J3" s="29"/>
      <c r="K3" s="29"/>
      <c r="L3" s="29"/>
      <c r="M3" s="29"/>
      <c r="N3" s="29"/>
      <c r="O3" s="29"/>
      <c r="P3" s="29"/>
      <c r="Q3" s="29"/>
      <c r="R3" s="29"/>
      <c r="S3" s="29"/>
      <c r="T3" s="29"/>
      <c r="U3" s="29"/>
      <c r="V3" s="29"/>
      <c r="W3" s="29"/>
      <c r="X3" s="29"/>
      <c r="Y3" s="29"/>
      <c r="Z3" s="29"/>
      <c r="AA3" s="29"/>
      <c r="AB3" s="29"/>
      <c r="AC3" s="29"/>
    </row>
    <row r="4" spans="1:29" ht="27" customHeight="1">
      <c r="A4" s="29"/>
      <c r="B4" s="804" t="s">
        <v>256</v>
      </c>
      <c r="C4" s="803"/>
      <c r="D4" s="803"/>
      <c r="E4" s="803"/>
      <c r="F4" s="63"/>
      <c r="G4" s="29"/>
      <c r="H4" s="29"/>
      <c r="I4" s="29"/>
      <c r="J4" s="29"/>
      <c r="K4" s="29"/>
      <c r="L4" s="29"/>
      <c r="M4" s="29"/>
      <c r="N4" s="29"/>
      <c r="O4" s="29"/>
      <c r="P4" s="29"/>
      <c r="Q4" s="29"/>
      <c r="R4" s="29"/>
      <c r="S4" s="29"/>
      <c r="T4" s="29"/>
      <c r="U4" s="29"/>
      <c r="V4" s="29"/>
      <c r="W4" s="29"/>
      <c r="X4" s="29"/>
      <c r="Y4" s="29"/>
      <c r="Z4" s="29"/>
      <c r="AA4" s="29"/>
      <c r="AB4" s="29"/>
      <c r="AC4" s="29"/>
    </row>
    <row r="5" spans="1:29" ht="27" customHeight="1">
      <c r="A5" s="29"/>
      <c r="B5" s="36" t="s">
        <v>47</v>
      </c>
      <c r="C5" s="36" t="s">
        <v>54</v>
      </c>
      <c r="D5" s="36" t="s">
        <v>138</v>
      </c>
      <c r="E5" s="58">
        <v>37712</v>
      </c>
      <c r="F5" s="36" t="s">
        <v>139</v>
      </c>
      <c r="G5" s="58">
        <v>38504</v>
      </c>
      <c r="H5" s="58">
        <v>38899</v>
      </c>
      <c r="I5" s="58">
        <v>39295</v>
      </c>
      <c r="J5" s="58">
        <v>39692</v>
      </c>
      <c r="K5" s="177">
        <v>40087</v>
      </c>
      <c r="L5" s="177">
        <v>40483</v>
      </c>
      <c r="M5" s="177">
        <v>40878</v>
      </c>
      <c r="N5" s="36" t="s">
        <v>140</v>
      </c>
      <c r="O5" s="36" t="s">
        <v>141</v>
      </c>
      <c r="P5" s="36" t="s">
        <v>142</v>
      </c>
      <c r="Q5" s="36" t="s">
        <v>143</v>
      </c>
      <c r="R5" s="36" t="s">
        <v>144</v>
      </c>
      <c r="S5" s="36" t="s">
        <v>145</v>
      </c>
      <c r="T5" s="36" t="s">
        <v>146</v>
      </c>
      <c r="U5" s="36" t="s">
        <v>147</v>
      </c>
      <c r="V5" s="36" t="s">
        <v>148</v>
      </c>
      <c r="W5" s="36" t="s">
        <v>149</v>
      </c>
      <c r="X5" s="65" t="s">
        <v>150</v>
      </c>
      <c r="Y5" s="65" t="s">
        <v>151</v>
      </c>
      <c r="Z5" s="29"/>
      <c r="AA5" s="29"/>
    </row>
    <row r="6" spans="1:29" ht="27" customHeight="1">
      <c r="A6" s="63"/>
      <c r="B6" s="45" t="s">
        <v>15</v>
      </c>
      <c r="C6" s="45" t="s">
        <v>22</v>
      </c>
      <c r="D6" s="178" t="s">
        <v>152</v>
      </c>
      <c r="E6" s="45">
        <v>0</v>
      </c>
      <c r="F6" s="45">
        <v>0</v>
      </c>
      <c r="G6" s="45">
        <v>0</v>
      </c>
      <c r="H6" s="45">
        <v>0</v>
      </c>
      <c r="I6" s="45">
        <v>0</v>
      </c>
      <c r="J6" s="45">
        <v>0</v>
      </c>
      <c r="K6" s="45">
        <v>0</v>
      </c>
      <c r="L6" s="45">
        <v>0</v>
      </c>
      <c r="M6" s="45">
        <v>0</v>
      </c>
      <c r="N6" s="45">
        <v>0</v>
      </c>
      <c r="O6" s="45">
        <v>0</v>
      </c>
      <c r="P6" s="45">
        <v>0</v>
      </c>
      <c r="Q6" s="45">
        <v>0</v>
      </c>
      <c r="R6" s="45">
        <v>2</v>
      </c>
      <c r="S6" s="47">
        <v>0</v>
      </c>
      <c r="T6" s="45">
        <v>1.39</v>
      </c>
      <c r="U6" s="45">
        <v>5.82</v>
      </c>
      <c r="V6" s="45">
        <v>4.37</v>
      </c>
      <c r="W6" s="45">
        <v>12</v>
      </c>
      <c r="X6" s="45">
        <v>28</v>
      </c>
      <c r="Y6" s="45">
        <v>43</v>
      </c>
      <c r="Z6" s="63"/>
      <c r="AA6" s="63"/>
    </row>
    <row r="7" spans="1:29" ht="27" customHeight="1">
      <c r="A7" s="29"/>
      <c r="B7" s="30"/>
      <c r="C7" s="29"/>
      <c r="D7" s="29"/>
      <c r="E7" s="63"/>
      <c r="F7" s="63"/>
      <c r="G7" s="29"/>
      <c r="H7" s="29"/>
      <c r="I7" s="29"/>
      <c r="J7" s="29"/>
      <c r="K7" s="29"/>
      <c r="L7" s="29"/>
      <c r="M7" s="29"/>
      <c r="N7" s="29"/>
      <c r="O7" s="29"/>
      <c r="P7" s="29"/>
      <c r="Q7" s="29"/>
      <c r="R7" s="29"/>
      <c r="S7" s="29"/>
      <c r="T7" s="29"/>
      <c r="U7" s="29"/>
      <c r="V7" s="29"/>
      <c r="W7" s="29"/>
      <c r="X7" s="29"/>
      <c r="Y7" s="29"/>
      <c r="Z7" s="29"/>
      <c r="AA7" s="29"/>
      <c r="AB7" s="29"/>
      <c r="AC7" s="29"/>
    </row>
    <row r="8" spans="1:29" ht="40.75" customHeight="1">
      <c r="A8" s="29"/>
      <c r="B8" s="814" t="s">
        <v>257</v>
      </c>
      <c r="C8" s="803"/>
      <c r="D8" s="803"/>
      <c r="E8" s="803"/>
      <c r="F8" s="803"/>
      <c r="G8" s="803"/>
      <c r="H8" s="803"/>
      <c r="I8" s="803"/>
      <c r="J8" s="803"/>
      <c r="K8" s="803"/>
      <c r="L8" s="803"/>
      <c r="M8" s="803"/>
      <c r="N8" s="82"/>
      <c r="O8" s="29"/>
      <c r="P8" s="29"/>
      <c r="Q8" s="29"/>
      <c r="R8" s="29"/>
      <c r="S8" s="29"/>
      <c r="T8" s="29"/>
      <c r="U8" s="29"/>
      <c r="V8" s="29"/>
      <c r="W8" s="29"/>
      <c r="X8" s="29"/>
      <c r="Y8" s="29"/>
      <c r="Z8" s="29"/>
      <c r="AA8" s="29"/>
      <c r="AB8" s="29"/>
      <c r="AC8" s="29"/>
    </row>
    <row r="9" spans="1:29" ht="27" customHeight="1">
      <c r="A9" s="29"/>
      <c r="B9" s="803"/>
      <c r="C9" s="803"/>
      <c r="D9" s="803"/>
      <c r="E9" s="803"/>
      <c r="F9" s="803"/>
      <c r="G9" s="803"/>
      <c r="H9" s="803"/>
      <c r="I9" s="803"/>
      <c r="J9" s="803"/>
      <c r="K9" s="803"/>
      <c r="L9" s="803"/>
      <c r="M9" s="803"/>
      <c r="N9" s="82"/>
      <c r="O9" s="29"/>
      <c r="P9" s="29"/>
      <c r="Q9" s="29"/>
      <c r="R9" s="29"/>
      <c r="S9" s="29"/>
      <c r="T9" s="29"/>
      <c r="U9" s="29"/>
      <c r="V9" s="29"/>
      <c r="W9" s="29"/>
      <c r="X9" s="29"/>
      <c r="Y9" s="29"/>
      <c r="Z9" s="29"/>
      <c r="AA9" s="29"/>
      <c r="AB9" s="29"/>
      <c r="AC9" s="29"/>
    </row>
    <row r="10" spans="1:29" ht="27" customHeight="1">
      <c r="A10" s="29"/>
      <c r="B10" s="82"/>
      <c r="C10" s="82"/>
      <c r="D10" s="82"/>
      <c r="E10" s="82"/>
      <c r="F10" s="82"/>
      <c r="G10" s="82"/>
      <c r="H10" s="82"/>
      <c r="I10" s="82"/>
      <c r="J10" s="82"/>
      <c r="K10" s="82"/>
      <c r="L10" s="82"/>
      <c r="M10" s="82"/>
      <c r="N10" s="29"/>
      <c r="O10" s="29"/>
      <c r="P10" s="29"/>
      <c r="Q10" s="29"/>
      <c r="R10" s="29"/>
      <c r="S10" s="29"/>
      <c r="T10" s="29"/>
      <c r="U10" s="29"/>
      <c r="V10" s="29"/>
      <c r="W10" s="29"/>
      <c r="X10" s="29"/>
      <c r="Y10" s="29"/>
      <c r="Z10" s="29"/>
      <c r="AA10" s="29"/>
      <c r="AB10" s="29"/>
      <c r="AC10" s="29"/>
    </row>
    <row r="11" spans="1:29" ht="27" customHeight="1">
      <c r="A11" s="29"/>
      <c r="B11" s="804" t="s">
        <v>255</v>
      </c>
      <c r="C11" s="803"/>
      <c r="D11" s="803"/>
      <c r="E11" s="63"/>
      <c r="F11" s="63"/>
      <c r="G11" s="29"/>
      <c r="H11" s="29"/>
      <c r="I11" s="29"/>
      <c r="J11" s="29"/>
      <c r="K11" s="29"/>
      <c r="L11" s="29"/>
      <c r="M11" s="29"/>
      <c r="N11" s="29"/>
      <c r="O11" s="29"/>
      <c r="P11" s="29"/>
      <c r="Q11" s="29"/>
      <c r="R11" s="29"/>
      <c r="S11" s="29"/>
      <c r="T11" s="29"/>
      <c r="U11" s="29"/>
      <c r="V11" s="29"/>
      <c r="W11" s="29"/>
      <c r="X11" s="29"/>
      <c r="Y11" s="29"/>
      <c r="Z11" s="29"/>
      <c r="AA11" s="29"/>
      <c r="AB11" s="29"/>
      <c r="AC11" s="29"/>
    </row>
    <row r="12" spans="1:29" ht="27" customHeight="1">
      <c r="A12" s="29"/>
      <c r="B12" s="36" t="s">
        <v>47</v>
      </c>
      <c r="C12" s="36" t="s">
        <v>54</v>
      </c>
      <c r="D12" s="36" t="s">
        <v>138</v>
      </c>
      <c r="E12" s="37">
        <v>2004</v>
      </c>
      <c r="F12" s="37">
        <v>2005</v>
      </c>
      <c r="G12" s="37">
        <v>2006</v>
      </c>
      <c r="H12" s="37">
        <v>2007</v>
      </c>
      <c r="I12" s="37">
        <v>2008</v>
      </c>
      <c r="J12" s="37">
        <v>2009</v>
      </c>
      <c r="K12" s="37">
        <v>2010</v>
      </c>
      <c r="L12" s="37">
        <v>2011</v>
      </c>
      <c r="M12" s="37">
        <v>2012</v>
      </c>
      <c r="N12" s="37">
        <v>2013</v>
      </c>
      <c r="O12" s="37">
        <v>2014</v>
      </c>
      <c r="P12" s="37">
        <v>2015</v>
      </c>
      <c r="Q12" s="37">
        <v>2016</v>
      </c>
      <c r="R12" s="37">
        <v>2017</v>
      </c>
      <c r="S12" s="37">
        <v>2018</v>
      </c>
      <c r="T12" s="37">
        <v>2019</v>
      </c>
      <c r="U12" s="37">
        <v>2020</v>
      </c>
      <c r="V12" s="37">
        <v>2021</v>
      </c>
      <c r="W12" s="37">
        <v>2022</v>
      </c>
      <c r="X12" s="65">
        <v>2023</v>
      </c>
      <c r="Y12" s="29"/>
      <c r="Z12" s="63"/>
      <c r="AA12" s="29"/>
    </row>
    <row r="13" spans="1:29" ht="27" customHeight="1">
      <c r="A13" s="63"/>
      <c r="B13" s="45" t="s">
        <v>15</v>
      </c>
      <c r="C13" s="45" t="s">
        <v>22</v>
      </c>
      <c r="D13" s="178" t="s">
        <v>152</v>
      </c>
      <c r="E13" s="47">
        <f t="shared" ref="E13:X13" si="0">(1/4*E6)+(3/4*F6)</f>
        <v>0</v>
      </c>
      <c r="F13" s="47">
        <f t="shared" si="0"/>
        <v>0</v>
      </c>
      <c r="G13" s="47">
        <f t="shared" si="0"/>
        <v>0</v>
      </c>
      <c r="H13" s="47">
        <f t="shared" si="0"/>
        <v>0</v>
      </c>
      <c r="I13" s="47">
        <f t="shared" si="0"/>
        <v>0</v>
      </c>
      <c r="J13" s="47">
        <f t="shared" si="0"/>
        <v>0</v>
      </c>
      <c r="K13" s="47">
        <f t="shared" si="0"/>
        <v>0</v>
      </c>
      <c r="L13" s="47">
        <f t="shared" si="0"/>
        <v>0</v>
      </c>
      <c r="M13" s="47">
        <f t="shared" si="0"/>
        <v>0</v>
      </c>
      <c r="N13" s="47">
        <f t="shared" si="0"/>
        <v>0</v>
      </c>
      <c r="O13" s="47">
        <f t="shared" si="0"/>
        <v>0</v>
      </c>
      <c r="P13" s="47">
        <f t="shared" si="0"/>
        <v>0</v>
      </c>
      <c r="Q13" s="47">
        <f t="shared" si="0"/>
        <v>1.5</v>
      </c>
      <c r="R13" s="47">
        <f t="shared" si="0"/>
        <v>0.5</v>
      </c>
      <c r="S13" s="47">
        <f t="shared" si="0"/>
        <v>1.0425</v>
      </c>
      <c r="T13" s="47">
        <f t="shared" si="0"/>
        <v>4.7125000000000004</v>
      </c>
      <c r="U13" s="47">
        <f t="shared" si="0"/>
        <v>4.7324999999999999</v>
      </c>
      <c r="V13" s="47">
        <f t="shared" si="0"/>
        <v>10.092499999999999</v>
      </c>
      <c r="W13" s="47">
        <f t="shared" si="0"/>
        <v>24</v>
      </c>
      <c r="X13" s="47">
        <f t="shared" si="0"/>
        <v>39.25</v>
      </c>
      <c r="Y13" s="63"/>
      <c r="Z13" s="72"/>
      <c r="AA13" s="63"/>
    </row>
    <row r="14" spans="1:29" ht="27" customHeight="1">
      <c r="A14" s="29"/>
      <c r="B14" s="73"/>
      <c r="C14" s="73"/>
      <c r="D14" s="29"/>
      <c r="E14" s="63"/>
      <c r="F14" s="63"/>
      <c r="G14" s="29"/>
      <c r="H14" s="29"/>
      <c r="I14" s="29"/>
      <c r="J14" s="29"/>
      <c r="K14" s="29"/>
      <c r="L14" s="29"/>
      <c r="M14" s="29"/>
      <c r="N14" s="29"/>
      <c r="O14" s="29"/>
      <c r="P14" s="29"/>
      <c r="Q14" s="29"/>
      <c r="R14" s="29"/>
      <c r="S14" s="29"/>
      <c r="T14" s="29"/>
      <c r="U14" s="29"/>
      <c r="V14" s="29"/>
      <c r="W14" s="29"/>
      <c r="X14" s="29"/>
      <c r="Y14" s="29"/>
      <c r="Z14" s="29"/>
      <c r="AA14" s="29"/>
      <c r="AB14" s="29"/>
      <c r="AC14" s="29"/>
    </row>
    <row r="15" spans="1:29" ht="27" customHeight="1">
      <c r="A15" s="29"/>
      <c r="B15" s="29"/>
      <c r="C15" s="29"/>
      <c r="D15" s="29"/>
      <c r="E15" s="63"/>
      <c r="F15" s="63"/>
      <c r="G15" s="29"/>
      <c r="H15" s="29"/>
      <c r="I15" s="29"/>
      <c r="J15" s="29"/>
      <c r="K15" s="29"/>
      <c r="L15" s="29"/>
      <c r="M15" s="29"/>
      <c r="N15" s="29"/>
      <c r="O15" s="29"/>
      <c r="P15" s="29"/>
      <c r="Q15" s="29"/>
      <c r="R15" s="29"/>
      <c r="S15" s="29"/>
      <c r="T15" s="29"/>
      <c r="U15" s="29"/>
      <c r="V15" s="29"/>
      <c r="W15" s="29"/>
      <c r="X15" s="29"/>
      <c r="Y15" s="29"/>
      <c r="Z15" s="29"/>
      <c r="AA15" s="29"/>
      <c r="AB15" s="29"/>
      <c r="AC15" s="29"/>
    </row>
    <row r="16" spans="1:29" ht="27" customHeight="1">
      <c r="A16" s="29"/>
      <c r="B16" s="29"/>
      <c r="C16" s="29"/>
      <c r="D16" s="29"/>
      <c r="E16" s="63"/>
      <c r="F16" s="63"/>
      <c r="G16" s="29"/>
      <c r="H16" s="29"/>
      <c r="I16" s="29"/>
      <c r="J16" s="29"/>
      <c r="K16" s="29"/>
      <c r="L16" s="29"/>
      <c r="M16" s="29"/>
      <c r="N16" s="29"/>
      <c r="O16" s="29"/>
      <c r="P16" s="29"/>
      <c r="Q16" s="29"/>
      <c r="R16" s="29"/>
      <c r="S16" s="29"/>
      <c r="T16" s="29"/>
      <c r="U16" s="29"/>
      <c r="V16" s="29"/>
      <c r="W16" s="29"/>
      <c r="X16" s="29"/>
      <c r="Y16" s="29"/>
      <c r="Z16" s="29"/>
      <c r="AA16" s="29"/>
      <c r="AB16" s="29"/>
      <c r="AC16" s="29"/>
    </row>
    <row r="17" spans="1:29" ht="27" customHeight="1">
      <c r="A17" s="29"/>
      <c r="B17" s="29"/>
      <c r="C17" s="29"/>
      <c r="D17" s="29"/>
      <c r="E17" s="63"/>
      <c r="F17" s="63"/>
      <c r="G17" s="29"/>
      <c r="H17" s="29"/>
      <c r="I17" s="29"/>
      <c r="J17" s="29"/>
      <c r="K17" s="29"/>
      <c r="L17" s="29"/>
      <c r="M17" s="29"/>
      <c r="N17" s="29"/>
      <c r="O17" s="29"/>
      <c r="P17" s="29"/>
      <c r="Q17" s="29"/>
      <c r="R17" s="29"/>
      <c r="S17" s="29"/>
      <c r="T17" s="29"/>
      <c r="U17" s="29"/>
      <c r="V17" s="29"/>
      <c r="W17" s="29"/>
      <c r="X17" s="29"/>
      <c r="Y17" s="29"/>
      <c r="Z17" s="29"/>
      <c r="AA17" s="29"/>
      <c r="AB17" s="29"/>
      <c r="AC17" s="29"/>
    </row>
    <row r="18" spans="1:29" ht="27" customHeight="1">
      <c r="A18" s="29"/>
      <c r="B18" s="29"/>
      <c r="C18" s="29"/>
      <c r="D18" s="29"/>
      <c r="E18" s="63"/>
      <c r="F18" s="63"/>
      <c r="G18" s="29"/>
      <c r="H18" s="29"/>
      <c r="I18" s="29"/>
      <c r="J18" s="29"/>
      <c r="K18" s="29"/>
      <c r="L18" s="29"/>
      <c r="M18" s="29"/>
      <c r="N18" s="29"/>
      <c r="O18" s="29"/>
      <c r="P18" s="29"/>
      <c r="Q18" s="29"/>
      <c r="R18" s="29"/>
      <c r="S18" s="29"/>
      <c r="T18" s="29"/>
      <c r="U18" s="29"/>
      <c r="V18" s="29"/>
      <c r="W18" s="29"/>
      <c r="X18" s="29"/>
      <c r="Y18" s="29"/>
      <c r="Z18" s="29"/>
      <c r="AA18" s="29"/>
      <c r="AB18" s="29"/>
      <c r="AC18" s="29"/>
    </row>
    <row r="19" spans="1:29" ht="27" customHeight="1">
      <c r="A19" s="29"/>
      <c r="B19" s="29"/>
      <c r="C19" s="29"/>
      <c r="D19" s="29"/>
      <c r="E19" s="63"/>
      <c r="F19" s="63"/>
      <c r="G19" s="29"/>
      <c r="H19" s="29"/>
      <c r="I19" s="29"/>
      <c r="J19" s="29"/>
      <c r="K19" s="29"/>
      <c r="L19" s="29"/>
      <c r="M19" s="29"/>
      <c r="N19" s="29"/>
      <c r="O19" s="29"/>
      <c r="P19" s="29"/>
      <c r="Q19" s="29"/>
      <c r="R19" s="29"/>
      <c r="S19" s="29"/>
      <c r="T19" s="29"/>
      <c r="U19" s="29"/>
      <c r="V19" s="29"/>
      <c r="W19" s="29"/>
      <c r="X19" s="29"/>
      <c r="Y19" s="29"/>
      <c r="Z19" s="29"/>
      <c r="AA19" s="29"/>
      <c r="AB19" s="29"/>
      <c r="AC19" s="29"/>
    </row>
    <row r="20" spans="1:29" ht="27" customHeight="1">
      <c r="A20" s="29"/>
      <c r="B20" s="29"/>
      <c r="C20" s="29"/>
      <c r="D20" s="29"/>
      <c r="E20" s="63"/>
      <c r="F20" s="63"/>
      <c r="G20" s="29"/>
      <c r="H20" s="29"/>
      <c r="I20" s="29"/>
      <c r="J20" s="29"/>
      <c r="K20" s="29"/>
      <c r="L20" s="29"/>
      <c r="M20" s="29"/>
      <c r="N20" s="29"/>
      <c r="O20" s="29"/>
      <c r="P20" s="29"/>
      <c r="Q20" s="29"/>
      <c r="R20" s="29"/>
      <c r="S20" s="29"/>
      <c r="T20" s="29"/>
      <c r="U20" s="29"/>
      <c r="V20" s="29"/>
      <c r="W20" s="29"/>
      <c r="X20" s="29"/>
      <c r="Y20" s="29"/>
      <c r="Z20" s="29"/>
      <c r="AA20" s="29"/>
      <c r="AB20" s="29"/>
      <c r="AC20" s="29"/>
    </row>
    <row r="21" spans="1:29" ht="27" customHeight="1">
      <c r="A21" s="29"/>
      <c r="B21" s="29"/>
      <c r="C21" s="29"/>
      <c r="D21" s="29"/>
      <c r="E21" s="63"/>
      <c r="F21" s="63"/>
      <c r="G21" s="29"/>
      <c r="H21" s="29"/>
      <c r="I21" s="29"/>
      <c r="J21" s="29"/>
      <c r="K21" s="29"/>
      <c r="L21" s="29"/>
      <c r="M21" s="29"/>
      <c r="N21" s="29"/>
      <c r="O21" s="29"/>
      <c r="P21" s="29"/>
      <c r="Q21" s="29"/>
      <c r="R21" s="29"/>
      <c r="S21" s="29"/>
      <c r="T21" s="29"/>
      <c r="U21" s="29"/>
      <c r="V21" s="29"/>
      <c r="W21" s="29"/>
      <c r="X21" s="29"/>
      <c r="Y21" s="29"/>
      <c r="Z21" s="29"/>
      <c r="AA21" s="29"/>
      <c r="AB21" s="29"/>
      <c r="AC21" s="29"/>
    </row>
    <row r="22" spans="1:29" ht="27" customHeight="1">
      <c r="A22" s="29"/>
      <c r="B22" s="29"/>
      <c r="C22" s="29"/>
      <c r="D22" s="29"/>
      <c r="E22" s="63"/>
      <c r="F22" s="63"/>
      <c r="G22" s="29"/>
      <c r="H22" s="29"/>
      <c r="I22" s="29"/>
      <c r="J22" s="29"/>
      <c r="K22" s="29"/>
      <c r="L22" s="29"/>
      <c r="M22" s="29"/>
      <c r="N22" s="29"/>
      <c r="O22" s="29"/>
      <c r="P22" s="29"/>
      <c r="Q22" s="29"/>
      <c r="R22" s="29"/>
      <c r="S22" s="29"/>
      <c r="T22" s="29"/>
      <c r="U22" s="29"/>
      <c r="V22" s="29"/>
      <c r="W22" s="29"/>
      <c r="X22" s="29"/>
      <c r="Y22" s="29"/>
      <c r="Z22" s="29"/>
      <c r="AA22" s="29"/>
      <c r="AB22" s="29"/>
      <c r="AC22" s="29"/>
    </row>
    <row r="23" spans="1:29" ht="27" customHeight="1">
      <c r="A23" s="29"/>
      <c r="B23" s="29"/>
      <c r="C23" s="29"/>
      <c r="D23" s="29"/>
      <c r="E23" s="63"/>
      <c r="F23" s="63"/>
      <c r="G23" s="29"/>
      <c r="H23" s="29"/>
      <c r="I23" s="29"/>
      <c r="J23" s="29"/>
      <c r="K23" s="29"/>
      <c r="L23" s="29"/>
      <c r="M23" s="29"/>
      <c r="N23" s="29"/>
      <c r="O23" s="29"/>
      <c r="P23" s="29"/>
      <c r="Q23" s="29"/>
      <c r="R23" s="29"/>
      <c r="S23" s="29"/>
      <c r="T23" s="29"/>
      <c r="U23" s="29"/>
      <c r="V23" s="29"/>
      <c r="W23" s="29"/>
      <c r="X23" s="29"/>
      <c r="Y23" s="29"/>
      <c r="Z23" s="29"/>
      <c r="AA23" s="29"/>
      <c r="AB23" s="29"/>
      <c r="AC23" s="29"/>
    </row>
    <row r="24" spans="1:29" ht="27" customHeight="1">
      <c r="A24" s="29"/>
      <c r="B24" s="29"/>
      <c r="C24" s="29"/>
      <c r="D24" s="29"/>
      <c r="E24" s="63"/>
      <c r="F24" s="63"/>
      <c r="G24" s="29"/>
      <c r="H24" s="29"/>
      <c r="I24" s="29"/>
      <c r="J24" s="29"/>
      <c r="K24" s="29"/>
      <c r="L24" s="29"/>
      <c r="M24" s="29"/>
      <c r="N24" s="29"/>
      <c r="O24" s="29"/>
      <c r="P24" s="29"/>
      <c r="Q24" s="29"/>
      <c r="R24" s="29"/>
      <c r="S24" s="29"/>
      <c r="T24" s="29"/>
      <c r="U24" s="29"/>
      <c r="V24" s="29"/>
      <c r="W24" s="29"/>
      <c r="X24" s="29"/>
      <c r="Y24" s="29"/>
      <c r="Z24" s="29"/>
      <c r="AA24" s="29"/>
      <c r="AB24" s="29"/>
      <c r="AC24" s="29"/>
    </row>
    <row r="25" spans="1:29" ht="27" customHeight="1">
      <c r="A25" s="29"/>
      <c r="B25" s="29"/>
      <c r="C25" s="29"/>
      <c r="D25" s="29"/>
      <c r="E25" s="63"/>
      <c r="F25" s="63"/>
      <c r="G25" s="29"/>
      <c r="H25" s="29"/>
      <c r="I25" s="29"/>
      <c r="J25" s="29"/>
      <c r="K25" s="29"/>
      <c r="L25" s="29"/>
      <c r="M25" s="29"/>
      <c r="N25" s="29"/>
      <c r="O25" s="29"/>
      <c r="P25" s="29"/>
      <c r="Q25" s="29"/>
      <c r="R25" s="29"/>
      <c r="S25" s="29"/>
      <c r="T25" s="29"/>
      <c r="U25" s="29"/>
      <c r="V25" s="29"/>
      <c r="W25" s="29"/>
      <c r="X25" s="29"/>
      <c r="Y25" s="29"/>
      <c r="Z25" s="29"/>
      <c r="AA25" s="29"/>
      <c r="AB25" s="29"/>
      <c r="AC25" s="29"/>
    </row>
    <row r="26" spans="1:29" ht="27" customHeight="1">
      <c r="A26" s="29"/>
      <c r="B26" s="29"/>
      <c r="C26" s="29"/>
      <c r="D26" s="29"/>
      <c r="E26" s="63"/>
      <c r="F26" s="63"/>
      <c r="G26" s="29"/>
      <c r="H26" s="29"/>
      <c r="I26" s="29"/>
      <c r="J26" s="29"/>
      <c r="K26" s="29"/>
      <c r="L26" s="29"/>
      <c r="M26" s="29"/>
      <c r="N26" s="29"/>
      <c r="O26" s="29"/>
      <c r="P26" s="29"/>
      <c r="Q26" s="29"/>
      <c r="R26" s="29"/>
      <c r="S26" s="29"/>
      <c r="T26" s="29"/>
      <c r="U26" s="29"/>
      <c r="V26" s="29"/>
      <c r="W26" s="29"/>
      <c r="X26" s="29"/>
      <c r="Y26" s="29"/>
      <c r="Z26" s="29"/>
      <c r="AA26" s="29"/>
      <c r="AB26" s="29"/>
      <c r="AC26" s="29"/>
    </row>
    <row r="27" spans="1:29" ht="27" customHeight="1">
      <c r="A27" s="29"/>
      <c r="B27" s="29"/>
      <c r="C27" s="29"/>
      <c r="D27" s="29"/>
      <c r="E27" s="63"/>
      <c r="F27" s="63"/>
      <c r="G27" s="29"/>
      <c r="H27" s="29"/>
      <c r="I27" s="29"/>
      <c r="J27" s="29"/>
      <c r="K27" s="29"/>
      <c r="L27" s="29"/>
      <c r="M27" s="29"/>
      <c r="N27" s="29"/>
      <c r="O27" s="29"/>
      <c r="P27" s="29"/>
      <c r="Q27" s="29"/>
      <c r="R27" s="29"/>
      <c r="S27" s="29"/>
      <c r="T27" s="29"/>
      <c r="U27" s="29"/>
      <c r="V27" s="29"/>
      <c r="W27" s="29"/>
      <c r="X27" s="29"/>
      <c r="Y27" s="29"/>
      <c r="Z27" s="29"/>
      <c r="AA27" s="29"/>
      <c r="AB27" s="29"/>
      <c r="AC27" s="29"/>
    </row>
    <row r="28" spans="1:29" ht="27" customHeight="1">
      <c r="A28" s="29"/>
      <c r="B28" s="29"/>
      <c r="C28" s="29"/>
      <c r="D28" s="29"/>
      <c r="E28" s="63"/>
      <c r="F28" s="63"/>
      <c r="G28" s="29"/>
      <c r="H28" s="29"/>
      <c r="I28" s="29"/>
      <c r="J28" s="29"/>
      <c r="K28" s="29"/>
      <c r="L28" s="29"/>
      <c r="M28" s="29"/>
      <c r="N28" s="29"/>
      <c r="O28" s="29"/>
      <c r="P28" s="29"/>
      <c r="Q28" s="29"/>
      <c r="R28" s="29"/>
      <c r="S28" s="29"/>
      <c r="T28" s="29"/>
      <c r="U28" s="29"/>
      <c r="V28" s="29"/>
      <c r="W28" s="29"/>
      <c r="X28" s="29"/>
      <c r="Y28" s="29"/>
      <c r="Z28" s="29"/>
      <c r="AA28" s="29"/>
      <c r="AB28" s="29"/>
      <c r="AC28" s="29"/>
    </row>
    <row r="29" spans="1:29" ht="27" customHeight="1">
      <c r="A29" s="29"/>
      <c r="B29" s="29"/>
      <c r="C29" s="29"/>
      <c r="D29" s="29"/>
      <c r="E29" s="63"/>
      <c r="F29" s="63"/>
      <c r="G29" s="29"/>
      <c r="H29" s="29"/>
      <c r="I29" s="29"/>
      <c r="J29" s="29"/>
      <c r="K29" s="29"/>
      <c r="L29" s="29"/>
      <c r="M29" s="29"/>
      <c r="N29" s="29"/>
      <c r="O29" s="29"/>
      <c r="P29" s="29"/>
      <c r="Q29" s="29"/>
      <c r="R29" s="29"/>
      <c r="S29" s="29"/>
      <c r="T29" s="29"/>
      <c r="U29" s="29"/>
      <c r="V29" s="29"/>
      <c r="W29" s="29"/>
      <c r="X29" s="29"/>
      <c r="Y29" s="29"/>
      <c r="Z29" s="29"/>
      <c r="AA29" s="29"/>
      <c r="AB29" s="29"/>
      <c r="AC29" s="29"/>
    </row>
    <row r="30" spans="1:29" ht="27" customHeight="1">
      <c r="A30" s="29"/>
      <c r="B30" s="29"/>
      <c r="C30" s="29"/>
      <c r="D30" s="29"/>
      <c r="E30" s="63"/>
      <c r="F30" s="63"/>
      <c r="G30" s="29"/>
      <c r="H30" s="29"/>
      <c r="I30" s="29"/>
      <c r="J30" s="29"/>
      <c r="K30" s="29"/>
      <c r="L30" s="29"/>
      <c r="M30" s="29"/>
      <c r="N30" s="29"/>
      <c r="O30" s="29"/>
      <c r="P30" s="29"/>
      <c r="Q30" s="29"/>
      <c r="R30" s="29"/>
      <c r="S30" s="29"/>
      <c r="T30" s="29"/>
      <c r="U30" s="29"/>
      <c r="V30" s="29"/>
      <c r="W30" s="29"/>
      <c r="X30" s="29"/>
      <c r="Y30" s="29"/>
      <c r="Z30" s="29"/>
      <c r="AA30" s="29"/>
      <c r="AB30" s="29"/>
      <c r="AC30" s="29"/>
    </row>
    <row r="31" spans="1:29" ht="27" customHeight="1">
      <c r="A31" s="29"/>
      <c r="B31" s="29"/>
      <c r="C31" s="29"/>
      <c r="D31" s="29"/>
      <c r="E31" s="63"/>
      <c r="F31" s="63"/>
      <c r="G31" s="29"/>
      <c r="H31" s="29"/>
      <c r="I31" s="29"/>
      <c r="J31" s="29"/>
      <c r="K31" s="29"/>
      <c r="L31" s="29"/>
      <c r="M31" s="29"/>
      <c r="N31" s="29"/>
      <c r="O31" s="29"/>
      <c r="P31" s="29"/>
      <c r="Q31" s="29"/>
      <c r="R31" s="29"/>
      <c r="S31" s="29"/>
      <c r="T31" s="29"/>
      <c r="U31" s="29"/>
      <c r="V31" s="29"/>
      <c r="W31" s="29"/>
      <c r="X31" s="29"/>
      <c r="Y31" s="29"/>
      <c r="Z31" s="29"/>
      <c r="AA31" s="29"/>
      <c r="AB31" s="29"/>
      <c r="AC31" s="29"/>
    </row>
    <row r="32" spans="1:29" ht="27" customHeight="1">
      <c r="A32" s="29"/>
      <c r="B32" s="29"/>
      <c r="C32" s="29"/>
      <c r="D32" s="29"/>
      <c r="E32" s="63"/>
      <c r="F32" s="63"/>
      <c r="G32" s="29"/>
      <c r="H32" s="29"/>
      <c r="I32" s="29"/>
      <c r="J32" s="29"/>
      <c r="K32" s="29"/>
      <c r="L32" s="29"/>
      <c r="M32" s="29"/>
      <c r="N32" s="29"/>
      <c r="O32" s="29"/>
      <c r="P32" s="29"/>
      <c r="Q32" s="29"/>
      <c r="R32" s="29"/>
      <c r="S32" s="29"/>
      <c r="T32" s="29"/>
      <c r="U32" s="29"/>
      <c r="V32" s="29"/>
      <c r="W32" s="29"/>
      <c r="X32" s="29"/>
      <c r="Y32" s="29"/>
      <c r="Z32" s="29"/>
      <c r="AA32" s="29"/>
      <c r="AB32" s="29"/>
      <c r="AC32" s="29"/>
    </row>
    <row r="33" spans="1:29" ht="27" customHeight="1">
      <c r="A33" s="29"/>
      <c r="B33" s="29"/>
      <c r="C33" s="29"/>
      <c r="D33" s="29"/>
      <c r="E33" s="63"/>
      <c r="F33" s="63"/>
      <c r="G33" s="29"/>
      <c r="H33" s="29"/>
      <c r="I33" s="29"/>
      <c r="J33" s="29"/>
      <c r="K33" s="29"/>
      <c r="L33" s="29"/>
      <c r="M33" s="29"/>
      <c r="N33" s="29"/>
      <c r="O33" s="29"/>
      <c r="P33" s="29"/>
      <c r="Q33" s="29"/>
      <c r="R33" s="29"/>
      <c r="S33" s="29"/>
      <c r="T33" s="29"/>
      <c r="U33" s="29"/>
      <c r="V33" s="29"/>
      <c r="W33" s="29"/>
      <c r="X33" s="29"/>
      <c r="Y33" s="29"/>
      <c r="Z33" s="29"/>
      <c r="AA33" s="29"/>
      <c r="AB33" s="29"/>
      <c r="AC33" s="29"/>
    </row>
    <row r="34" spans="1:29" ht="27" customHeight="1">
      <c r="A34" s="29"/>
      <c r="B34" s="29"/>
      <c r="C34" s="29"/>
      <c r="D34" s="29"/>
      <c r="E34" s="63"/>
      <c r="F34" s="63"/>
      <c r="G34" s="29"/>
      <c r="H34" s="29"/>
      <c r="I34" s="29"/>
      <c r="J34" s="29"/>
      <c r="K34" s="29"/>
      <c r="L34" s="29"/>
      <c r="M34" s="29"/>
      <c r="N34" s="29"/>
      <c r="O34" s="29"/>
      <c r="P34" s="29"/>
      <c r="Q34" s="29"/>
      <c r="R34" s="29"/>
      <c r="S34" s="29"/>
      <c r="T34" s="29"/>
      <c r="U34" s="29"/>
      <c r="V34" s="29"/>
      <c r="W34" s="29"/>
      <c r="X34" s="29"/>
      <c r="Y34" s="29"/>
      <c r="Z34" s="29"/>
      <c r="AA34" s="29"/>
      <c r="AB34" s="29"/>
      <c r="AC34" s="29"/>
    </row>
    <row r="35" spans="1:29" ht="27" customHeight="1">
      <c r="A35" s="29"/>
      <c r="B35" s="29"/>
      <c r="C35" s="29"/>
      <c r="D35" s="29"/>
      <c r="E35" s="63"/>
      <c r="F35" s="63"/>
      <c r="G35" s="29"/>
      <c r="H35" s="29"/>
      <c r="I35" s="29"/>
      <c r="J35" s="29"/>
      <c r="K35" s="29"/>
      <c r="L35" s="29"/>
      <c r="M35" s="29"/>
      <c r="N35" s="29"/>
      <c r="O35" s="29"/>
      <c r="P35" s="29"/>
      <c r="Q35" s="29"/>
      <c r="R35" s="29"/>
      <c r="S35" s="29"/>
      <c r="T35" s="29"/>
      <c r="U35" s="29"/>
      <c r="V35" s="29"/>
      <c r="W35" s="29"/>
      <c r="X35" s="29"/>
      <c r="Y35" s="29"/>
      <c r="Z35" s="29"/>
      <c r="AA35" s="29"/>
      <c r="AB35" s="29"/>
      <c r="AC35" s="29"/>
    </row>
    <row r="36" spans="1:29" ht="27" customHeight="1">
      <c r="A36" s="29"/>
      <c r="B36" s="29"/>
      <c r="C36" s="29"/>
      <c r="D36" s="29"/>
      <c r="E36" s="63"/>
      <c r="F36" s="63"/>
      <c r="G36" s="29"/>
      <c r="H36" s="29"/>
      <c r="I36" s="29"/>
      <c r="J36" s="29"/>
      <c r="K36" s="29"/>
      <c r="L36" s="29"/>
      <c r="M36" s="29"/>
      <c r="N36" s="29"/>
      <c r="O36" s="29"/>
      <c r="P36" s="29"/>
      <c r="Q36" s="29"/>
      <c r="R36" s="29"/>
      <c r="S36" s="29"/>
      <c r="T36" s="29"/>
      <c r="U36" s="29"/>
      <c r="V36" s="29"/>
      <c r="W36" s="29"/>
      <c r="X36" s="29"/>
      <c r="Y36" s="29"/>
      <c r="Z36" s="29"/>
      <c r="AA36" s="29"/>
      <c r="AB36" s="29"/>
      <c r="AC36" s="29"/>
    </row>
    <row r="37" spans="1:29" ht="27" customHeight="1">
      <c r="A37" s="29"/>
      <c r="B37" s="29"/>
      <c r="C37" s="29"/>
      <c r="D37" s="29"/>
      <c r="E37" s="63"/>
      <c r="F37" s="63"/>
      <c r="G37" s="29"/>
      <c r="H37" s="29"/>
      <c r="I37" s="29"/>
      <c r="J37" s="29"/>
      <c r="K37" s="29"/>
      <c r="L37" s="29"/>
      <c r="M37" s="29"/>
      <c r="N37" s="29"/>
      <c r="O37" s="29"/>
      <c r="P37" s="29"/>
      <c r="Q37" s="29"/>
      <c r="R37" s="29"/>
      <c r="S37" s="29"/>
      <c r="T37" s="29"/>
      <c r="U37" s="29"/>
      <c r="V37" s="29"/>
      <c r="W37" s="29"/>
      <c r="X37" s="29"/>
      <c r="Y37" s="29"/>
      <c r="Z37" s="29"/>
      <c r="AA37" s="29"/>
      <c r="AB37" s="29"/>
      <c r="AC37" s="29"/>
    </row>
    <row r="38" spans="1:29" ht="27" customHeight="1">
      <c r="A38" s="29"/>
      <c r="B38" s="29"/>
      <c r="C38" s="29"/>
      <c r="D38" s="29"/>
      <c r="E38" s="63"/>
      <c r="F38" s="63"/>
      <c r="G38" s="29"/>
      <c r="H38" s="29"/>
      <c r="I38" s="29"/>
      <c r="J38" s="29"/>
      <c r="K38" s="29"/>
      <c r="L38" s="29"/>
      <c r="M38" s="29"/>
      <c r="N38" s="29"/>
      <c r="O38" s="29"/>
      <c r="P38" s="29"/>
      <c r="Q38" s="29"/>
      <c r="R38" s="29"/>
      <c r="S38" s="29"/>
      <c r="T38" s="29"/>
      <c r="U38" s="29"/>
      <c r="V38" s="29"/>
      <c r="W38" s="29"/>
      <c r="X38" s="29"/>
      <c r="Y38" s="29"/>
      <c r="Z38" s="29"/>
      <c r="AA38" s="29"/>
      <c r="AB38" s="29"/>
      <c r="AC38" s="29"/>
    </row>
    <row r="39" spans="1:29" ht="27" customHeight="1">
      <c r="A39" s="29"/>
      <c r="B39" s="29"/>
      <c r="C39" s="29"/>
      <c r="D39" s="29"/>
      <c r="E39" s="63"/>
      <c r="F39" s="63"/>
      <c r="G39" s="29"/>
      <c r="H39" s="29"/>
      <c r="I39" s="29"/>
      <c r="J39" s="29"/>
      <c r="K39" s="29"/>
      <c r="L39" s="29"/>
      <c r="M39" s="29"/>
      <c r="N39" s="29"/>
      <c r="O39" s="29"/>
      <c r="P39" s="29"/>
      <c r="Q39" s="29"/>
      <c r="R39" s="29"/>
      <c r="S39" s="29"/>
      <c r="T39" s="29"/>
      <c r="U39" s="29"/>
      <c r="V39" s="29"/>
      <c r="W39" s="29"/>
      <c r="X39" s="29"/>
      <c r="Y39" s="29"/>
      <c r="Z39" s="29"/>
      <c r="AA39" s="29"/>
      <c r="AB39" s="29"/>
      <c r="AC39" s="29"/>
    </row>
    <row r="40" spans="1:29" ht="27" customHeight="1">
      <c r="A40" s="29"/>
      <c r="B40" s="29"/>
      <c r="C40" s="29"/>
      <c r="D40" s="29"/>
      <c r="E40" s="63"/>
      <c r="F40" s="63"/>
      <c r="G40" s="29"/>
      <c r="H40" s="29"/>
      <c r="I40" s="29"/>
      <c r="J40" s="29"/>
      <c r="K40" s="29"/>
      <c r="L40" s="29"/>
      <c r="M40" s="29"/>
      <c r="N40" s="29"/>
      <c r="O40" s="29"/>
      <c r="P40" s="29"/>
      <c r="Q40" s="29"/>
      <c r="R40" s="29"/>
      <c r="S40" s="29"/>
      <c r="T40" s="29"/>
      <c r="U40" s="29"/>
      <c r="V40" s="29"/>
      <c r="W40" s="29"/>
      <c r="X40" s="29"/>
      <c r="Y40" s="29"/>
      <c r="Z40" s="29"/>
      <c r="AA40" s="29"/>
      <c r="AB40" s="29"/>
      <c r="AC40" s="29"/>
    </row>
    <row r="41" spans="1:29" ht="27" customHeight="1">
      <c r="A41" s="29"/>
      <c r="B41" s="29"/>
      <c r="C41" s="29"/>
      <c r="D41" s="29"/>
      <c r="E41" s="63"/>
      <c r="F41" s="63"/>
      <c r="G41" s="29"/>
      <c r="H41" s="29"/>
      <c r="I41" s="29"/>
      <c r="J41" s="29"/>
      <c r="K41" s="29"/>
      <c r="L41" s="29"/>
      <c r="M41" s="29"/>
      <c r="N41" s="29"/>
      <c r="O41" s="29"/>
      <c r="P41" s="29"/>
      <c r="Q41" s="29"/>
      <c r="R41" s="29"/>
      <c r="S41" s="29"/>
      <c r="T41" s="29"/>
      <c r="U41" s="29"/>
      <c r="V41" s="29"/>
      <c r="W41" s="29"/>
      <c r="X41" s="29"/>
      <c r="Y41" s="29"/>
      <c r="Z41" s="29"/>
      <c r="AA41" s="29"/>
      <c r="AB41" s="29"/>
      <c r="AC41" s="29"/>
    </row>
    <row r="42" spans="1:29" ht="27" customHeight="1">
      <c r="A42" s="29"/>
      <c r="B42" s="29"/>
      <c r="C42" s="29"/>
      <c r="D42" s="29"/>
      <c r="E42" s="63"/>
      <c r="F42" s="63"/>
      <c r="G42" s="29"/>
      <c r="H42" s="29"/>
      <c r="I42" s="29"/>
      <c r="J42" s="29"/>
      <c r="K42" s="29"/>
      <c r="L42" s="29"/>
      <c r="M42" s="29"/>
      <c r="N42" s="29"/>
      <c r="O42" s="29"/>
      <c r="P42" s="29"/>
      <c r="Q42" s="29"/>
      <c r="R42" s="29"/>
      <c r="S42" s="29"/>
      <c r="T42" s="29"/>
      <c r="U42" s="29"/>
      <c r="V42" s="29"/>
      <c r="W42" s="29"/>
      <c r="X42" s="29"/>
      <c r="Y42" s="29"/>
      <c r="Z42" s="29"/>
      <c r="AA42" s="29"/>
      <c r="AB42" s="29"/>
      <c r="AC42" s="29"/>
    </row>
    <row r="43" spans="1:29" ht="27" customHeight="1">
      <c r="A43" s="29"/>
      <c r="B43" s="29"/>
      <c r="C43" s="29"/>
      <c r="D43" s="29"/>
      <c r="E43" s="63"/>
      <c r="F43" s="63"/>
      <c r="G43" s="29"/>
      <c r="H43" s="29"/>
      <c r="I43" s="29"/>
      <c r="J43" s="29"/>
      <c r="K43" s="29"/>
      <c r="L43" s="29"/>
      <c r="M43" s="29"/>
      <c r="N43" s="29"/>
      <c r="O43" s="29"/>
      <c r="P43" s="29"/>
      <c r="Q43" s="29"/>
      <c r="R43" s="29"/>
      <c r="S43" s="29"/>
      <c r="T43" s="29"/>
      <c r="U43" s="29"/>
      <c r="V43" s="29"/>
      <c r="W43" s="29"/>
      <c r="X43" s="29"/>
      <c r="Y43" s="29"/>
      <c r="Z43" s="29"/>
      <c r="AA43" s="29"/>
      <c r="AB43" s="29"/>
      <c r="AC43" s="29"/>
    </row>
    <row r="44" spans="1:29" ht="27" customHeight="1">
      <c r="A44" s="29"/>
      <c r="B44" s="29"/>
      <c r="C44" s="29"/>
      <c r="D44" s="29"/>
      <c r="E44" s="63"/>
      <c r="F44" s="63"/>
      <c r="G44" s="29"/>
      <c r="H44" s="29"/>
      <c r="I44" s="29"/>
      <c r="J44" s="29"/>
      <c r="K44" s="29"/>
      <c r="L44" s="29"/>
      <c r="M44" s="29"/>
      <c r="N44" s="29"/>
      <c r="O44" s="29"/>
      <c r="P44" s="29"/>
      <c r="Q44" s="29"/>
      <c r="R44" s="29"/>
      <c r="S44" s="29"/>
      <c r="T44" s="29"/>
      <c r="U44" s="29"/>
      <c r="V44" s="29"/>
      <c r="W44" s="29"/>
      <c r="X44" s="29"/>
      <c r="Y44" s="29"/>
      <c r="Z44" s="29"/>
      <c r="AA44" s="29"/>
      <c r="AB44" s="29"/>
      <c r="AC44" s="29"/>
    </row>
    <row r="45" spans="1:29" ht="27" customHeight="1">
      <c r="A45" s="29"/>
      <c r="B45" s="29"/>
      <c r="C45" s="29"/>
      <c r="D45" s="29"/>
      <c r="E45" s="63"/>
      <c r="F45" s="63"/>
      <c r="G45" s="29"/>
      <c r="H45" s="29"/>
      <c r="I45" s="29"/>
      <c r="J45" s="29"/>
      <c r="K45" s="29"/>
      <c r="L45" s="29"/>
      <c r="M45" s="29"/>
      <c r="N45" s="29"/>
      <c r="O45" s="29"/>
      <c r="P45" s="29"/>
      <c r="Q45" s="29"/>
      <c r="R45" s="29"/>
      <c r="S45" s="29"/>
      <c r="T45" s="29"/>
      <c r="U45" s="29"/>
      <c r="V45" s="29"/>
      <c r="W45" s="29"/>
      <c r="X45" s="29"/>
      <c r="Y45" s="29"/>
      <c r="Z45" s="29"/>
      <c r="AA45" s="29"/>
      <c r="AB45" s="29"/>
      <c r="AC45" s="29"/>
    </row>
    <row r="46" spans="1:29" ht="27" customHeight="1">
      <c r="A46" s="29"/>
      <c r="B46" s="29"/>
      <c r="C46" s="29"/>
      <c r="D46" s="29"/>
      <c r="E46" s="63"/>
      <c r="F46" s="63"/>
      <c r="G46" s="29"/>
      <c r="H46" s="29"/>
      <c r="I46" s="29"/>
      <c r="J46" s="29"/>
      <c r="K46" s="29"/>
      <c r="L46" s="29"/>
      <c r="M46" s="29"/>
      <c r="N46" s="29"/>
      <c r="O46" s="29"/>
      <c r="P46" s="29"/>
      <c r="Q46" s="29"/>
      <c r="R46" s="29"/>
      <c r="S46" s="29"/>
      <c r="T46" s="29"/>
      <c r="U46" s="29"/>
      <c r="V46" s="29"/>
      <c r="W46" s="29"/>
      <c r="X46" s="29"/>
      <c r="Y46" s="29"/>
      <c r="Z46" s="29"/>
      <c r="AA46" s="29"/>
      <c r="AB46" s="29"/>
      <c r="AC46" s="29"/>
    </row>
    <row r="47" spans="1:29" ht="27" customHeight="1">
      <c r="A47" s="29"/>
      <c r="B47" s="29"/>
      <c r="C47" s="29"/>
      <c r="D47" s="29"/>
      <c r="E47" s="63"/>
      <c r="F47" s="63"/>
      <c r="G47" s="29"/>
      <c r="H47" s="29"/>
      <c r="I47" s="29"/>
      <c r="J47" s="29"/>
      <c r="K47" s="29"/>
      <c r="L47" s="29"/>
      <c r="M47" s="29"/>
      <c r="N47" s="29"/>
      <c r="O47" s="29"/>
      <c r="P47" s="29"/>
      <c r="Q47" s="29"/>
      <c r="R47" s="29"/>
      <c r="S47" s="29"/>
      <c r="T47" s="29"/>
      <c r="U47" s="29"/>
      <c r="V47" s="29"/>
      <c r="W47" s="29"/>
      <c r="X47" s="29"/>
      <c r="Y47" s="29"/>
      <c r="Z47" s="29"/>
      <c r="AA47" s="29"/>
      <c r="AB47" s="29"/>
      <c r="AC47" s="29"/>
    </row>
    <row r="48" spans="1:29" ht="27" customHeight="1">
      <c r="A48" s="29"/>
      <c r="B48" s="29"/>
      <c r="C48" s="29"/>
      <c r="D48" s="29"/>
      <c r="E48" s="63"/>
      <c r="F48" s="63"/>
      <c r="G48" s="29"/>
      <c r="H48" s="29"/>
      <c r="I48" s="29"/>
      <c r="J48" s="29"/>
      <c r="K48" s="29"/>
      <c r="L48" s="29"/>
      <c r="M48" s="29"/>
      <c r="N48" s="29"/>
      <c r="O48" s="29"/>
      <c r="P48" s="29"/>
      <c r="Q48" s="29"/>
      <c r="R48" s="29"/>
      <c r="S48" s="29"/>
      <c r="T48" s="29"/>
      <c r="U48" s="29"/>
      <c r="V48" s="29"/>
      <c r="W48" s="29"/>
      <c r="X48" s="29"/>
      <c r="Y48" s="29"/>
      <c r="Z48" s="29"/>
      <c r="AA48" s="29"/>
      <c r="AB48" s="29"/>
      <c r="AC48" s="29"/>
    </row>
    <row r="49" spans="1:29" ht="27" customHeight="1">
      <c r="A49" s="29"/>
      <c r="B49" s="29"/>
      <c r="C49" s="29"/>
      <c r="D49" s="29"/>
      <c r="E49" s="63"/>
      <c r="F49" s="63"/>
      <c r="G49" s="29"/>
      <c r="H49" s="29"/>
      <c r="I49" s="29"/>
      <c r="J49" s="29"/>
      <c r="K49" s="29"/>
      <c r="L49" s="29"/>
      <c r="M49" s="29"/>
      <c r="N49" s="29"/>
      <c r="O49" s="29"/>
      <c r="P49" s="29"/>
      <c r="Q49" s="29"/>
      <c r="R49" s="29"/>
      <c r="S49" s="29"/>
      <c r="T49" s="29"/>
      <c r="U49" s="29"/>
      <c r="V49" s="29"/>
      <c r="W49" s="29"/>
      <c r="X49" s="29"/>
      <c r="Y49" s="29"/>
      <c r="Z49" s="29"/>
      <c r="AA49" s="29"/>
      <c r="AB49" s="29"/>
      <c r="AC49" s="29"/>
    </row>
    <row r="50" spans="1:29" ht="27" customHeight="1">
      <c r="A50" s="29"/>
      <c r="B50" s="29"/>
      <c r="C50" s="29"/>
      <c r="D50" s="29"/>
      <c r="E50" s="63"/>
      <c r="F50" s="63"/>
      <c r="G50" s="29"/>
      <c r="H50" s="29"/>
      <c r="I50" s="29"/>
      <c r="J50" s="29"/>
      <c r="K50" s="29"/>
      <c r="L50" s="29"/>
      <c r="M50" s="29"/>
      <c r="N50" s="29"/>
      <c r="O50" s="29"/>
      <c r="P50" s="29"/>
      <c r="Q50" s="29"/>
      <c r="R50" s="29"/>
      <c r="S50" s="29"/>
      <c r="T50" s="29"/>
      <c r="U50" s="29"/>
      <c r="V50" s="29"/>
      <c r="W50" s="29"/>
      <c r="X50" s="29"/>
      <c r="Y50" s="29"/>
      <c r="Z50" s="29"/>
      <c r="AA50" s="29"/>
      <c r="AB50" s="29"/>
      <c r="AC50" s="29"/>
    </row>
    <row r="51" spans="1:29" ht="27" customHeight="1">
      <c r="A51" s="29"/>
      <c r="B51" s="29"/>
      <c r="C51" s="29"/>
      <c r="D51" s="29"/>
      <c r="E51" s="63"/>
      <c r="F51" s="63"/>
      <c r="G51" s="29"/>
      <c r="H51" s="29"/>
      <c r="I51" s="29"/>
      <c r="J51" s="29"/>
      <c r="K51" s="29"/>
      <c r="L51" s="29"/>
      <c r="M51" s="29"/>
      <c r="N51" s="29"/>
      <c r="O51" s="29"/>
      <c r="P51" s="29"/>
      <c r="Q51" s="29"/>
      <c r="R51" s="29"/>
      <c r="S51" s="29"/>
      <c r="T51" s="29"/>
      <c r="U51" s="29"/>
      <c r="V51" s="29"/>
      <c r="W51" s="29"/>
      <c r="X51" s="29"/>
      <c r="Y51" s="29"/>
      <c r="Z51" s="29"/>
      <c r="AA51" s="29"/>
      <c r="AB51" s="29"/>
      <c r="AC51" s="29"/>
    </row>
    <row r="52" spans="1:29" ht="27" customHeight="1">
      <c r="A52" s="29"/>
      <c r="B52" s="29"/>
      <c r="C52" s="29"/>
      <c r="D52" s="29"/>
      <c r="E52" s="63"/>
      <c r="F52" s="63"/>
      <c r="G52" s="29"/>
      <c r="H52" s="29"/>
      <c r="I52" s="29"/>
      <c r="J52" s="29"/>
      <c r="K52" s="29"/>
      <c r="L52" s="29"/>
      <c r="M52" s="29"/>
      <c r="N52" s="29"/>
      <c r="O52" s="29"/>
      <c r="P52" s="29"/>
      <c r="Q52" s="29"/>
      <c r="R52" s="29"/>
      <c r="S52" s="29"/>
      <c r="T52" s="29"/>
      <c r="U52" s="29"/>
      <c r="V52" s="29"/>
      <c r="W52" s="29"/>
      <c r="X52" s="29"/>
      <c r="Y52" s="29"/>
      <c r="Z52" s="29"/>
      <c r="AA52" s="29"/>
      <c r="AB52" s="29"/>
      <c r="AC52" s="29"/>
    </row>
    <row r="53" spans="1:29" ht="27" customHeight="1">
      <c r="A53" s="29"/>
      <c r="B53" s="29"/>
      <c r="C53" s="29"/>
      <c r="D53" s="29"/>
      <c r="E53" s="63"/>
      <c r="F53" s="63"/>
      <c r="G53" s="29"/>
      <c r="H53" s="29"/>
      <c r="I53" s="29"/>
      <c r="J53" s="29"/>
      <c r="K53" s="29"/>
      <c r="L53" s="29"/>
      <c r="M53" s="29"/>
      <c r="N53" s="29"/>
      <c r="O53" s="29"/>
      <c r="P53" s="29"/>
      <c r="Q53" s="29"/>
      <c r="R53" s="29"/>
      <c r="S53" s="29"/>
      <c r="T53" s="29"/>
      <c r="U53" s="29"/>
      <c r="V53" s="29"/>
      <c r="W53" s="29"/>
      <c r="X53" s="29"/>
      <c r="Y53" s="29"/>
      <c r="Z53" s="29"/>
      <c r="AA53" s="29"/>
      <c r="AB53" s="29"/>
      <c r="AC53" s="29"/>
    </row>
    <row r="54" spans="1:29" ht="27" customHeight="1">
      <c r="A54" s="29"/>
      <c r="B54" s="29"/>
      <c r="C54" s="29"/>
      <c r="D54" s="29"/>
      <c r="E54" s="63"/>
      <c r="F54" s="63"/>
      <c r="G54" s="29"/>
      <c r="H54" s="29"/>
      <c r="I54" s="29"/>
      <c r="J54" s="29"/>
      <c r="K54" s="29"/>
      <c r="L54" s="29"/>
      <c r="M54" s="29"/>
      <c r="N54" s="29"/>
      <c r="O54" s="29"/>
      <c r="P54" s="29"/>
      <c r="Q54" s="29"/>
      <c r="R54" s="29"/>
      <c r="S54" s="29"/>
      <c r="T54" s="29"/>
      <c r="U54" s="29"/>
      <c r="V54" s="29"/>
      <c r="W54" s="29"/>
      <c r="X54" s="29"/>
      <c r="Y54" s="29"/>
      <c r="Z54" s="29"/>
      <c r="AA54" s="29"/>
      <c r="AB54" s="29"/>
      <c r="AC54" s="29"/>
    </row>
    <row r="55" spans="1:29" ht="27" customHeight="1">
      <c r="A55" s="29"/>
      <c r="B55" s="29"/>
      <c r="C55" s="29"/>
      <c r="D55" s="29"/>
      <c r="E55" s="63"/>
      <c r="F55" s="63"/>
      <c r="G55" s="29"/>
      <c r="H55" s="29"/>
      <c r="I55" s="29"/>
      <c r="J55" s="29"/>
      <c r="K55" s="29"/>
      <c r="L55" s="29"/>
      <c r="M55" s="29"/>
      <c r="N55" s="29"/>
      <c r="O55" s="29"/>
      <c r="P55" s="29"/>
      <c r="Q55" s="29"/>
      <c r="R55" s="29"/>
      <c r="S55" s="29"/>
      <c r="T55" s="29"/>
      <c r="U55" s="29"/>
      <c r="V55" s="29"/>
      <c r="W55" s="29"/>
      <c r="X55" s="29"/>
      <c r="Y55" s="29"/>
      <c r="Z55" s="29"/>
      <c r="AA55" s="29"/>
      <c r="AB55" s="29"/>
      <c r="AC55" s="29"/>
    </row>
    <row r="56" spans="1:29" ht="27" customHeight="1">
      <c r="A56" s="29"/>
      <c r="B56" s="29"/>
      <c r="C56" s="29"/>
      <c r="D56" s="29"/>
      <c r="E56" s="63"/>
      <c r="F56" s="63"/>
      <c r="G56" s="29"/>
      <c r="H56" s="29"/>
      <c r="I56" s="29"/>
      <c r="J56" s="29"/>
      <c r="K56" s="29"/>
      <c r="L56" s="29"/>
      <c r="M56" s="29"/>
      <c r="N56" s="29"/>
      <c r="O56" s="29"/>
      <c r="P56" s="29"/>
      <c r="Q56" s="29"/>
      <c r="R56" s="29"/>
      <c r="S56" s="29"/>
      <c r="T56" s="29"/>
      <c r="U56" s="29"/>
      <c r="V56" s="29"/>
      <c r="W56" s="29"/>
      <c r="X56" s="29"/>
      <c r="Y56" s="29"/>
      <c r="Z56" s="29"/>
      <c r="AA56" s="29"/>
      <c r="AB56" s="29"/>
      <c r="AC56" s="29"/>
    </row>
    <row r="57" spans="1:29" ht="27" customHeight="1">
      <c r="A57" s="29"/>
      <c r="B57" s="29"/>
      <c r="C57" s="29"/>
      <c r="D57" s="29"/>
      <c r="E57" s="63"/>
      <c r="F57" s="63"/>
      <c r="G57" s="29"/>
      <c r="H57" s="29"/>
      <c r="I57" s="29"/>
      <c r="J57" s="29"/>
      <c r="K57" s="29"/>
      <c r="L57" s="29"/>
      <c r="M57" s="29"/>
      <c r="N57" s="29"/>
      <c r="O57" s="29"/>
      <c r="P57" s="29"/>
      <c r="Q57" s="29"/>
      <c r="R57" s="29"/>
      <c r="S57" s="29"/>
      <c r="T57" s="29"/>
      <c r="U57" s="29"/>
      <c r="V57" s="29"/>
      <c r="W57" s="29"/>
      <c r="X57" s="29"/>
      <c r="Y57" s="29"/>
      <c r="Z57" s="29"/>
      <c r="AA57" s="29"/>
      <c r="AB57" s="29"/>
      <c r="AC57" s="29"/>
    </row>
    <row r="58" spans="1:29" ht="27" customHeight="1">
      <c r="A58" s="29"/>
      <c r="B58" s="29"/>
      <c r="C58" s="29"/>
      <c r="D58" s="29"/>
      <c r="E58" s="63"/>
      <c r="F58" s="63"/>
      <c r="G58" s="29"/>
      <c r="H58" s="29"/>
      <c r="I58" s="29"/>
      <c r="J58" s="29"/>
      <c r="K58" s="29"/>
      <c r="L58" s="29"/>
      <c r="M58" s="29"/>
      <c r="N58" s="29"/>
      <c r="O58" s="29"/>
      <c r="P58" s="29"/>
      <c r="Q58" s="29"/>
      <c r="R58" s="29"/>
      <c r="S58" s="29"/>
      <c r="T58" s="29"/>
      <c r="U58" s="29"/>
      <c r="V58" s="29"/>
      <c r="W58" s="29"/>
      <c r="X58" s="29"/>
      <c r="Y58" s="29"/>
      <c r="Z58" s="29"/>
      <c r="AA58" s="29"/>
      <c r="AB58" s="29"/>
      <c r="AC58" s="29"/>
    </row>
    <row r="59" spans="1:29" ht="27" customHeight="1">
      <c r="A59" s="29"/>
      <c r="B59" s="29"/>
      <c r="C59" s="29"/>
      <c r="D59" s="29"/>
      <c r="E59" s="63"/>
      <c r="F59" s="63"/>
      <c r="G59" s="29"/>
      <c r="H59" s="29"/>
      <c r="I59" s="29"/>
      <c r="J59" s="29"/>
      <c r="K59" s="29"/>
      <c r="L59" s="29"/>
      <c r="M59" s="29"/>
      <c r="N59" s="29"/>
      <c r="O59" s="29"/>
      <c r="P59" s="29"/>
      <c r="Q59" s="29"/>
      <c r="R59" s="29"/>
      <c r="S59" s="29"/>
      <c r="T59" s="29"/>
      <c r="U59" s="29"/>
      <c r="V59" s="29"/>
      <c r="W59" s="29"/>
      <c r="X59" s="29"/>
      <c r="Y59" s="29"/>
      <c r="Z59" s="29"/>
      <c r="AA59" s="29"/>
      <c r="AB59" s="29"/>
      <c r="AC59" s="29"/>
    </row>
    <row r="60" spans="1:29" ht="27" customHeight="1">
      <c r="A60" s="29"/>
      <c r="B60" s="29"/>
      <c r="C60" s="29"/>
      <c r="D60" s="29"/>
      <c r="E60" s="63"/>
      <c r="F60" s="63"/>
      <c r="G60" s="29"/>
      <c r="H60" s="29"/>
      <c r="I60" s="29"/>
      <c r="J60" s="29"/>
      <c r="K60" s="29"/>
      <c r="L60" s="29"/>
      <c r="M60" s="29"/>
      <c r="N60" s="29"/>
      <c r="O60" s="29"/>
      <c r="P60" s="29"/>
      <c r="Q60" s="29"/>
      <c r="R60" s="29"/>
      <c r="S60" s="29"/>
      <c r="T60" s="29"/>
      <c r="U60" s="29"/>
      <c r="V60" s="29"/>
      <c r="W60" s="29"/>
      <c r="X60" s="29"/>
      <c r="Y60" s="29"/>
      <c r="Z60" s="29"/>
      <c r="AA60" s="29"/>
      <c r="AB60" s="29"/>
      <c r="AC60" s="29"/>
    </row>
    <row r="61" spans="1:29" ht="27" customHeight="1">
      <c r="A61" s="29"/>
      <c r="B61" s="29"/>
      <c r="C61" s="29"/>
      <c r="D61" s="29"/>
      <c r="E61" s="63"/>
      <c r="F61" s="63"/>
      <c r="G61" s="29"/>
      <c r="H61" s="29"/>
      <c r="I61" s="29"/>
      <c r="J61" s="29"/>
      <c r="K61" s="29"/>
      <c r="L61" s="29"/>
      <c r="M61" s="29"/>
      <c r="N61" s="29"/>
      <c r="O61" s="29"/>
      <c r="P61" s="29"/>
      <c r="Q61" s="29"/>
      <c r="R61" s="29"/>
      <c r="S61" s="29"/>
      <c r="T61" s="29"/>
      <c r="U61" s="29"/>
      <c r="V61" s="29"/>
      <c r="W61" s="29"/>
      <c r="X61" s="29"/>
      <c r="Y61" s="29"/>
      <c r="Z61" s="29"/>
      <c r="AA61" s="29"/>
      <c r="AB61" s="29"/>
      <c r="AC61" s="29"/>
    </row>
    <row r="62" spans="1:29" ht="27" customHeight="1">
      <c r="A62" s="29"/>
      <c r="B62" s="29"/>
      <c r="C62" s="29"/>
      <c r="D62" s="29"/>
      <c r="E62" s="63"/>
      <c r="F62" s="63"/>
      <c r="G62" s="29"/>
      <c r="H62" s="29"/>
      <c r="I62" s="29"/>
      <c r="J62" s="29"/>
      <c r="K62" s="29"/>
      <c r="L62" s="29"/>
      <c r="M62" s="29"/>
      <c r="N62" s="29"/>
      <c r="O62" s="29"/>
      <c r="P62" s="29"/>
      <c r="Q62" s="29"/>
      <c r="R62" s="29"/>
      <c r="S62" s="29"/>
      <c r="T62" s="29"/>
      <c r="U62" s="29"/>
      <c r="V62" s="29"/>
      <c r="W62" s="29"/>
      <c r="X62" s="29"/>
      <c r="Y62" s="29"/>
      <c r="Z62" s="29"/>
      <c r="AA62" s="29"/>
      <c r="AB62" s="29"/>
      <c r="AC62" s="29"/>
    </row>
    <row r="63" spans="1:29" ht="27" customHeight="1">
      <c r="A63" s="29"/>
      <c r="B63" s="29"/>
      <c r="C63" s="29"/>
      <c r="D63" s="29"/>
      <c r="E63" s="63"/>
      <c r="F63" s="63"/>
      <c r="G63" s="29"/>
      <c r="H63" s="29"/>
      <c r="I63" s="29"/>
      <c r="J63" s="29"/>
      <c r="K63" s="29"/>
      <c r="L63" s="29"/>
      <c r="M63" s="29"/>
      <c r="N63" s="29"/>
      <c r="O63" s="29"/>
      <c r="P63" s="29"/>
      <c r="Q63" s="29"/>
      <c r="R63" s="29"/>
      <c r="S63" s="29"/>
      <c r="T63" s="29"/>
      <c r="U63" s="29"/>
      <c r="V63" s="29"/>
      <c r="W63" s="29"/>
      <c r="X63" s="29"/>
      <c r="Y63" s="29"/>
      <c r="Z63" s="29"/>
      <c r="AA63" s="29"/>
      <c r="AB63" s="29"/>
      <c r="AC63" s="29"/>
    </row>
    <row r="64" spans="1:29" ht="27" customHeight="1">
      <c r="A64" s="29"/>
      <c r="B64" s="29"/>
      <c r="C64" s="29"/>
      <c r="D64" s="29"/>
      <c r="E64" s="63"/>
      <c r="F64" s="63"/>
      <c r="G64" s="29"/>
      <c r="H64" s="29"/>
      <c r="I64" s="29"/>
      <c r="J64" s="29"/>
      <c r="K64" s="29"/>
      <c r="L64" s="29"/>
      <c r="M64" s="29"/>
      <c r="N64" s="29"/>
      <c r="O64" s="29"/>
      <c r="P64" s="29"/>
      <c r="Q64" s="29"/>
      <c r="R64" s="29"/>
      <c r="S64" s="29"/>
      <c r="T64" s="29"/>
      <c r="U64" s="29"/>
      <c r="V64" s="29"/>
      <c r="W64" s="29"/>
      <c r="X64" s="29"/>
      <c r="Y64" s="29"/>
      <c r="Z64" s="29"/>
      <c r="AA64" s="29"/>
      <c r="AB64" s="29"/>
      <c r="AC64" s="29"/>
    </row>
    <row r="65" spans="1:29" ht="27" customHeight="1">
      <c r="A65" s="29"/>
      <c r="B65" s="29"/>
      <c r="C65" s="29"/>
      <c r="D65" s="29"/>
      <c r="E65" s="63"/>
      <c r="F65" s="63"/>
      <c r="G65" s="29"/>
      <c r="H65" s="29"/>
      <c r="I65" s="29"/>
      <c r="J65" s="29"/>
      <c r="K65" s="29"/>
      <c r="L65" s="29"/>
      <c r="M65" s="29"/>
      <c r="N65" s="29"/>
      <c r="O65" s="29"/>
      <c r="P65" s="29"/>
      <c r="Q65" s="29"/>
      <c r="R65" s="29"/>
      <c r="S65" s="29"/>
      <c r="T65" s="29"/>
      <c r="U65" s="29"/>
      <c r="V65" s="29"/>
      <c r="W65" s="29"/>
      <c r="X65" s="29"/>
      <c r="Y65" s="29"/>
      <c r="Z65" s="29"/>
      <c r="AA65" s="29"/>
      <c r="AB65" s="29"/>
      <c r="AC65" s="29"/>
    </row>
    <row r="66" spans="1:29" ht="27" customHeight="1">
      <c r="A66" s="29"/>
      <c r="B66" s="29"/>
      <c r="C66" s="29"/>
      <c r="D66" s="29"/>
      <c r="E66" s="63"/>
      <c r="F66" s="63"/>
      <c r="G66" s="29"/>
      <c r="H66" s="29"/>
      <c r="I66" s="29"/>
      <c r="J66" s="29"/>
      <c r="K66" s="29"/>
      <c r="L66" s="29"/>
      <c r="M66" s="29"/>
      <c r="N66" s="29"/>
      <c r="O66" s="29"/>
      <c r="P66" s="29"/>
      <c r="Q66" s="29"/>
      <c r="R66" s="29"/>
      <c r="S66" s="29"/>
      <c r="T66" s="29"/>
      <c r="U66" s="29"/>
      <c r="V66" s="29"/>
      <c r="W66" s="29"/>
      <c r="X66" s="29"/>
      <c r="Y66" s="29"/>
      <c r="Z66" s="29"/>
      <c r="AA66" s="29"/>
      <c r="AB66" s="29"/>
      <c r="AC66" s="29"/>
    </row>
    <row r="67" spans="1:29" ht="27" customHeight="1">
      <c r="A67" s="29"/>
      <c r="B67" s="29"/>
      <c r="C67" s="29"/>
      <c r="D67" s="29"/>
      <c r="E67" s="63"/>
      <c r="F67" s="63"/>
      <c r="G67" s="29"/>
      <c r="H67" s="29"/>
      <c r="I67" s="29"/>
      <c r="J67" s="29"/>
      <c r="K67" s="29"/>
      <c r="L67" s="29"/>
      <c r="M67" s="29"/>
      <c r="N67" s="29"/>
      <c r="O67" s="29"/>
      <c r="P67" s="29"/>
      <c r="Q67" s="29"/>
      <c r="R67" s="29"/>
      <c r="S67" s="29"/>
      <c r="T67" s="29"/>
      <c r="U67" s="29"/>
      <c r="V67" s="29"/>
      <c r="W67" s="29"/>
      <c r="X67" s="29"/>
      <c r="Y67" s="29"/>
      <c r="Z67" s="29"/>
      <c r="AA67" s="29"/>
      <c r="AB67" s="29"/>
      <c r="AC67" s="29"/>
    </row>
    <row r="68" spans="1:29" ht="27" customHeight="1">
      <c r="A68" s="29"/>
      <c r="B68" s="29"/>
      <c r="C68" s="29"/>
      <c r="D68" s="29"/>
      <c r="E68" s="63"/>
      <c r="F68" s="63"/>
      <c r="G68" s="29"/>
      <c r="H68" s="29"/>
      <c r="I68" s="29"/>
      <c r="J68" s="29"/>
      <c r="K68" s="29"/>
      <c r="L68" s="29"/>
      <c r="M68" s="29"/>
      <c r="N68" s="29"/>
      <c r="O68" s="29"/>
      <c r="P68" s="29"/>
      <c r="Q68" s="29"/>
      <c r="R68" s="29"/>
      <c r="S68" s="29"/>
      <c r="T68" s="29"/>
      <c r="U68" s="29"/>
      <c r="V68" s="29"/>
      <c r="W68" s="29"/>
      <c r="X68" s="29"/>
      <c r="Y68" s="29"/>
      <c r="Z68" s="29"/>
      <c r="AA68" s="29"/>
      <c r="AB68" s="29"/>
      <c r="AC68" s="29"/>
    </row>
    <row r="69" spans="1:29" ht="27" customHeight="1">
      <c r="A69" s="29"/>
      <c r="B69" s="29"/>
      <c r="C69" s="29"/>
      <c r="D69" s="29"/>
      <c r="E69" s="63"/>
      <c r="F69" s="63"/>
      <c r="G69" s="29"/>
      <c r="H69" s="29"/>
      <c r="I69" s="29"/>
      <c r="J69" s="29"/>
      <c r="K69" s="29"/>
      <c r="L69" s="29"/>
      <c r="M69" s="29"/>
      <c r="N69" s="29"/>
      <c r="O69" s="29"/>
      <c r="P69" s="29"/>
      <c r="Q69" s="29"/>
      <c r="R69" s="29"/>
      <c r="S69" s="29"/>
      <c r="T69" s="29"/>
      <c r="U69" s="29"/>
      <c r="V69" s="29"/>
      <c r="W69" s="29"/>
      <c r="X69" s="29"/>
      <c r="Y69" s="29"/>
      <c r="Z69" s="29"/>
      <c r="AA69" s="29"/>
      <c r="AB69" s="29"/>
      <c r="AC69" s="29"/>
    </row>
    <row r="70" spans="1:29" ht="27" customHeight="1">
      <c r="A70" s="29"/>
      <c r="B70" s="29"/>
      <c r="C70" s="29"/>
      <c r="D70" s="29"/>
      <c r="E70" s="63"/>
      <c r="F70" s="63"/>
      <c r="G70" s="29"/>
      <c r="H70" s="29"/>
      <c r="I70" s="29"/>
      <c r="J70" s="29"/>
      <c r="K70" s="29"/>
      <c r="L70" s="29"/>
      <c r="M70" s="29"/>
      <c r="N70" s="29"/>
      <c r="O70" s="29"/>
      <c r="P70" s="29"/>
      <c r="Q70" s="29"/>
      <c r="R70" s="29"/>
      <c r="S70" s="29"/>
      <c r="T70" s="29"/>
      <c r="U70" s="29"/>
      <c r="V70" s="29"/>
      <c r="W70" s="29"/>
      <c r="X70" s="29"/>
      <c r="Y70" s="29"/>
      <c r="Z70" s="29"/>
      <c r="AA70" s="29"/>
      <c r="AB70" s="29"/>
      <c r="AC70" s="29"/>
    </row>
    <row r="71" spans="1:29" ht="27" customHeight="1">
      <c r="A71" s="29"/>
      <c r="B71" s="29"/>
      <c r="C71" s="29"/>
      <c r="D71" s="29"/>
      <c r="E71" s="63"/>
      <c r="F71" s="63"/>
      <c r="G71" s="29"/>
      <c r="H71" s="29"/>
      <c r="I71" s="29"/>
      <c r="J71" s="29"/>
      <c r="K71" s="29"/>
      <c r="L71" s="29"/>
      <c r="M71" s="29"/>
      <c r="N71" s="29"/>
      <c r="O71" s="29"/>
      <c r="P71" s="29"/>
      <c r="Q71" s="29"/>
      <c r="R71" s="29"/>
      <c r="S71" s="29"/>
      <c r="T71" s="29"/>
      <c r="U71" s="29"/>
      <c r="V71" s="29"/>
      <c r="W71" s="29"/>
      <c r="X71" s="29"/>
      <c r="Y71" s="29"/>
      <c r="Z71" s="29"/>
      <c r="AA71" s="29"/>
      <c r="AB71" s="29"/>
      <c r="AC71" s="29"/>
    </row>
    <row r="72" spans="1:29" ht="27" customHeight="1">
      <c r="A72" s="29"/>
      <c r="B72" s="29"/>
      <c r="C72" s="29"/>
      <c r="D72" s="29"/>
      <c r="E72" s="63"/>
      <c r="F72" s="63"/>
      <c r="G72" s="29"/>
      <c r="H72" s="29"/>
      <c r="I72" s="29"/>
      <c r="J72" s="29"/>
      <c r="K72" s="29"/>
      <c r="L72" s="29"/>
      <c r="M72" s="29"/>
      <c r="N72" s="29"/>
      <c r="O72" s="29"/>
      <c r="P72" s="29"/>
      <c r="Q72" s="29"/>
      <c r="R72" s="29"/>
      <c r="S72" s="29"/>
      <c r="T72" s="29"/>
      <c r="U72" s="29"/>
      <c r="V72" s="29"/>
      <c r="W72" s="29"/>
      <c r="X72" s="29"/>
      <c r="Y72" s="29"/>
      <c r="Z72" s="29"/>
      <c r="AA72" s="29"/>
      <c r="AB72" s="29"/>
      <c r="AC72" s="29"/>
    </row>
    <row r="73" spans="1:29" ht="27" customHeight="1">
      <c r="A73" s="29"/>
      <c r="B73" s="29"/>
      <c r="C73" s="29"/>
      <c r="D73" s="29"/>
      <c r="E73" s="63"/>
      <c r="F73" s="63"/>
      <c r="G73" s="29"/>
      <c r="H73" s="29"/>
      <c r="I73" s="29"/>
      <c r="J73" s="29"/>
      <c r="K73" s="29"/>
      <c r="L73" s="29"/>
      <c r="M73" s="29"/>
      <c r="N73" s="29"/>
      <c r="O73" s="29"/>
      <c r="P73" s="29"/>
      <c r="Q73" s="29"/>
      <c r="R73" s="29"/>
      <c r="S73" s="29"/>
      <c r="T73" s="29"/>
      <c r="U73" s="29"/>
      <c r="V73" s="29"/>
      <c r="W73" s="29"/>
      <c r="X73" s="29"/>
      <c r="Y73" s="29"/>
      <c r="Z73" s="29"/>
      <c r="AA73" s="29"/>
      <c r="AB73" s="29"/>
      <c r="AC73" s="29"/>
    </row>
    <row r="74" spans="1:29" ht="27" customHeight="1">
      <c r="A74" s="29"/>
      <c r="B74" s="29"/>
      <c r="C74" s="29"/>
      <c r="D74" s="29"/>
      <c r="E74" s="63"/>
      <c r="F74" s="63"/>
      <c r="G74" s="29"/>
      <c r="H74" s="29"/>
      <c r="I74" s="29"/>
      <c r="J74" s="29"/>
      <c r="K74" s="29"/>
      <c r="L74" s="29"/>
      <c r="M74" s="29"/>
      <c r="N74" s="29"/>
      <c r="O74" s="29"/>
      <c r="P74" s="29"/>
      <c r="Q74" s="29"/>
      <c r="R74" s="29"/>
      <c r="S74" s="29"/>
      <c r="T74" s="29"/>
      <c r="U74" s="29"/>
      <c r="V74" s="29"/>
      <c r="W74" s="29"/>
      <c r="X74" s="29"/>
      <c r="Y74" s="29"/>
      <c r="Z74" s="29"/>
      <c r="AA74" s="29"/>
      <c r="AB74" s="29"/>
      <c r="AC74" s="29"/>
    </row>
    <row r="75" spans="1:29" ht="27" customHeight="1">
      <c r="A75" s="29"/>
      <c r="B75" s="29"/>
      <c r="C75" s="29"/>
      <c r="D75" s="29"/>
      <c r="E75" s="63"/>
      <c r="F75" s="63"/>
      <c r="G75" s="29"/>
      <c r="H75" s="29"/>
      <c r="I75" s="29"/>
      <c r="J75" s="29"/>
      <c r="K75" s="29"/>
      <c r="L75" s="29"/>
      <c r="M75" s="29"/>
      <c r="N75" s="29"/>
      <c r="O75" s="29"/>
      <c r="P75" s="29"/>
      <c r="Q75" s="29"/>
      <c r="R75" s="29"/>
      <c r="S75" s="29"/>
      <c r="T75" s="29"/>
      <c r="U75" s="29"/>
      <c r="V75" s="29"/>
      <c r="W75" s="29"/>
      <c r="X75" s="29"/>
      <c r="Y75" s="29"/>
      <c r="Z75" s="29"/>
      <c r="AA75" s="29"/>
      <c r="AB75" s="29"/>
      <c r="AC75" s="29"/>
    </row>
    <row r="76" spans="1:29" ht="27" customHeight="1">
      <c r="A76" s="29"/>
      <c r="B76" s="29"/>
      <c r="C76" s="29"/>
      <c r="D76" s="29"/>
      <c r="E76" s="63"/>
      <c r="F76" s="63"/>
      <c r="G76" s="29"/>
      <c r="H76" s="29"/>
      <c r="I76" s="29"/>
      <c r="J76" s="29"/>
      <c r="K76" s="29"/>
      <c r="L76" s="29"/>
      <c r="M76" s="29"/>
      <c r="N76" s="29"/>
      <c r="O76" s="29"/>
      <c r="P76" s="29"/>
      <c r="Q76" s="29"/>
      <c r="R76" s="29"/>
      <c r="S76" s="29"/>
      <c r="T76" s="29"/>
      <c r="U76" s="29"/>
      <c r="V76" s="29"/>
      <c r="W76" s="29"/>
      <c r="X76" s="29"/>
      <c r="Y76" s="29"/>
      <c r="Z76" s="29"/>
      <c r="AA76" s="29"/>
      <c r="AB76" s="29"/>
      <c r="AC76" s="29"/>
    </row>
    <row r="77" spans="1:29" ht="27" customHeight="1">
      <c r="A77" s="29"/>
      <c r="B77" s="29"/>
      <c r="C77" s="29"/>
      <c r="D77" s="29"/>
      <c r="E77" s="63"/>
      <c r="F77" s="63"/>
      <c r="G77" s="29"/>
      <c r="H77" s="29"/>
      <c r="I77" s="29"/>
      <c r="J77" s="29"/>
      <c r="K77" s="29"/>
      <c r="L77" s="29"/>
      <c r="M77" s="29"/>
      <c r="N77" s="29"/>
      <c r="O77" s="29"/>
      <c r="P77" s="29"/>
      <c r="Q77" s="29"/>
      <c r="R77" s="29"/>
      <c r="S77" s="29"/>
      <c r="T77" s="29"/>
      <c r="U77" s="29"/>
      <c r="V77" s="29"/>
      <c r="W77" s="29"/>
      <c r="X77" s="29"/>
      <c r="Y77" s="29"/>
      <c r="Z77" s="29"/>
      <c r="AA77" s="29"/>
      <c r="AB77" s="29"/>
      <c r="AC77" s="29"/>
    </row>
    <row r="78" spans="1:29" ht="27" customHeight="1">
      <c r="A78" s="29"/>
      <c r="B78" s="29"/>
      <c r="C78" s="29"/>
      <c r="D78" s="29"/>
      <c r="E78" s="63"/>
      <c r="F78" s="63"/>
      <c r="G78" s="29"/>
      <c r="H78" s="29"/>
      <c r="I78" s="29"/>
      <c r="J78" s="29"/>
      <c r="K78" s="29"/>
      <c r="L78" s="29"/>
      <c r="M78" s="29"/>
      <c r="N78" s="29"/>
      <c r="O78" s="29"/>
      <c r="P78" s="29"/>
      <c r="Q78" s="29"/>
      <c r="R78" s="29"/>
      <c r="S78" s="29"/>
      <c r="T78" s="29"/>
      <c r="U78" s="29"/>
      <c r="V78" s="29"/>
      <c r="W78" s="29"/>
      <c r="X78" s="29"/>
      <c r="Y78" s="29"/>
      <c r="Z78" s="29"/>
      <c r="AA78" s="29"/>
      <c r="AB78" s="29"/>
      <c r="AC78" s="29"/>
    </row>
    <row r="79" spans="1:29" ht="27" customHeight="1">
      <c r="A79" s="29"/>
      <c r="B79" s="29"/>
      <c r="C79" s="29"/>
      <c r="D79" s="29"/>
      <c r="E79" s="63"/>
      <c r="F79" s="63"/>
      <c r="G79" s="29"/>
      <c r="H79" s="29"/>
      <c r="I79" s="29"/>
      <c r="J79" s="29"/>
      <c r="K79" s="29"/>
      <c r="L79" s="29"/>
      <c r="M79" s="29"/>
      <c r="N79" s="29"/>
      <c r="O79" s="29"/>
      <c r="P79" s="29"/>
      <c r="Q79" s="29"/>
      <c r="R79" s="29"/>
      <c r="S79" s="29"/>
      <c r="T79" s="29"/>
      <c r="U79" s="29"/>
      <c r="V79" s="29"/>
      <c r="W79" s="29"/>
      <c r="X79" s="29"/>
      <c r="Y79" s="29"/>
      <c r="Z79" s="29"/>
      <c r="AA79" s="29"/>
      <c r="AB79" s="29"/>
      <c r="AC79" s="29"/>
    </row>
    <row r="80" spans="1:29" ht="27" customHeight="1">
      <c r="A80" s="29"/>
      <c r="B80" s="29"/>
      <c r="C80" s="29"/>
      <c r="D80" s="29"/>
      <c r="E80" s="63"/>
      <c r="F80" s="63"/>
      <c r="G80" s="29"/>
      <c r="H80" s="29"/>
      <c r="I80" s="29"/>
      <c r="J80" s="29"/>
      <c r="K80" s="29"/>
      <c r="L80" s="29"/>
      <c r="M80" s="29"/>
      <c r="N80" s="29"/>
      <c r="O80" s="29"/>
      <c r="P80" s="29"/>
      <c r="Q80" s="29"/>
      <c r="R80" s="29"/>
      <c r="S80" s="29"/>
      <c r="T80" s="29"/>
      <c r="U80" s="29"/>
      <c r="V80" s="29"/>
      <c r="W80" s="29"/>
      <c r="X80" s="29"/>
      <c r="Y80" s="29"/>
      <c r="Z80" s="29"/>
      <c r="AA80" s="29"/>
      <c r="AB80" s="29"/>
      <c r="AC80" s="29"/>
    </row>
    <row r="81" spans="1:29" ht="27" customHeight="1">
      <c r="A81" s="29"/>
      <c r="B81" s="29"/>
      <c r="C81" s="29"/>
      <c r="D81" s="29"/>
      <c r="E81" s="63"/>
      <c r="F81" s="63"/>
      <c r="G81" s="29"/>
      <c r="H81" s="29"/>
      <c r="I81" s="29"/>
      <c r="J81" s="29"/>
      <c r="K81" s="29"/>
      <c r="L81" s="29"/>
      <c r="M81" s="29"/>
      <c r="N81" s="29"/>
      <c r="O81" s="29"/>
      <c r="P81" s="29"/>
      <c r="Q81" s="29"/>
      <c r="R81" s="29"/>
      <c r="S81" s="29"/>
      <c r="T81" s="29"/>
      <c r="U81" s="29"/>
      <c r="V81" s="29"/>
      <c r="W81" s="29"/>
      <c r="X81" s="29"/>
      <c r="Y81" s="29"/>
      <c r="Z81" s="29"/>
      <c r="AA81" s="29"/>
      <c r="AB81" s="29"/>
      <c r="AC81" s="29"/>
    </row>
    <row r="82" spans="1:29" ht="27" customHeight="1">
      <c r="A82" s="29"/>
      <c r="B82" s="29"/>
      <c r="C82" s="29"/>
      <c r="D82" s="29"/>
      <c r="E82" s="63"/>
      <c r="F82" s="63"/>
      <c r="G82" s="29"/>
      <c r="H82" s="29"/>
      <c r="I82" s="29"/>
      <c r="J82" s="29"/>
      <c r="K82" s="29"/>
      <c r="L82" s="29"/>
      <c r="M82" s="29"/>
      <c r="N82" s="29"/>
      <c r="O82" s="29"/>
      <c r="P82" s="29"/>
      <c r="Q82" s="29"/>
      <c r="R82" s="29"/>
      <c r="S82" s="29"/>
      <c r="T82" s="29"/>
      <c r="U82" s="29"/>
      <c r="V82" s="29"/>
      <c r="W82" s="29"/>
      <c r="X82" s="29"/>
      <c r="Y82" s="29"/>
      <c r="Z82" s="29"/>
      <c r="AA82" s="29"/>
      <c r="AB82" s="29"/>
      <c r="AC82" s="29"/>
    </row>
    <row r="83" spans="1:29" ht="27" customHeight="1">
      <c r="A83" s="29"/>
      <c r="B83" s="29"/>
      <c r="C83" s="29"/>
      <c r="D83" s="29"/>
      <c r="E83" s="63"/>
      <c r="F83" s="63"/>
      <c r="G83" s="29"/>
      <c r="H83" s="29"/>
      <c r="I83" s="29"/>
      <c r="J83" s="29"/>
      <c r="K83" s="29"/>
      <c r="L83" s="29"/>
      <c r="M83" s="29"/>
      <c r="N83" s="29"/>
      <c r="O83" s="29"/>
      <c r="P83" s="29"/>
      <c r="Q83" s="29"/>
      <c r="R83" s="29"/>
      <c r="S83" s="29"/>
      <c r="T83" s="29"/>
      <c r="U83" s="29"/>
      <c r="V83" s="29"/>
      <c r="W83" s="29"/>
      <c r="X83" s="29"/>
      <c r="Y83" s="29"/>
      <c r="Z83" s="29"/>
      <c r="AA83" s="29"/>
      <c r="AB83" s="29"/>
      <c r="AC83" s="29"/>
    </row>
    <row r="84" spans="1:29" ht="27" customHeight="1">
      <c r="A84" s="29"/>
      <c r="B84" s="29"/>
      <c r="C84" s="29"/>
      <c r="D84" s="29"/>
      <c r="E84" s="63"/>
      <c r="F84" s="63"/>
      <c r="G84" s="29"/>
      <c r="H84" s="29"/>
      <c r="I84" s="29"/>
      <c r="J84" s="29"/>
      <c r="K84" s="29"/>
      <c r="L84" s="29"/>
      <c r="M84" s="29"/>
      <c r="N84" s="29"/>
      <c r="O84" s="29"/>
      <c r="P84" s="29"/>
      <c r="Q84" s="29"/>
      <c r="R84" s="29"/>
      <c r="S84" s="29"/>
      <c r="T84" s="29"/>
      <c r="U84" s="29"/>
      <c r="V84" s="29"/>
      <c r="W84" s="29"/>
      <c r="X84" s="29"/>
      <c r="Y84" s="29"/>
      <c r="Z84" s="29"/>
      <c r="AA84" s="29"/>
      <c r="AB84" s="29"/>
      <c r="AC84" s="29"/>
    </row>
    <row r="85" spans="1:29" ht="27" customHeight="1">
      <c r="A85" s="29"/>
      <c r="B85" s="29"/>
      <c r="C85" s="29"/>
      <c r="D85" s="29"/>
      <c r="E85" s="63"/>
      <c r="F85" s="63"/>
      <c r="G85" s="29"/>
      <c r="H85" s="29"/>
      <c r="I85" s="29"/>
      <c r="J85" s="29"/>
      <c r="K85" s="29"/>
      <c r="L85" s="29"/>
      <c r="M85" s="29"/>
      <c r="N85" s="29"/>
      <c r="O85" s="29"/>
      <c r="P85" s="29"/>
      <c r="Q85" s="29"/>
      <c r="R85" s="29"/>
      <c r="S85" s="29"/>
      <c r="T85" s="29"/>
      <c r="U85" s="29"/>
      <c r="V85" s="29"/>
      <c r="W85" s="29"/>
      <c r="X85" s="29"/>
      <c r="Y85" s="29"/>
      <c r="Z85" s="29"/>
      <c r="AA85" s="29"/>
      <c r="AB85" s="29"/>
      <c r="AC85" s="29"/>
    </row>
    <row r="86" spans="1:29" ht="27" customHeight="1">
      <c r="A86" s="29"/>
      <c r="B86" s="29"/>
      <c r="C86" s="29"/>
      <c r="D86" s="29"/>
      <c r="E86" s="63"/>
      <c r="F86" s="63"/>
      <c r="G86" s="29"/>
      <c r="H86" s="29"/>
      <c r="I86" s="29"/>
      <c r="J86" s="29"/>
      <c r="K86" s="29"/>
      <c r="L86" s="29"/>
      <c r="M86" s="29"/>
      <c r="N86" s="29"/>
      <c r="O86" s="29"/>
      <c r="P86" s="29"/>
      <c r="Q86" s="29"/>
      <c r="R86" s="29"/>
      <c r="S86" s="29"/>
      <c r="T86" s="29"/>
      <c r="U86" s="29"/>
      <c r="V86" s="29"/>
      <c r="W86" s="29"/>
      <c r="X86" s="29"/>
      <c r="Y86" s="29"/>
      <c r="Z86" s="29"/>
      <c r="AA86" s="29"/>
      <c r="AB86" s="29"/>
      <c r="AC86" s="29"/>
    </row>
    <row r="87" spans="1:29" ht="27" customHeight="1">
      <c r="A87" s="29"/>
      <c r="B87" s="29"/>
      <c r="C87" s="29"/>
      <c r="D87" s="29"/>
      <c r="E87" s="63"/>
      <c r="F87" s="63"/>
      <c r="G87" s="29"/>
      <c r="H87" s="29"/>
      <c r="I87" s="29"/>
      <c r="J87" s="29"/>
      <c r="K87" s="29"/>
      <c r="L87" s="29"/>
      <c r="M87" s="29"/>
      <c r="N87" s="29"/>
      <c r="O87" s="29"/>
      <c r="P87" s="29"/>
      <c r="Q87" s="29"/>
      <c r="R87" s="29"/>
      <c r="S87" s="29"/>
      <c r="T87" s="29"/>
      <c r="U87" s="29"/>
      <c r="V87" s="29"/>
      <c r="W87" s="29"/>
      <c r="X87" s="29"/>
      <c r="Y87" s="29"/>
      <c r="Z87" s="29"/>
      <c r="AA87" s="29"/>
      <c r="AB87" s="29"/>
      <c r="AC87" s="29"/>
    </row>
    <row r="88" spans="1:29" ht="27" customHeight="1">
      <c r="A88" s="29"/>
      <c r="B88" s="29"/>
      <c r="C88" s="29"/>
      <c r="D88" s="29"/>
      <c r="E88" s="63"/>
      <c r="F88" s="63"/>
      <c r="G88" s="29"/>
      <c r="H88" s="29"/>
      <c r="I88" s="29"/>
      <c r="J88" s="29"/>
      <c r="K88" s="29"/>
      <c r="L88" s="29"/>
      <c r="M88" s="29"/>
      <c r="N88" s="29"/>
      <c r="O88" s="29"/>
      <c r="P88" s="29"/>
      <c r="Q88" s="29"/>
      <c r="R88" s="29"/>
      <c r="S88" s="29"/>
      <c r="T88" s="29"/>
      <c r="U88" s="29"/>
      <c r="V88" s="29"/>
      <c r="W88" s="29"/>
      <c r="X88" s="29"/>
      <c r="Y88" s="29"/>
      <c r="Z88" s="29"/>
      <c r="AA88" s="29"/>
      <c r="AB88" s="29"/>
      <c r="AC88" s="29"/>
    </row>
    <row r="89" spans="1:29" ht="27" customHeight="1">
      <c r="A89" s="29"/>
      <c r="B89" s="29"/>
      <c r="C89" s="29"/>
      <c r="D89" s="29"/>
      <c r="E89" s="63"/>
      <c r="F89" s="63"/>
      <c r="G89" s="29"/>
      <c r="H89" s="29"/>
      <c r="I89" s="29"/>
      <c r="J89" s="29"/>
      <c r="K89" s="29"/>
      <c r="L89" s="29"/>
      <c r="M89" s="29"/>
      <c r="N89" s="29"/>
      <c r="O89" s="29"/>
      <c r="P89" s="29"/>
      <c r="Q89" s="29"/>
      <c r="R89" s="29"/>
      <c r="S89" s="29"/>
      <c r="T89" s="29"/>
      <c r="U89" s="29"/>
      <c r="V89" s="29"/>
      <c r="W89" s="29"/>
      <c r="X89" s="29"/>
      <c r="Y89" s="29"/>
      <c r="Z89" s="29"/>
      <c r="AA89" s="29"/>
      <c r="AB89" s="29"/>
      <c r="AC89" s="29"/>
    </row>
    <row r="90" spans="1:29" ht="27" customHeight="1">
      <c r="A90" s="29"/>
      <c r="B90" s="29"/>
      <c r="C90" s="29"/>
      <c r="D90" s="29"/>
      <c r="E90" s="63"/>
      <c r="F90" s="63"/>
      <c r="G90" s="29"/>
      <c r="H90" s="29"/>
      <c r="I90" s="29"/>
      <c r="J90" s="29"/>
      <c r="K90" s="29"/>
      <c r="L90" s="29"/>
      <c r="M90" s="29"/>
      <c r="N90" s="29"/>
      <c r="O90" s="29"/>
      <c r="P90" s="29"/>
      <c r="Q90" s="29"/>
      <c r="R90" s="29"/>
      <c r="S90" s="29"/>
      <c r="T90" s="29"/>
      <c r="U90" s="29"/>
      <c r="V90" s="29"/>
      <c r="W90" s="29"/>
      <c r="X90" s="29"/>
      <c r="Y90" s="29"/>
      <c r="Z90" s="29"/>
      <c r="AA90" s="29"/>
      <c r="AB90" s="29"/>
      <c r="AC90" s="29"/>
    </row>
    <row r="91" spans="1:29" ht="27" customHeight="1">
      <c r="A91" s="29"/>
      <c r="B91" s="29"/>
      <c r="C91" s="29"/>
      <c r="D91" s="29"/>
      <c r="E91" s="63"/>
      <c r="F91" s="63"/>
      <c r="G91" s="29"/>
      <c r="H91" s="29"/>
      <c r="I91" s="29"/>
      <c r="J91" s="29"/>
      <c r="K91" s="29"/>
      <c r="L91" s="29"/>
      <c r="M91" s="29"/>
      <c r="N91" s="29"/>
      <c r="O91" s="29"/>
      <c r="P91" s="29"/>
      <c r="Q91" s="29"/>
      <c r="R91" s="29"/>
      <c r="S91" s="29"/>
      <c r="T91" s="29"/>
      <c r="U91" s="29"/>
      <c r="V91" s="29"/>
      <c r="W91" s="29"/>
      <c r="X91" s="29"/>
      <c r="Y91" s="29"/>
      <c r="Z91" s="29"/>
      <c r="AA91" s="29"/>
      <c r="AB91" s="29"/>
      <c r="AC91" s="29"/>
    </row>
    <row r="92" spans="1:29" ht="27" customHeight="1">
      <c r="A92" s="29"/>
      <c r="B92" s="29"/>
      <c r="C92" s="29"/>
      <c r="D92" s="29"/>
      <c r="E92" s="63"/>
      <c r="F92" s="63"/>
      <c r="G92" s="29"/>
      <c r="H92" s="29"/>
      <c r="I92" s="29"/>
      <c r="J92" s="29"/>
      <c r="K92" s="29"/>
      <c r="L92" s="29"/>
      <c r="M92" s="29"/>
      <c r="N92" s="29"/>
      <c r="O92" s="29"/>
      <c r="P92" s="29"/>
      <c r="Q92" s="29"/>
      <c r="R92" s="29"/>
      <c r="S92" s="29"/>
      <c r="T92" s="29"/>
      <c r="U92" s="29"/>
      <c r="V92" s="29"/>
      <c r="W92" s="29"/>
      <c r="X92" s="29"/>
      <c r="Y92" s="29"/>
      <c r="Z92" s="29"/>
      <c r="AA92" s="29"/>
      <c r="AB92" s="29"/>
      <c r="AC92" s="29"/>
    </row>
    <row r="93" spans="1:29" ht="27" customHeight="1">
      <c r="A93" s="29"/>
      <c r="B93" s="29"/>
      <c r="C93" s="29"/>
      <c r="D93" s="29"/>
      <c r="E93" s="63"/>
      <c r="F93" s="63"/>
      <c r="G93" s="29"/>
      <c r="H93" s="29"/>
      <c r="I93" s="29"/>
      <c r="J93" s="29"/>
      <c r="K93" s="29"/>
      <c r="L93" s="29"/>
      <c r="M93" s="29"/>
      <c r="N93" s="29"/>
      <c r="O93" s="29"/>
      <c r="P93" s="29"/>
      <c r="Q93" s="29"/>
      <c r="R93" s="29"/>
      <c r="S93" s="29"/>
      <c r="T93" s="29"/>
      <c r="U93" s="29"/>
      <c r="V93" s="29"/>
      <c r="W93" s="29"/>
      <c r="X93" s="29"/>
      <c r="Y93" s="29"/>
      <c r="Z93" s="29"/>
      <c r="AA93" s="29"/>
      <c r="AB93" s="29"/>
      <c r="AC93" s="29"/>
    </row>
    <row r="94" spans="1:29" ht="27" customHeight="1">
      <c r="A94" s="29"/>
      <c r="B94" s="29"/>
      <c r="C94" s="29"/>
      <c r="D94" s="29"/>
      <c r="E94" s="63"/>
      <c r="F94" s="63"/>
      <c r="G94" s="29"/>
      <c r="H94" s="29"/>
      <c r="I94" s="29"/>
      <c r="J94" s="29"/>
      <c r="K94" s="29"/>
      <c r="L94" s="29"/>
      <c r="M94" s="29"/>
      <c r="N94" s="29"/>
      <c r="O94" s="29"/>
      <c r="P94" s="29"/>
      <c r="Q94" s="29"/>
      <c r="R94" s="29"/>
      <c r="S94" s="29"/>
      <c r="T94" s="29"/>
      <c r="U94" s="29"/>
      <c r="V94" s="29"/>
      <c r="W94" s="29"/>
      <c r="X94" s="29"/>
      <c r="Y94" s="29"/>
      <c r="Z94" s="29"/>
      <c r="AA94" s="29"/>
      <c r="AB94" s="29"/>
      <c r="AC94" s="29"/>
    </row>
    <row r="95" spans="1:29" ht="27" customHeight="1">
      <c r="A95" s="29"/>
      <c r="B95" s="29"/>
      <c r="C95" s="29"/>
      <c r="D95" s="29"/>
      <c r="E95" s="63"/>
      <c r="F95" s="63"/>
      <c r="G95" s="29"/>
      <c r="H95" s="29"/>
      <c r="I95" s="29"/>
      <c r="J95" s="29"/>
      <c r="K95" s="29"/>
      <c r="L95" s="29"/>
      <c r="M95" s="29"/>
      <c r="N95" s="29"/>
      <c r="O95" s="29"/>
      <c r="P95" s="29"/>
      <c r="Q95" s="29"/>
      <c r="R95" s="29"/>
      <c r="S95" s="29"/>
      <c r="T95" s="29"/>
      <c r="U95" s="29"/>
      <c r="V95" s="29"/>
      <c r="W95" s="29"/>
      <c r="X95" s="29"/>
      <c r="Y95" s="29"/>
      <c r="Z95" s="29"/>
      <c r="AA95" s="29"/>
      <c r="AB95" s="29"/>
      <c r="AC95" s="29"/>
    </row>
    <row r="96" spans="1:29" ht="27" customHeight="1">
      <c r="A96" s="29"/>
      <c r="B96" s="29"/>
      <c r="C96" s="29"/>
      <c r="D96" s="29"/>
      <c r="E96" s="63"/>
      <c r="F96" s="63"/>
      <c r="G96" s="29"/>
      <c r="H96" s="29"/>
      <c r="I96" s="29"/>
      <c r="J96" s="29"/>
      <c r="K96" s="29"/>
      <c r="L96" s="29"/>
      <c r="M96" s="29"/>
      <c r="N96" s="29"/>
      <c r="O96" s="29"/>
      <c r="P96" s="29"/>
      <c r="Q96" s="29"/>
      <c r="R96" s="29"/>
      <c r="S96" s="29"/>
      <c r="T96" s="29"/>
      <c r="U96" s="29"/>
      <c r="V96" s="29"/>
      <c r="W96" s="29"/>
      <c r="X96" s="29"/>
      <c r="Y96" s="29"/>
      <c r="Z96" s="29"/>
      <c r="AA96" s="29"/>
      <c r="AB96" s="29"/>
      <c r="AC96" s="29"/>
    </row>
    <row r="97" spans="1:29" ht="27" customHeight="1">
      <c r="A97" s="29"/>
      <c r="B97" s="29"/>
      <c r="C97" s="29"/>
      <c r="D97" s="29"/>
      <c r="E97" s="63"/>
      <c r="F97" s="63"/>
      <c r="G97" s="29"/>
      <c r="H97" s="29"/>
      <c r="I97" s="29"/>
      <c r="J97" s="29"/>
      <c r="K97" s="29"/>
      <c r="L97" s="29"/>
      <c r="M97" s="29"/>
      <c r="N97" s="29"/>
      <c r="O97" s="29"/>
      <c r="P97" s="29"/>
      <c r="Q97" s="29"/>
      <c r="R97" s="29"/>
      <c r="S97" s="29"/>
      <c r="T97" s="29"/>
      <c r="U97" s="29"/>
      <c r="V97" s="29"/>
      <c r="W97" s="29"/>
      <c r="X97" s="29"/>
      <c r="Y97" s="29"/>
      <c r="Z97" s="29"/>
      <c r="AA97" s="29"/>
      <c r="AB97" s="29"/>
      <c r="AC97" s="29"/>
    </row>
    <row r="98" spans="1:29" ht="27" customHeight="1">
      <c r="A98" s="29"/>
      <c r="B98" s="29"/>
      <c r="C98" s="29"/>
      <c r="D98" s="29"/>
      <c r="E98" s="63"/>
      <c r="F98" s="63"/>
      <c r="G98" s="29"/>
      <c r="H98" s="29"/>
      <c r="I98" s="29"/>
      <c r="J98" s="29"/>
      <c r="K98" s="29"/>
      <c r="L98" s="29"/>
      <c r="M98" s="29"/>
      <c r="N98" s="29"/>
      <c r="O98" s="29"/>
      <c r="P98" s="29"/>
      <c r="Q98" s="29"/>
      <c r="R98" s="29"/>
      <c r="S98" s="29"/>
      <c r="T98" s="29"/>
      <c r="U98" s="29"/>
      <c r="V98" s="29"/>
      <c r="W98" s="29"/>
      <c r="X98" s="29"/>
      <c r="Y98" s="29"/>
      <c r="Z98" s="29"/>
      <c r="AA98" s="29"/>
      <c r="AB98" s="29"/>
      <c r="AC98" s="29"/>
    </row>
    <row r="99" spans="1:29" ht="27" customHeight="1">
      <c r="A99" s="29"/>
      <c r="B99" s="29"/>
      <c r="C99" s="29"/>
      <c r="D99" s="29"/>
      <c r="E99" s="63"/>
      <c r="F99" s="63"/>
      <c r="G99" s="29"/>
      <c r="H99" s="29"/>
      <c r="I99" s="29"/>
      <c r="J99" s="29"/>
      <c r="K99" s="29"/>
      <c r="L99" s="29"/>
      <c r="M99" s="29"/>
      <c r="N99" s="29"/>
      <c r="O99" s="29"/>
      <c r="P99" s="29"/>
      <c r="Q99" s="29"/>
      <c r="R99" s="29"/>
      <c r="S99" s="29"/>
      <c r="T99" s="29"/>
      <c r="U99" s="29"/>
      <c r="V99" s="29"/>
      <c r="W99" s="29"/>
      <c r="X99" s="29"/>
      <c r="Y99" s="29"/>
      <c r="Z99" s="29"/>
      <c r="AA99" s="29"/>
      <c r="AB99" s="29"/>
      <c r="AC99" s="29"/>
    </row>
    <row r="100" spans="1:29" ht="27" customHeight="1">
      <c r="A100" s="29"/>
      <c r="B100" s="29"/>
      <c r="C100" s="29"/>
      <c r="D100" s="29"/>
      <c r="E100" s="63"/>
      <c r="F100" s="63"/>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29" ht="27" customHeight="1">
      <c r="A101" s="29"/>
      <c r="B101" s="29"/>
      <c r="C101" s="29"/>
      <c r="D101" s="29"/>
      <c r="E101" s="63"/>
      <c r="F101" s="63"/>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row>
    <row r="102" spans="1:29" ht="27" customHeight="1">
      <c r="A102" s="29"/>
      <c r="B102" s="29"/>
      <c r="C102" s="29"/>
      <c r="D102" s="29"/>
      <c r="E102" s="63"/>
      <c r="F102" s="63"/>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row>
    <row r="103" spans="1:29" ht="27" customHeight="1">
      <c r="A103" s="29"/>
      <c r="B103" s="29"/>
      <c r="C103" s="29"/>
      <c r="D103" s="29"/>
      <c r="E103" s="63"/>
      <c r="F103" s="63"/>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row>
    <row r="104" spans="1:29" ht="27" customHeight="1">
      <c r="A104" s="29"/>
      <c r="B104" s="29"/>
      <c r="C104" s="29"/>
      <c r="D104" s="29"/>
      <c r="E104" s="63"/>
      <c r="F104" s="63"/>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row>
    <row r="105" spans="1:29" ht="27" customHeight="1">
      <c r="A105" s="29"/>
      <c r="B105" s="29"/>
      <c r="C105" s="29"/>
      <c r="D105" s="29"/>
      <c r="E105" s="63"/>
      <c r="F105" s="63"/>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row>
    <row r="106" spans="1:29" ht="27" customHeight="1">
      <c r="A106" s="29"/>
      <c r="B106" s="29"/>
      <c r="C106" s="29"/>
      <c r="D106" s="29"/>
      <c r="E106" s="63"/>
      <c r="F106" s="63"/>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row>
    <row r="107" spans="1:29" ht="27" customHeight="1">
      <c r="A107" s="29"/>
      <c r="B107" s="29"/>
      <c r="C107" s="29"/>
      <c r="D107" s="29"/>
      <c r="E107" s="63"/>
      <c r="F107" s="63"/>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row>
    <row r="108" spans="1:29" ht="27" customHeight="1">
      <c r="A108" s="29"/>
      <c r="B108" s="29"/>
      <c r="C108" s="29"/>
      <c r="D108" s="29"/>
      <c r="E108" s="63"/>
      <c r="F108" s="63"/>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row>
    <row r="109" spans="1:29" ht="27" customHeight="1">
      <c r="A109" s="29"/>
      <c r="B109" s="29"/>
      <c r="C109" s="29"/>
      <c r="D109" s="29"/>
      <c r="E109" s="63"/>
      <c r="F109" s="63"/>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row>
    <row r="110" spans="1:29" ht="27" customHeight="1">
      <c r="A110" s="29"/>
      <c r="B110" s="29"/>
      <c r="C110" s="29"/>
      <c r="D110" s="29"/>
      <c r="E110" s="63"/>
      <c r="F110" s="63"/>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row>
    <row r="111" spans="1:29" ht="27" customHeight="1">
      <c r="A111" s="29"/>
      <c r="B111" s="29"/>
      <c r="C111" s="29"/>
      <c r="D111" s="29"/>
      <c r="E111" s="63"/>
      <c r="F111" s="63"/>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row>
    <row r="112" spans="1:29" ht="27" customHeight="1">
      <c r="A112" s="29"/>
      <c r="B112" s="29"/>
      <c r="C112" s="29"/>
      <c r="D112" s="29"/>
      <c r="E112" s="63"/>
      <c r="F112" s="63"/>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row>
    <row r="113" spans="1:29" ht="27" customHeight="1">
      <c r="A113" s="29"/>
      <c r="B113" s="29"/>
      <c r="C113" s="29"/>
      <c r="D113" s="29"/>
      <c r="E113" s="63"/>
      <c r="F113" s="63"/>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29" ht="27" customHeight="1">
      <c r="A114" s="29"/>
      <c r="B114" s="29"/>
      <c r="C114" s="29"/>
      <c r="D114" s="29"/>
      <c r="E114" s="63"/>
      <c r="F114" s="63"/>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29" ht="27" customHeight="1">
      <c r="A115" s="29"/>
      <c r="B115" s="29"/>
      <c r="C115" s="29"/>
      <c r="D115" s="29"/>
      <c r="E115" s="63"/>
      <c r="F115" s="63"/>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29" ht="27" customHeight="1">
      <c r="A116" s="29"/>
      <c r="B116" s="29"/>
      <c r="C116" s="29"/>
      <c r="D116" s="29"/>
      <c r="E116" s="63"/>
      <c r="F116" s="63"/>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row>
    <row r="117" spans="1:29" ht="27" customHeight="1">
      <c r="A117" s="29"/>
      <c r="B117" s="29"/>
      <c r="C117" s="29"/>
      <c r="D117" s="29"/>
      <c r="E117" s="63"/>
      <c r="F117" s="63"/>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row>
    <row r="118" spans="1:29" ht="27" customHeight="1">
      <c r="A118" s="29"/>
      <c r="B118" s="29"/>
      <c r="C118" s="29"/>
      <c r="D118" s="29"/>
      <c r="E118" s="63"/>
      <c r="F118" s="63"/>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row>
    <row r="119" spans="1:29" ht="27" customHeight="1">
      <c r="A119" s="29"/>
      <c r="B119" s="29"/>
      <c r="C119" s="29"/>
      <c r="D119" s="29"/>
      <c r="E119" s="63"/>
      <c r="F119" s="63"/>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row>
    <row r="120" spans="1:29" ht="27" customHeight="1">
      <c r="A120" s="29"/>
      <c r="B120" s="29"/>
      <c r="C120" s="29"/>
      <c r="D120" s="29"/>
      <c r="E120" s="63"/>
      <c r="F120" s="63"/>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row>
    <row r="121" spans="1:29" ht="27" customHeight="1">
      <c r="A121" s="29"/>
      <c r="B121" s="29"/>
      <c r="C121" s="29"/>
      <c r="D121" s="29"/>
      <c r="E121" s="63"/>
      <c r="F121" s="63"/>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row>
    <row r="122" spans="1:29" ht="27" customHeight="1">
      <c r="A122" s="29"/>
      <c r="B122" s="29"/>
      <c r="C122" s="29"/>
      <c r="D122" s="29"/>
      <c r="E122" s="63"/>
      <c r="F122" s="63"/>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row>
    <row r="123" spans="1:29" ht="27" customHeight="1">
      <c r="A123" s="29"/>
      <c r="B123" s="29"/>
      <c r="C123" s="29"/>
      <c r="D123" s="29"/>
      <c r="E123" s="63"/>
      <c r="F123" s="63"/>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row>
    <row r="124" spans="1:29" ht="27" customHeight="1">
      <c r="A124" s="29"/>
      <c r="B124" s="29"/>
      <c r="C124" s="29"/>
      <c r="D124" s="29"/>
      <c r="E124" s="63"/>
      <c r="F124" s="63"/>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row>
    <row r="125" spans="1:29" ht="27" customHeight="1">
      <c r="A125" s="29"/>
      <c r="B125" s="29"/>
      <c r="C125" s="29"/>
      <c r="D125" s="29"/>
      <c r="E125" s="63"/>
      <c r="F125" s="63"/>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row>
    <row r="126" spans="1:29" ht="27" customHeight="1">
      <c r="A126" s="29"/>
      <c r="B126" s="29"/>
      <c r="C126" s="29"/>
      <c r="D126" s="29"/>
      <c r="E126" s="63"/>
      <c r="F126" s="63"/>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row>
    <row r="127" spans="1:29" ht="27" customHeight="1">
      <c r="A127" s="29"/>
      <c r="B127" s="29"/>
      <c r="C127" s="29"/>
      <c r="D127" s="29"/>
      <c r="E127" s="63"/>
      <c r="F127" s="63"/>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row>
    <row r="128" spans="1:29" ht="27" customHeight="1">
      <c r="A128" s="29"/>
      <c r="B128" s="29"/>
      <c r="C128" s="29"/>
      <c r="D128" s="29"/>
      <c r="E128" s="63"/>
      <c r="F128" s="63"/>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row>
    <row r="129" spans="1:29" ht="27" customHeight="1">
      <c r="A129" s="29"/>
      <c r="B129" s="29"/>
      <c r="C129" s="29"/>
      <c r="D129" s="29"/>
      <c r="E129" s="63"/>
      <c r="F129" s="63"/>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row>
    <row r="130" spans="1:29" ht="27" customHeight="1">
      <c r="A130" s="29"/>
      <c r="B130" s="29"/>
      <c r="C130" s="29"/>
      <c r="D130" s="29"/>
      <c r="E130" s="63"/>
      <c r="F130" s="63"/>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row>
    <row r="131" spans="1:29" ht="27" customHeight="1">
      <c r="A131" s="29"/>
      <c r="B131" s="29"/>
      <c r="C131" s="29"/>
      <c r="D131" s="29"/>
      <c r="E131" s="63"/>
      <c r="F131" s="63"/>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row>
    <row r="132" spans="1:29" ht="27" customHeight="1">
      <c r="A132" s="29"/>
      <c r="B132" s="29"/>
      <c r="C132" s="29"/>
      <c r="D132" s="29"/>
      <c r="E132" s="63"/>
      <c r="F132" s="63"/>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ht="27" customHeight="1">
      <c r="A133" s="29"/>
      <c r="B133" s="29"/>
      <c r="C133" s="29"/>
      <c r="D133" s="29"/>
      <c r="E133" s="63"/>
      <c r="F133" s="63"/>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row>
    <row r="134" spans="1:29" ht="27" customHeight="1">
      <c r="A134" s="29"/>
      <c r="B134" s="29"/>
      <c r="C134" s="29"/>
      <c r="D134" s="29"/>
      <c r="E134" s="63"/>
      <c r="F134" s="63"/>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row>
    <row r="135" spans="1:29" ht="27" customHeight="1">
      <c r="A135" s="29"/>
      <c r="B135" s="29"/>
      <c r="C135" s="29"/>
      <c r="D135" s="29"/>
      <c r="E135" s="63"/>
      <c r="F135" s="63"/>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row>
    <row r="136" spans="1:29" ht="27" customHeight="1">
      <c r="A136" s="29"/>
      <c r="B136" s="29"/>
      <c r="C136" s="29"/>
      <c r="D136" s="29"/>
      <c r="E136" s="63"/>
      <c r="F136" s="63"/>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row>
    <row r="137" spans="1:29" ht="27" customHeight="1">
      <c r="A137" s="29"/>
      <c r="B137" s="29"/>
      <c r="C137" s="29"/>
      <c r="D137" s="29"/>
      <c r="E137" s="63"/>
      <c r="F137" s="63"/>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27" customHeight="1">
      <c r="A138" s="29"/>
      <c r="B138" s="29"/>
      <c r="C138" s="29"/>
      <c r="D138" s="29"/>
      <c r="E138" s="63"/>
      <c r="F138" s="63"/>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27" customHeight="1">
      <c r="A139" s="29"/>
      <c r="B139" s="29"/>
      <c r="C139" s="29"/>
      <c r="D139" s="29"/>
      <c r="E139" s="63"/>
      <c r="F139" s="63"/>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27" customHeight="1">
      <c r="A140" s="29"/>
      <c r="B140" s="29"/>
      <c r="C140" s="29"/>
      <c r="D140" s="29"/>
      <c r="E140" s="63"/>
      <c r="F140" s="63"/>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27" customHeight="1">
      <c r="A141" s="29"/>
      <c r="B141" s="29"/>
      <c r="C141" s="29"/>
      <c r="D141" s="29"/>
      <c r="E141" s="63"/>
      <c r="F141" s="63"/>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27" customHeight="1">
      <c r="A142" s="29"/>
      <c r="B142" s="29"/>
      <c r="C142" s="29"/>
      <c r="D142" s="29"/>
      <c r="E142" s="63"/>
      <c r="F142" s="63"/>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27" customHeight="1">
      <c r="A143" s="29"/>
      <c r="B143" s="29"/>
      <c r="C143" s="29"/>
      <c r="D143" s="29"/>
      <c r="E143" s="63"/>
      <c r="F143" s="63"/>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27" customHeight="1">
      <c r="A144" s="29"/>
      <c r="B144" s="29"/>
      <c r="C144" s="29"/>
      <c r="D144" s="29"/>
      <c r="E144" s="63"/>
      <c r="F144" s="63"/>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27" customHeight="1">
      <c r="A145" s="29"/>
      <c r="B145" s="29"/>
      <c r="C145" s="29"/>
      <c r="D145" s="29"/>
      <c r="E145" s="63"/>
      <c r="F145" s="63"/>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27" customHeight="1">
      <c r="A146" s="29"/>
      <c r="B146" s="29"/>
      <c r="C146" s="29"/>
      <c r="D146" s="29"/>
      <c r="E146" s="63"/>
      <c r="F146" s="63"/>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27" customHeight="1">
      <c r="A147" s="29"/>
      <c r="B147" s="29"/>
      <c r="C147" s="29"/>
      <c r="D147" s="29"/>
      <c r="E147" s="63"/>
      <c r="F147" s="63"/>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27" customHeight="1">
      <c r="A148" s="29"/>
      <c r="B148" s="29"/>
      <c r="C148" s="29"/>
      <c r="D148" s="29"/>
      <c r="E148" s="63"/>
      <c r="F148" s="63"/>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ht="27" customHeight="1">
      <c r="A149" s="29"/>
      <c r="B149" s="29"/>
      <c r="C149" s="29"/>
      <c r="D149" s="29"/>
      <c r="E149" s="63"/>
      <c r="F149" s="63"/>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ht="27" customHeight="1">
      <c r="A150" s="29"/>
      <c r="B150" s="29"/>
      <c r="C150" s="29"/>
      <c r="D150" s="29"/>
      <c r="E150" s="63"/>
      <c r="F150" s="63"/>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row>
    <row r="151" spans="1:29" ht="27" customHeight="1">
      <c r="A151" s="29"/>
      <c r="B151" s="29"/>
      <c r="C151" s="29"/>
      <c r="D151" s="29"/>
      <c r="E151" s="63"/>
      <c r="F151" s="63"/>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27" customHeight="1">
      <c r="A152" s="29"/>
      <c r="B152" s="29"/>
      <c r="C152" s="29"/>
      <c r="D152" s="29"/>
      <c r="E152" s="63"/>
      <c r="F152" s="63"/>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27" customHeight="1">
      <c r="A153" s="29"/>
      <c r="B153" s="29"/>
      <c r="C153" s="29"/>
      <c r="D153" s="29"/>
      <c r="E153" s="63"/>
      <c r="F153" s="63"/>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27" customHeight="1">
      <c r="A154" s="29"/>
      <c r="B154" s="29"/>
      <c r="C154" s="29"/>
      <c r="D154" s="29"/>
      <c r="E154" s="63"/>
      <c r="F154" s="63"/>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27" customHeight="1">
      <c r="A155" s="29"/>
      <c r="B155" s="29"/>
      <c r="C155" s="29"/>
      <c r="D155" s="29"/>
      <c r="E155" s="63"/>
      <c r="F155" s="63"/>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27" customHeight="1">
      <c r="A156" s="29"/>
      <c r="B156" s="29"/>
      <c r="C156" s="29"/>
      <c r="D156" s="29"/>
      <c r="E156" s="63"/>
      <c r="F156" s="63"/>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27" customHeight="1">
      <c r="A157" s="29"/>
      <c r="B157" s="29"/>
      <c r="C157" s="29"/>
      <c r="D157" s="29"/>
      <c r="E157" s="63"/>
      <c r="F157" s="63"/>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27" customHeight="1">
      <c r="A158" s="29"/>
      <c r="B158" s="29"/>
      <c r="C158" s="29"/>
      <c r="D158" s="29"/>
      <c r="E158" s="63"/>
      <c r="F158" s="63"/>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27" customHeight="1">
      <c r="A159" s="29"/>
      <c r="B159" s="29"/>
      <c r="C159" s="29"/>
      <c r="D159" s="29"/>
      <c r="E159" s="63"/>
      <c r="F159" s="63"/>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27" customHeight="1">
      <c r="A160" s="29"/>
      <c r="B160" s="29"/>
      <c r="C160" s="29"/>
      <c r="D160" s="29"/>
      <c r="E160" s="63"/>
      <c r="F160" s="63"/>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27" customHeight="1">
      <c r="A161" s="29"/>
      <c r="B161" s="29"/>
      <c r="C161" s="29"/>
      <c r="D161" s="29"/>
      <c r="E161" s="63"/>
      <c r="F161" s="63"/>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27" customHeight="1">
      <c r="A162" s="29"/>
      <c r="B162" s="29"/>
      <c r="C162" s="29"/>
      <c r="D162" s="29"/>
      <c r="E162" s="63"/>
      <c r="F162" s="63"/>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27" customHeight="1">
      <c r="A163" s="29"/>
      <c r="B163" s="29"/>
      <c r="C163" s="29"/>
      <c r="D163" s="29"/>
      <c r="E163" s="63"/>
      <c r="F163" s="63"/>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27" customHeight="1">
      <c r="A164" s="29"/>
      <c r="B164" s="29"/>
      <c r="C164" s="29"/>
      <c r="D164" s="29"/>
      <c r="E164" s="63"/>
      <c r="F164" s="63"/>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27" customHeight="1">
      <c r="A165" s="29"/>
      <c r="B165" s="29"/>
      <c r="C165" s="29"/>
      <c r="D165" s="29"/>
      <c r="E165" s="63"/>
      <c r="F165" s="63"/>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27" customHeight="1">
      <c r="A166" s="29"/>
      <c r="B166" s="29"/>
      <c r="C166" s="29"/>
      <c r="D166" s="29"/>
      <c r="E166" s="63"/>
      <c r="F166" s="63"/>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27" customHeight="1">
      <c r="A167" s="29"/>
      <c r="B167" s="29"/>
      <c r="C167" s="29"/>
      <c r="D167" s="29"/>
      <c r="E167" s="63"/>
      <c r="F167" s="63"/>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27" customHeight="1">
      <c r="A168" s="29"/>
      <c r="B168" s="29"/>
      <c r="C168" s="29"/>
      <c r="D168" s="29"/>
      <c r="E168" s="63"/>
      <c r="F168" s="63"/>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27" customHeight="1">
      <c r="A169" s="29"/>
      <c r="B169" s="29"/>
      <c r="C169" s="29"/>
      <c r="D169" s="29"/>
      <c r="E169" s="63"/>
      <c r="F169" s="63"/>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27" customHeight="1">
      <c r="A170" s="29"/>
      <c r="B170" s="29"/>
      <c r="C170" s="29"/>
      <c r="D170" s="29"/>
      <c r="E170" s="63"/>
      <c r="F170" s="63"/>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27" customHeight="1">
      <c r="A171" s="29"/>
      <c r="B171" s="29"/>
      <c r="C171" s="29"/>
      <c r="D171" s="29"/>
      <c r="E171" s="63"/>
      <c r="F171" s="63"/>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27" customHeight="1">
      <c r="A172" s="29"/>
      <c r="B172" s="29"/>
      <c r="C172" s="29"/>
      <c r="D172" s="29"/>
      <c r="E172" s="63"/>
      <c r="F172" s="63"/>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27" customHeight="1">
      <c r="A173" s="29"/>
      <c r="B173" s="29"/>
      <c r="C173" s="29"/>
      <c r="D173" s="29"/>
      <c r="E173" s="63"/>
      <c r="F173" s="63"/>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27" customHeight="1">
      <c r="A174" s="29"/>
      <c r="B174" s="29"/>
      <c r="C174" s="29"/>
      <c r="D174" s="29"/>
      <c r="E174" s="63"/>
      <c r="F174" s="63"/>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27" customHeight="1">
      <c r="A175" s="29"/>
      <c r="B175" s="29"/>
      <c r="C175" s="29"/>
      <c r="D175" s="29"/>
      <c r="E175" s="63"/>
      <c r="F175" s="63"/>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27" customHeight="1">
      <c r="A176" s="29"/>
      <c r="B176" s="29"/>
      <c r="C176" s="29"/>
      <c r="D176" s="29"/>
      <c r="E176" s="63"/>
      <c r="F176" s="63"/>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27" customHeight="1">
      <c r="A177" s="29"/>
      <c r="B177" s="29"/>
      <c r="C177" s="29"/>
      <c r="D177" s="29"/>
      <c r="E177" s="63"/>
      <c r="F177" s="63"/>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27" customHeight="1">
      <c r="A178" s="29"/>
      <c r="B178" s="29"/>
      <c r="C178" s="29"/>
      <c r="D178" s="29"/>
      <c r="E178" s="63"/>
      <c r="F178" s="63"/>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27" customHeight="1">
      <c r="A179" s="29"/>
      <c r="B179" s="29"/>
      <c r="C179" s="29"/>
      <c r="D179" s="29"/>
      <c r="E179" s="63"/>
      <c r="F179" s="63"/>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27" customHeight="1">
      <c r="A180" s="29"/>
      <c r="B180" s="29"/>
      <c r="C180" s="29"/>
      <c r="D180" s="29"/>
      <c r="E180" s="63"/>
      <c r="F180" s="63"/>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27" customHeight="1">
      <c r="A181" s="29"/>
      <c r="B181" s="29"/>
      <c r="C181" s="29"/>
      <c r="D181" s="29"/>
      <c r="E181" s="63"/>
      <c r="F181" s="63"/>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27" customHeight="1">
      <c r="A182" s="29"/>
      <c r="B182" s="29"/>
      <c r="C182" s="29"/>
      <c r="D182" s="29"/>
      <c r="E182" s="63"/>
      <c r="F182" s="63"/>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27" customHeight="1">
      <c r="A183" s="29"/>
      <c r="B183" s="29"/>
      <c r="C183" s="29"/>
      <c r="D183" s="29"/>
      <c r="E183" s="63"/>
      <c r="F183" s="63"/>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27" customHeight="1">
      <c r="A184" s="29"/>
      <c r="B184" s="29"/>
      <c r="C184" s="29"/>
      <c r="D184" s="29"/>
      <c r="E184" s="63"/>
      <c r="F184" s="63"/>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27" customHeight="1">
      <c r="A185" s="29"/>
      <c r="B185" s="29"/>
      <c r="C185" s="29"/>
      <c r="D185" s="29"/>
      <c r="E185" s="63"/>
      <c r="F185" s="63"/>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27" customHeight="1">
      <c r="A186" s="29"/>
      <c r="B186" s="29"/>
      <c r="C186" s="29"/>
      <c r="D186" s="29"/>
      <c r="E186" s="63"/>
      <c r="F186" s="63"/>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27" customHeight="1">
      <c r="A187" s="29"/>
      <c r="B187" s="29"/>
      <c r="C187" s="29"/>
      <c r="D187" s="29"/>
      <c r="E187" s="63"/>
      <c r="F187" s="63"/>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27" customHeight="1">
      <c r="A188" s="29"/>
      <c r="B188" s="29"/>
      <c r="C188" s="29"/>
      <c r="D188" s="29"/>
      <c r="E188" s="63"/>
      <c r="F188" s="63"/>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27" customHeight="1">
      <c r="A189" s="29"/>
      <c r="B189" s="29"/>
      <c r="C189" s="29"/>
      <c r="D189" s="29"/>
      <c r="E189" s="63"/>
      <c r="F189" s="63"/>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27" customHeight="1">
      <c r="A190" s="29"/>
      <c r="B190" s="29"/>
      <c r="C190" s="29"/>
      <c r="D190" s="29"/>
      <c r="E190" s="63"/>
      <c r="F190" s="63"/>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27" customHeight="1">
      <c r="A191" s="29"/>
      <c r="B191" s="29"/>
      <c r="C191" s="29"/>
      <c r="D191" s="29"/>
      <c r="E191" s="63"/>
      <c r="F191" s="63"/>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27" customHeight="1">
      <c r="A192" s="29"/>
      <c r="B192" s="29"/>
      <c r="C192" s="29"/>
      <c r="D192" s="29"/>
      <c r="E192" s="63"/>
      <c r="F192" s="63"/>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27" customHeight="1">
      <c r="A193" s="29"/>
      <c r="B193" s="29"/>
      <c r="C193" s="29"/>
      <c r="D193" s="29"/>
      <c r="E193" s="63"/>
      <c r="F193" s="63"/>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27" customHeight="1">
      <c r="A194" s="29"/>
      <c r="B194" s="29"/>
      <c r="C194" s="29"/>
      <c r="D194" s="29"/>
      <c r="E194" s="63"/>
      <c r="F194" s="63"/>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27" customHeight="1">
      <c r="A195" s="29"/>
      <c r="B195" s="29"/>
      <c r="C195" s="29"/>
      <c r="D195" s="29"/>
      <c r="E195" s="63"/>
      <c r="F195" s="63"/>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27" customHeight="1">
      <c r="A196" s="29"/>
      <c r="B196" s="29"/>
      <c r="C196" s="29"/>
      <c r="D196" s="29"/>
      <c r="E196" s="63"/>
      <c r="F196" s="63"/>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27" customHeight="1">
      <c r="A197" s="29"/>
      <c r="B197" s="29"/>
      <c r="C197" s="29"/>
      <c r="D197" s="29"/>
      <c r="E197" s="63"/>
      <c r="F197" s="63"/>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27" customHeight="1">
      <c r="A198" s="29"/>
      <c r="B198" s="29"/>
      <c r="C198" s="29"/>
      <c r="D198" s="29"/>
      <c r="E198" s="63"/>
      <c r="F198" s="63"/>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27" customHeight="1">
      <c r="A199" s="29"/>
      <c r="B199" s="29"/>
      <c r="C199" s="29"/>
      <c r="D199" s="29"/>
      <c r="E199" s="63"/>
      <c r="F199" s="63"/>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27" customHeight="1">
      <c r="A200" s="29"/>
      <c r="B200" s="29"/>
      <c r="C200" s="29"/>
      <c r="D200" s="29"/>
      <c r="E200" s="63"/>
      <c r="F200" s="63"/>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27" customHeight="1">
      <c r="A201" s="29"/>
      <c r="B201" s="29"/>
      <c r="C201" s="29"/>
      <c r="D201" s="29"/>
      <c r="E201" s="63"/>
      <c r="F201" s="63"/>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27" customHeight="1">
      <c r="A202" s="29"/>
      <c r="B202" s="29"/>
      <c r="C202" s="29"/>
      <c r="D202" s="29"/>
      <c r="E202" s="63"/>
      <c r="F202" s="63"/>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27" customHeight="1">
      <c r="A203" s="29"/>
      <c r="B203" s="29"/>
      <c r="C203" s="29"/>
      <c r="D203" s="29"/>
      <c r="E203" s="63"/>
      <c r="F203" s="63"/>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27" customHeight="1">
      <c r="A204" s="29"/>
      <c r="B204" s="29"/>
      <c r="C204" s="29"/>
      <c r="D204" s="29"/>
      <c r="E204" s="63"/>
      <c r="F204" s="63"/>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27" customHeight="1">
      <c r="A205" s="29"/>
      <c r="B205" s="29"/>
      <c r="C205" s="29"/>
      <c r="D205" s="29"/>
      <c r="E205" s="63"/>
      <c r="F205" s="63"/>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27" customHeight="1">
      <c r="A206" s="29"/>
      <c r="B206" s="29"/>
      <c r="C206" s="29"/>
      <c r="D206" s="29"/>
      <c r="E206" s="63"/>
      <c r="F206" s="63"/>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27" customHeight="1">
      <c r="A207" s="29"/>
      <c r="B207" s="29"/>
      <c r="C207" s="29"/>
      <c r="D207" s="29"/>
      <c r="E207" s="63"/>
      <c r="F207" s="63"/>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27" customHeight="1">
      <c r="A208" s="29"/>
      <c r="B208" s="29"/>
      <c r="C208" s="29"/>
      <c r="D208" s="29"/>
      <c r="E208" s="63"/>
      <c r="F208" s="63"/>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27" customHeight="1">
      <c r="A209" s="29"/>
      <c r="B209" s="29"/>
      <c r="C209" s="29"/>
      <c r="D209" s="29"/>
      <c r="E209" s="63"/>
      <c r="F209" s="63"/>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27" customHeight="1">
      <c r="A210" s="29"/>
      <c r="B210" s="29"/>
      <c r="C210" s="29"/>
      <c r="D210" s="29"/>
      <c r="E210" s="63"/>
      <c r="F210" s="63"/>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row>
    <row r="211" spans="1:29" ht="27" customHeight="1">
      <c r="A211" s="29"/>
      <c r="B211" s="29"/>
      <c r="C211" s="29"/>
      <c r="D211" s="29"/>
      <c r="E211" s="63"/>
      <c r="F211" s="63"/>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row>
    <row r="212" spans="1:29" ht="27" customHeight="1">
      <c r="A212" s="29"/>
      <c r="B212" s="29"/>
      <c r="C212" s="29"/>
      <c r="D212" s="29"/>
      <c r="E212" s="63"/>
      <c r="F212" s="63"/>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row>
    <row r="213" spans="1:29" ht="27" customHeight="1">
      <c r="A213" s="29"/>
      <c r="B213" s="29"/>
      <c r="C213" s="29"/>
      <c r="D213" s="29"/>
      <c r="E213" s="63"/>
      <c r="F213" s="63"/>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row>
    <row r="214" spans="1:29" ht="27" customHeight="1">
      <c r="A214" s="29"/>
      <c r="B214" s="29"/>
      <c r="C214" s="29"/>
      <c r="D214" s="29"/>
      <c r="E214" s="63"/>
      <c r="F214" s="63"/>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row>
    <row r="215" spans="1:29" ht="27" customHeight="1">
      <c r="A215" s="29"/>
      <c r="B215" s="29"/>
      <c r="C215" s="29"/>
      <c r="D215" s="29"/>
      <c r="E215" s="63"/>
      <c r="F215" s="63"/>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row>
    <row r="216" spans="1:29" ht="27" customHeight="1">
      <c r="A216" s="29"/>
      <c r="B216" s="29"/>
      <c r="C216" s="29"/>
      <c r="D216" s="29"/>
      <c r="E216" s="63"/>
      <c r="F216" s="63"/>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row>
    <row r="217" spans="1:29" ht="27" customHeight="1">
      <c r="A217" s="29"/>
      <c r="B217" s="29"/>
      <c r="C217" s="29"/>
      <c r="D217" s="29"/>
      <c r="E217" s="63"/>
      <c r="F217" s="63"/>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row>
    <row r="218" spans="1:29" ht="27" customHeight="1">
      <c r="A218" s="29"/>
      <c r="B218" s="29"/>
      <c r="C218" s="29"/>
      <c r="D218" s="29"/>
      <c r="E218" s="63"/>
      <c r="F218" s="63"/>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row>
    <row r="219" spans="1:29" ht="27" customHeight="1">
      <c r="A219" s="29"/>
      <c r="B219" s="29"/>
      <c r="C219" s="29"/>
      <c r="D219" s="29"/>
      <c r="E219" s="63"/>
      <c r="F219" s="63"/>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row>
    <row r="220" spans="1:29" ht="27" customHeight="1">
      <c r="A220" s="29"/>
      <c r="B220" s="29"/>
      <c r="C220" s="29"/>
      <c r="D220" s="29"/>
      <c r="E220" s="63"/>
      <c r="F220" s="63"/>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row>
    <row r="221" spans="1:29" ht="27" customHeight="1">
      <c r="A221" s="29"/>
      <c r="B221" s="29"/>
      <c r="C221" s="29"/>
      <c r="D221" s="29"/>
      <c r="E221" s="63"/>
      <c r="F221" s="63"/>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row>
    <row r="222" spans="1:29" ht="27" customHeight="1">
      <c r="A222" s="29"/>
      <c r="B222" s="29"/>
      <c r="C222" s="29"/>
      <c r="D222" s="29"/>
      <c r="E222" s="63"/>
      <c r="F222" s="63"/>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row>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
    <mergeCell ref="B4:E4"/>
    <mergeCell ref="B8:M9"/>
    <mergeCell ref="B11:D11"/>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182B-68F5-4AF1-B341-B077ED49463E}">
  <sheetPr>
    <tabColor theme="3" tint="0.39997558519241921"/>
    <outlinePr summaryBelow="0" summaryRight="0"/>
  </sheetPr>
  <dimension ref="A1:AM1000"/>
  <sheetViews>
    <sheetView topLeftCell="A34" workbookViewId="0">
      <selection activeCell="L40" sqref="L40"/>
    </sheetView>
  </sheetViews>
  <sheetFormatPr defaultColWidth="12.6328125" defaultRowHeight="15" customHeight="1"/>
  <cols>
    <col min="1" max="1" width="12.6328125" style="31" customWidth="1"/>
    <col min="2" max="2" width="16.453125" style="31" customWidth="1"/>
    <col min="3" max="3" width="17.36328125" style="31" customWidth="1"/>
    <col min="4" max="4" width="12.90625" style="31" customWidth="1"/>
    <col min="5" max="6" width="12.6328125" style="31" customWidth="1"/>
    <col min="7" max="16384" width="12.6328125" style="31"/>
  </cols>
  <sheetData>
    <row r="1" spans="1:39" ht="21" customHeight="1">
      <c r="A1" s="29"/>
      <c r="B1" s="29"/>
      <c r="C1" s="17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1" customHeight="1">
      <c r="A2" s="29"/>
      <c r="B2" s="836" t="s">
        <v>258</v>
      </c>
      <c r="C2" s="813"/>
      <c r="D2" s="813"/>
      <c r="E2" s="180"/>
      <c r="F2" s="180"/>
      <c r="G2" s="180"/>
      <c r="H2" s="180"/>
      <c r="I2" s="181"/>
      <c r="J2" s="181"/>
      <c r="K2" s="181"/>
      <c r="L2" s="77"/>
      <c r="M2" s="77"/>
      <c r="N2" s="77"/>
      <c r="O2" s="77"/>
      <c r="P2" s="77"/>
      <c r="Q2" s="77"/>
      <c r="R2" s="77"/>
      <c r="S2" s="77"/>
      <c r="T2" s="77"/>
      <c r="U2" s="77"/>
      <c r="V2" s="29"/>
      <c r="W2" s="29"/>
      <c r="X2" s="29"/>
      <c r="Y2" s="29"/>
      <c r="Z2" s="29"/>
      <c r="AA2" s="29"/>
      <c r="AB2" s="29"/>
      <c r="AC2" s="29"/>
      <c r="AD2" s="29"/>
      <c r="AE2" s="29"/>
      <c r="AF2" s="29"/>
      <c r="AG2" s="29"/>
      <c r="AH2" s="29"/>
      <c r="AI2" s="29"/>
      <c r="AJ2" s="29"/>
      <c r="AK2" s="29"/>
      <c r="AL2" s="29"/>
      <c r="AM2" s="29"/>
    </row>
    <row r="3" spans="1:39" ht="22.5" customHeight="1">
      <c r="A3" s="109"/>
      <c r="B3" s="65" t="s">
        <v>9</v>
      </c>
      <c r="C3" s="182" t="s">
        <v>54</v>
      </c>
      <c r="D3" s="80" t="s">
        <v>167</v>
      </c>
      <c r="E3" s="183">
        <v>37712</v>
      </c>
      <c r="F3" s="184">
        <v>38108</v>
      </c>
      <c r="G3" s="184">
        <v>38504</v>
      </c>
      <c r="H3" s="184">
        <v>38899</v>
      </c>
      <c r="I3" s="184">
        <v>39295</v>
      </c>
      <c r="J3" s="184">
        <v>39692</v>
      </c>
      <c r="K3" s="185">
        <v>40087</v>
      </c>
      <c r="L3" s="185">
        <v>40483</v>
      </c>
      <c r="M3" s="185">
        <v>40878</v>
      </c>
      <c r="N3" s="186" t="s">
        <v>140</v>
      </c>
      <c r="O3" s="186" t="s">
        <v>141</v>
      </c>
      <c r="P3" s="186" t="s">
        <v>142</v>
      </c>
      <c r="Q3" s="186" t="s">
        <v>143</v>
      </c>
      <c r="R3" s="186" t="s">
        <v>144</v>
      </c>
      <c r="S3" s="186" t="s">
        <v>145</v>
      </c>
      <c r="T3" s="186" t="s">
        <v>146</v>
      </c>
      <c r="U3" s="186" t="s">
        <v>147</v>
      </c>
      <c r="V3" s="186" t="s">
        <v>148</v>
      </c>
      <c r="W3" s="186" t="s">
        <v>149</v>
      </c>
      <c r="X3" s="65" t="s">
        <v>150</v>
      </c>
      <c r="Y3" s="65" t="s">
        <v>151</v>
      </c>
      <c r="Z3" s="63"/>
      <c r="AA3" s="63"/>
      <c r="AB3" s="63"/>
      <c r="AC3" s="63"/>
      <c r="AD3" s="63"/>
      <c r="AE3" s="63"/>
      <c r="AF3" s="63"/>
      <c r="AG3" s="63"/>
      <c r="AH3" s="63"/>
      <c r="AI3" s="63"/>
      <c r="AJ3" s="63"/>
      <c r="AK3" s="63"/>
      <c r="AL3" s="63"/>
      <c r="AM3" s="63"/>
    </row>
    <row r="4" spans="1:39" ht="22.5" customHeight="1">
      <c r="A4" s="109"/>
      <c r="B4" s="81" t="s">
        <v>18</v>
      </c>
      <c r="C4" s="187" t="s">
        <v>19</v>
      </c>
      <c r="D4" s="81" t="s">
        <v>152</v>
      </c>
      <c r="E4" s="45">
        <v>1320</v>
      </c>
      <c r="F4" s="81">
        <f>E4+((G4-E4)/2)</f>
        <v>1327</v>
      </c>
      <c r="G4" s="81">
        <v>1334</v>
      </c>
      <c r="H4" s="81">
        <f>G4+((I4-G4)/2)</f>
        <v>1395.5</v>
      </c>
      <c r="I4" s="81">
        <v>1457</v>
      </c>
      <c r="J4" s="81">
        <v>1656</v>
      </c>
      <c r="K4" s="81">
        <v>1755</v>
      </c>
      <c r="L4" s="81">
        <v>1910</v>
      </c>
      <c r="M4" s="81">
        <f>L4+((N4-L4)/2)</f>
        <v>2124.5</v>
      </c>
      <c r="N4" s="81">
        <v>2339</v>
      </c>
      <c r="O4" s="81">
        <v>2466</v>
      </c>
      <c r="P4" s="81">
        <v>2498</v>
      </c>
      <c r="Q4" s="81">
        <v>2537</v>
      </c>
      <c r="R4" s="81">
        <v>2537</v>
      </c>
      <c r="S4" s="81">
        <v>2609</v>
      </c>
      <c r="T4" s="81">
        <v>2576</v>
      </c>
      <c r="U4" s="81">
        <v>2557</v>
      </c>
      <c r="V4" s="81">
        <v>1923</v>
      </c>
      <c r="W4" s="81">
        <v>2101</v>
      </c>
      <c r="X4" s="64">
        <v>2486</v>
      </c>
      <c r="Y4" s="64">
        <v>2413</v>
      </c>
      <c r="Z4" s="63"/>
      <c r="AA4" s="63"/>
      <c r="AB4" s="63"/>
      <c r="AC4" s="63"/>
      <c r="AD4" s="63"/>
      <c r="AE4" s="63"/>
      <c r="AF4" s="63"/>
      <c r="AG4" s="63"/>
      <c r="AH4" s="63"/>
      <c r="AI4" s="63"/>
      <c r="AJ4" s="63"/>
      <c r="AK4" s="63"/>
      <c r="AL4" s="63"/>
      <c r="AM4" s="63"/>
    </row>
    <row r="5" spans="1:39" ht="31.5" customHeight="1">
      <c r="A5" s="29"/>
      <c r="B5" s="805" t="s">
        <v>259</v>
      </c>
      <c r="C5" s="803"/>
      <c r="D5" s="803"/>
      <c r="E5" s="803"/>
      <c r="F5" s="803"/>
      <c r="G5" s="803"/>
      <c r="H5" s="803"/>
      <c r="I5" s="803"/>
      <c r="J5" s="803"/>
      <c r="K5" s="803"/>
      <c r="L5" s="803"/>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row>
    <row r="6" spans="1:39" ht="21" customHeight="1">
      <c r="A6" s="29"/>
      <c r="B6" s="29"/>
      <c r="C6" s="17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row>
    <row r="7" spans="1:39" ht="21" customHeight="1">
      <c r="A7" s="29"/>
      <c r="B7" s="29"/>
      <c r="C7" s="17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row>
    <row r="8" spans="1:39" ht="21" customHeight="1">
      <c r="A8" s="29"/>
      <c r="B8" s="833" t="s">
        <v>260</v>
      </c>
      <c r="C8" s="803"/>
      <c r="D8" s="803"/>
      <c r="E8" s="803"/>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row>
    <row r="9" spans="1:39" ht="21" customHeight="1">
      <c r="A9" s="63"/>
      <c r="B9" s="62" t="s">
        <v>53</v>
      </c>
      <c r="C9" s="65" t="s">
        <v>54</v>
      </c>
      <c r="D9" s="65" t="s">
        <v>167</v>
      </c>
      <c r="E9" s="188">
        <v>38108</v>
      </c>
      <c r="F9" s="188">
        <v>38504</v>
      </c>
      <c r="G9" s="188">
        <v>38899</v>
      </c>
      <c r="H9" s="188">
        <v>39295</v>
      </c>
      <c r="I9" s="188">
        <v>39692</v>
      </c>
      <c r="J9" s="189">
        <v>40087</v>
      </c>
      <c r="K9" s="189">
        <v>40483</v>
      </c>
      <c r="L9" s="189">
        <v>40878</v>
      </c>
      <c r="M9" s="65" t="s">
        <v>140</v>
      </c>
      <c r="N9" s="65" t="s">
        <v>141</v>
      </c>
      <c r="O9" s="65" t="s">
        <v>142</v>
      </c>
      <c r="P9" s="65" t="s">
        <v>143</v>
      </c>
      <c r="Q9" s="65" t="s">
        <v>144</v>
      </c>
      <c r="R9" s="65" t="s">
        <v>145</v>
      </c>
      <c r="S9" s="65" t="s">
        <v>146</v>
      </c>
      <c r="T9" s="65" t="s">
        <v>147</v>
      </c>
      <c r="U9" s="65" t="s">
        <v>148</v>
      </c>
      <c r="V9" s="106" t="s">
        <v>149</v>
      </c>
      <c r="W9" s="65" t="s">
        <v>150</v>
      </c>
      <c r="X9" s="65" t="s">
        <v>151</v>
      </c>
      <c r="Y9" s="63"/>
      <c r="Z9" s="63"/>
      <c r="AA9" s="63"/>
      <c r="AB9" s="63"/>
      <c r="AC9" s="63"/>
      <c r="AD9" s="63"/>
      <c r="AE9" s="63"/>
      <c r="AF9" s="63"/>
      <c r="AG9" s="63"/>
      <c r="AH9" s="63"/>
      <c r="AI9" s="63"/>
      <c r="AJ9" s="63"/>
      <c r="AK9" s="63"/>
      <c r="AL9" s="63"/>
      <c r="AM9" s="63"/>
    </row>
    <row r="10" spans="1:39" ht="21" customHeight="1">
      <c r="A10" s="63"/>
      <c r="B10" s="87" t="s">
        <v>261</v>
      </c>
      <c r="C10" s="41" t="s">
        <v>19</v>
      </c>
      <c r="D10" s="41" t="s">
        <v>152</v>
      </c>
      <c r="E10" s="41">
        <v>20583</v>
      </c>
      <c r="F10" s="41">
        <v>19335</v>
      </c>
      <c r="G10" s="41">
        <v>21611</v>
      </c>
      <c r="H10" s="41">
        <v>2345.42</v>
      </c>
      <c r="I10" s="41">
        <v>2379.4899999999998</v>
      </c>
      <c r="J10" s="41">
        <v>2434.27</v>
      </c>
      <c r="K10" s="41">
        <v>2483.41</v>
      </c>
      <c r="L10" s="41">
        <v>2558.39</v>
      </c>
      <c r="M10" s="41">
        <v>2207.17</v>
      </c>
      <c r="N10" s="41">
        <v>205.85</v>
      </c>
      <c r="O10" s="41">
        <v>1579.84</v>
      </c>
      <c r="P10" s="41">
        <v>2671.3</v>
      </c>
      <c r="Q10" s="41">
        <v>2708.98</v>
      </c>
      <c r="R10" s="41">
        <v>2727.46</v>
      </c>
      <c r="S10" s="41">
        <v>2727.4</v>
      </c>
      <c r="T10" s="41">
        <v>2660</v>
      </c>
      <c r="U10" s="41">
        <v>1374</v>
      </c>
      <c r="V10" s="116">
        <v>1694</v>
      </c>
      <c r="W10" s="41">
        <v>146.30000000000001</v>
      </c>
      <c r="X10" s="38">
        <v>2282</v>
      </c>
      <c r="Y10" s="63"/>
      <c r="Z10" s="63"/>
      <c r="AA10" s="63"/>
      <c r="AB10" s="63"/>
      <c r="AC10" s="63"/>
      <c r="AD10" s="63"/>
      <c r="AE10" s="63"/>
      <c r="AF10" s="63"/>
      <c r="AG10" s="63"/>
      <c r="AH10" s="63"/>
      <c r="AI10" s="63"/>
      <c r="AJ10" s="63"/>
      <c r="AK10" s="63"/>
      <c r="AL10" s="63"/>
      <c r="AM10" s="63"/>
    </row>
    <row r="11" spans="1:39" ht="21" customHeight="1">
      <c r="A11" s="63"/>
      <c r="B11" s="87" t="s">
        <v>240</v>
      </c>
      <c r="C11" s="41" t="s">
        <v>19</v>
      </c>
      <c r="D11" s="41" t="s">
        <v>152</v>
      </c>
      <c r="E11" s="41">
        <v>2798</v>
      </c>
      <c r="F11" s="41">
        <v>2586</v>
      </c>
      <c r="G11" s="41">
        <v>3091</v>
      </c>
      <c r="H11" s="41">
        <v>39651.75</v>
      </c>
      <c r="I11" s="41">
        <v>43195.33</v>
      </c>
      <c r="J11" s="41">
        <v>47136.95</v>
      </c>
      <c r="K11" s="41">
        <v>48703.92</v>
      </c>
      <c r="L11" s="41">
        <v>53207.8</v>
      </c>
      <c r="M11" s="41">
        <v>58021.31</v>
      </c>
      <c r="N11" s="41">
        <v>61464.81</v>
      </c>
      <c r="O11" s="43">
        <v>60402.8</v>
      </c>
      <c r="P11" s="41">
        <v>63771.9</v>
      </c>
      <c r="Q11" s="41">
        <v>65089.36</v>
      </c>
      <c r="R11" s="41">
        <v>69865.570000000007</v>
      </c>
      <c r="S11" s="41">
        <v>71697.2</v>
      </c>
      <c r="T11" s="41">
        <v>70704</v>
      </c>
      <c r="U11" s="41">
        <v>63374</v>
      </c>
      <c r="V11" s="116">
        <v>66404.100000000006</v>
      </c>
      <c r="W11" s="41">
        <v>80025.5</v>
      </c>
      <c r="X11" s="41">
        <v>79135.100000000006</v>
      </c>
      <c r="Y11" s="63"/>
      <c r="Z11" s="63"/>
      <c r="AA11" s="63"/>
      <c r="AB11" s="63"/>
      <c r="AC11" s="63"/>
      <c r="AD11" s="63"/>
      <c r="AE11" s="63"/>
      <c r="AF11" s="63"/>
      <c r="AG11" s="63"/>
      <c r="AH11" s="63"/>
      <c r="AI11" s="63"/>
      <c r="AJ11" s="63"/>
      <c r="AK11" s="63"/>
      <c r="AL11" s="63"/>
      <c r="AM11" s="63"/>
    </row>
    <row r="12" spans="1:39" ht="15.75" customHeight="1">
      <c r="A12" s="63"/>
      <c r="B12" s="87" t="s">
        <v>262</v>
      </c>
      <c r="C12" s="41" t="s">
        <v>19</v>
      </c>
      <c r="D12" s="41" t="s">
        <v>152</v>
      </c>
      <c r="E12" s="41">
        <v>1564</v>
      </c>
      <c r="F12" s="41">
        <v>3883</v>
      </c>
      <c r="G12" s="41">
        <v>2248</v>
      </c>
      <c r="H12" s="111" t="s">
        <v>241</v>
      </c>
      <c r="I12" s="111" t="s">
        <v>241</v>
      </c>
      <c r="J12" s="111" t="s">
        <v>241</v>
      </c>
      <c r="K12" s="111" t="s">
        <v>241</v>
      </c>
      <c r="L12" s="111" t="s">
        <v>241</v>
      </c>
      <c r="M12" s="111" t="s">
        <v>241</v>
      </c>
      <c r="N12" s="190" t="s">
        <v>241</v>
      </c>
      <c r="O12" s="111" t="s">
        <v>241</v>
      </c>
      <c r="P12" s="111" t="s">
        <v>241</v>
      </c>
      <c r="Q12" s="190" t="s">
        <v>241</v>
      </c>
      <c r="R12" s="111" t="s">
        <v>241</v>
      </c>
      <c r="S12" s="111" t="s">
        <v>241</v>
      </c>
      <c r="T12" s="111" t="s">
        <v>241</v>
      </c>
      <c r="U12" s="111" t="s">
        <v>241</v>
      </c>
      <c r="V12" s="191" t="s">
        <v>241</v>
      </c>
      <c r="W12" s="41"/>
      <c r="X12" s="41"/>
      <c r="Y12" s="63"/>
      <c r="Z12" s="63"/>
      <c r="AA12" s="63"/>
      <c r="AB12" s="63"/>
      <c r="AC12" s="63"/>
      <c r="AD12" s="63"/>
      <c r="AE12" s="63"/>
      <c r="AF12" s="63"/>
      <c r="AG12" s="63"/>
      <c r="AH12" s="63"/>
      <c r="AI12" s="63"/>
      <c r="AJ12" s="63"/>
      <c r="AK12" s="63"/>
      <c r="AL12" s="63"/>
      <c r="AM12" s="63"/>
    </row>
    <row r="13" spans="1:39" ht="15.75" customHeight="1">
      <c r="A13" s="63"/>
      <c r="B13" s="89" t="s">
        <v>242</v>
      </c>
      <c r="C13" s="45" t="s">
        <v>19</v>
      </c>
      <c r="D13" s="45" t="s">
        <v>152</v>
      </c>
      <c r="E13" s="45">
        <v>39651</v>
      </c>
      <c r="F13" s="45">
        <v>40191</v>
      </c>
      <c r="G13" s="45">
        <v>42866</v>
      </c>
      <c r="H13" s="45">
        <v>47668.72</v>
      </c>
      <c r="I13" s="45">
        <v>51710.36</v>
      </c>
      <c r="J13" s="45">
        <v>56242.37</v>
      </c>
      <c r="K13" s="45">
        <v>60071.03</v>
      </c>
      <c r="L13" s="45">
        <v>64749.98</v>
      </c>
      <c r="M13" s="45">
        <v>69080.05</v>
      </c>
      <c r="N13" s="47">
        <v>68368.7</v>
      </c>
      <c r="O13" s="45">
        <v>69404.56</v>
      </c>
      <c r="P13" s="45">
        <v>74647.100000000006</v>
      </c>
      <c r="Q13" s="47">
        <v>76014.5</v>
      </c>
      <c r="R13" s="45">
        <v>81073.210000000006</v>
      </c>
      <c r="S13" s="45">
        <v>83528.100000000006</v>
      </c>
      <c r="T13" s="45">
        <v>82602</v>
      </c>
      <c r="U13" s="45">
        <v>72713</v>
      </c>
      <c r="V13" s="192">
        <v>76686.899999999994</v>
      </c>
      <c r="W13" s="45">
        <v>85897.8</v>
      </c>
      <c r="X13" s="45">
        <v>89626</v>
      </c>
      <c r="Y13" s="63"/>
      <c r="Z13" s="63"/>
      <c r="AA13" s="63"/>
      <c r="AB13" s="63"/>
      <c r="AC13" s="63"/>
      <c r="AD13" s="63"/>
      <c r="AE13" s="63"/>
      <c r="AF13" s="63"/>
      <c r="AG13" s="63"/>
      <c r="AH13" s="63"/>
      <c r="AI13" s="63"/>
      <c r="AJ13" s="63"/>
      <c r="AK13" s="63"/>
      <c r="AL13" s="63"/>
      <c r="AM13" s="63"/>
    </row>
    <row r="14" spans="1:39" ht="21" customHeight="1">
      <c r="A14" s="29"/>
      <c r="B14" s="17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row>
    <row r="15" spans="1:39" ht="23.25" customHeight="1">
      <c r="A15" s="29"/>
      <c r="B15" s="814" t="s">
        <v>263</v>
      </c>
      <c r="C15" s="803"/>
      <c r="D15" s="803"/>
      <c r="E15" s="803"/>
      <c r="F15" s="803"/>
      <c r="G15" s="803"/>
      <c r="H15" s="803"/>
      <c r="I15" s="803"/>
      <c r="J15" s="803"/>
      <c r="K15" s="803"/>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row>
    <row r="16" spans="1:39" ht="21" customHeight="1">
      <c r="A16" s="29"/>
      <c r="B16" s="803"/>
      <c r="C16" s="803"/>
      <c r="D16" s="803"/>
      <c r="E16" s="803"/>
      <c r="F16" s="803"/>
      <c r="G16" s="803"/>
      <c r="H16" s="803"/>
      <c r="I16" s="803"/>
      <c r="J16" s="803"/>
      <c r="K16" s="803"/>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row>
    <row r="17" spans="1:39" ht="21" customHeight="1">
      <c r="A17" s="29"/>
      <c r="B17" s="17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row>
    <row r="18" spans="1:39" ht="33" customHeight="1">
      <c r="A18" s="29"/>
      <c r="B18" s="837" t="s">
        <v>264</v>
      </c>
      <c r="C18" s="803"/>
      <c r="D18" s="803"/>
      <c r="E18" s="803"/>
      <c r="F18" s="803"/>
      <c r="G18" s="803"/>
      <c r="H18" s="72"/>
      <c r="I18" s="72"/>
      <c r="J18" s="72"/>
      <c r="K18" s="72"/>
      <c r="L18" s="72"/>
      <c r="M18" s="72"/>
      <c r="N18" s="72"/>
      <c r="O18" s="72"/>
      <c r="P18" s="72"/>
      <c r="Q18" s="72"/>
      <c r="R18" s="72"/>
      <c r="S18" s="72"/>
      <c r="T18" s="72"/>
      <c r="U18" s="72"/>
      <c r="V18" s="29"/>
      <c r="W18" s="29"/>
      <c r="X18" s="29"/>
      <c r="Y18" s="29"/>
      <c r="Z18" s="29"/>
      <c r="AA18" s="29"/>
      <c r="AB18" s="29"/>
      <c r="AC18" s="29"/>
      <c r="AD18" s="29"/>
      <c r="AE18" s="29"/>
      <c r="AF18" s="29"/>
      <c r="AG18" s="29"/>
      <c r="AH18" s="29"/>
      <c r="AI18" s="29"/>
      <c r="AJ18" s="29"/>
      <c r="AK18" s="29"/>
      <c r="AL18" s="29"/>
      <c r="AM18" s="29"/>
    </row>
    <row r="19" spans="1:39" ht="28.5" customHeight="1">
      <c r="A19" s="29"/>
      <c r="B19" s="62" t="s">
        <v>53</v>
      </c>
      <c r="C19" s="193" t="s">
        <v>54</v>
      </c>
      <c r="D19" s="193" t="s">
        <v>138</v>
      </c>
      <c r="E19" s="188">
        <v>38108</v>
      </c>
      <c r="F19" s="188">
        <v>38504</v>
      </c>
      <c r="G19" s="188">
        <v>38899</v>
      </c>
      <c r="H19" s="188">
        <v>39295</v>
      </c>
      <c r="I19" s="188">
        <v>39692</v>
      </c>
      <c r="J19" s="189">
        <v>40087</v>
      </c>
      <c r="K19" s="189">
        <v>40483</v>
      </c>
      <c r="L19" s="189">
        <v>40878</v>
      </c>
      <c r="M19" s="65" t="s">
        <v>140</v>
      </c>
      <c r="N19" s="65" t="s">
        <v>141</v>
      </c>
      <c r="O19" s="65" t="s">
        <v>142</v>
      </c>
      <c r="P19" s="65" t="s">
        <v>143</v>
      </c>
      <c r="Q19" s="65" t="s">
        <v>144</v>
      </c>
      <c r="R19" s="65" t="s">
        <v>145</v>
      </c>
      <c r="S19" s="65" t="s">
        <v>146</v>
      </c>
      <c r="T19" s="65" t="s">
        <v>147</v>
      </c>
      <c r="U19" s="65" t="s">
        <v>148</v>
      </c>
      <c r="V19" s="65" t="s">
        <v>149</v>
      </c>
      <c r="W19" s="65" t="s">
        <v>150</v>
      </c>
      <c r="X19" s="65" t="s">
        <v>151</v>
      </c>
      <c r="Y19" s="29"/>
      <c r="Z19" s="29"/>
      <c r="AA19" s="29"/>
      <c r="AB19" s="29"/>
      <c r="AC19" s="29"/>
      <c r="AD19" s="29"/>
      <c r="AE19" s="29"/>
      <c r="AF19" s="29"/>
      <c r="AG19" s="29"/>
      <c r="AH19" s="29"/>
      <c r="AI19" s="29"/>
      <c r="AJ19" s="29"/>
      <c r="AK19" s="29"/>
      <c r="AL19" s="29"/>
      <c r="AM19" s="29"/>
    </row>
    <row r="20" spans="1:39" ht="33" customHeight="1">
      <c r="A20" s="29"/>
      <c r="B20" s="161" t="s">
        <v>261</v>
      </c>
      <c r="C20" s="70" t="s">
        <v>19</v>
      </c>
      <c r="D20" s="70" t="s">
        <v>265</v>
      </c>
      <c r="E20" s="70">
        <f t="shared" ref="E20:X20" si="0">E10/E13*100</f>
        <v>51.910418400544756</v>
      </c>
      <c r="F20" s="70">
        <f t="shared" si="0"/>
        <v>48.107785325072776</v>
      </c>
      <c r="G20" s="70">
        <f t="shared" si="0"/>
        <v>50.415247515513464</v>
      </c>
      <c r="H20" s="70">
        <f t="shared" si="0"/>
        <v>4.9202495892484635</v>
      </c>
      <c r="I20" s="70">
        <f t="shared" si="0"/>
        <v>4.6015730696904829</v>
      </c>
      <c r="J20" s="70">
        <f t="shared" si="0"/>
        <v>4.3281782044391086</v>
      </c>
      <c r="K20" s="70">
        <f t="shared" si="0"/>
        <v>4.1341225545824667</v>
      </c>
      <c r="L20" s="70">
        <f t="shared" si="0"/>
        <v>3.9511826876239957</v>
      </c>
      <c r="M20" s="70">
        <f t="shared" si="0"/>
        <v>3.1950903336057226</v>
      </c>
      <c r="N20" s="70">
        <f t="shared" si="0"/>
        <v>0.30108807100325152</v>
      </c>
      <c r="O20" s="70">
        <f t="shared" si="0"/>
        <v>2.2762769477970899</v>
      </c>
      <c r="P20" s="70">
        <f t="shared" si="0"/>
        <v>3.5785717060676165</v>
      </c>
      <c r="Q20" s="70">
        <f t="shared" si="0"/>
        <v>3.563767439107012</v>
      </c>
      <c r="R20" s="70">
        <f t="shared" si="0"/>
        <v>3.3641939180649194</v>
      </c>
      <c r="S20" s="70">
        <f t="shared" si="0"/>
        <v>3.2652484612962587</v>
      </c>
      <c r="T20" s="70">
        <f t="shared" si="0"/>
        <v>3.220261010629283</v>
      </c>
      <c r="U20" s="70">
        <f t="shared" si="0"/>
        <v>1.889620838089475</v>
      </c>
      <c r="V20" s="70">
        <f t="shared" si="0"/>
        <v>2.2089822381658406</v>
      </c>
      <c r="W20" s="70">
        <f t="shared" si="0"/>
        <v>0.17031868103723263</v>
      </c>
      <c r="X20" s="70">
        <f t="shared" si="0"/>
        <v>2.5461361658447328</v>
      </c>
      <c r="Y20" s="29"/>
      <c r="Z20" s="29"/>
      <c r="AA20" s="29"/>
      <c r="AB20" s="29"/>
      <c r="AC20" s="29"/>
      <c r="AD20" s="29"/>
      <c r="AE20" s="29"/>
      <c r="AF20" s="29"/>
      <c r="AG20" s="29"/>
      <c r="AH20" s="29"/>
      <c r="AI20" s="29"/>
      <c r="AJ20" s="29"/>
      <c r="AK20" s="29"/>
      <c r="AL20" s="29"/>
      <c r="AM20" s="29"/>
    </row>
    <row r="21" spans="1:39" ht="29.25" customHeight="1">
      <c r="A21" s="29"/>
      <c r="B21" s="161" t="s">
        <v>266</v>
      </c>
      <c r="C21" s="70" t="s">
        <v>19</v>
      </c>
      <c r="D21" s="70" t="s">
        <v>265</v>
      </c>
      <c r="E21" s="47">
        <f t="shared" ref="E21:X21" si="1">E11/E13*100</f>
        <v>7.0565685606920381</v>
      </c>
      <c r="F21" s="47">
        <f t="shared" si="1"/>
        <v>6.4342763305217581</v>
      </c>
      <c r="G21" s="47">
        <f t="shared" si="1"/>
        <v>7.2108430924275639</v>
      </c>
      <c r="H21" s="47">
        <f t="shared" si="1"/>
        <v>83.18190628991087</v>
      </c>
      <c r="I21" s="47">
        <f t="shared" si="1"/>
        <v>83.533222356216442</v>
      </c>
      <c r="J21" s="47">
        <f t="shared" si="1"/>
        <v>83.810390636098717</v>
      </c>
      <c r="K21" s="47">
        <f t="shared" si="1"/>
        <v>81.07721808665508</v>
      </c>
      <c r="L21" s="47">
        <f t="shared" si="1"/>
        <v>82.174233876211233</v>
      </c>
      <c r="M21" s="47">
        <f t="shared" si="1"/>
        <v>83.991412860876608</v>
      </c>
      <c r="N21" s="47">
        <f t="shared" si="1"/>
        <v>89.901972686331604</v>
      </c>
      <c r="O21" s="47">
        <f t="shared" si="1"/>
        <v>87.030016471540208</v>
      </c>
      <c r="P21" s="47">
        <f t="shared" si="1"/>
        <v>85.431182189261207</v>
      </c>
      <c r="Q21" s="47">
        <f t="shared" si="1"/>
        <v>85.627557900137475</v>
      </c>
      <c r="R21" s="47">
        <f t="shared" si="1"/>
        <v>86.175902002646737</v>
      </c>
      <c r="S21" s="47">
        <f t="shared" si="1"/>
        <v>85.836024044602937</v>
      </c>
      <c r="T21" s="47">
        <f t="shared" si="1"/>
        <v>85.595990411854444</v>
      </c>
      <c r="U21" s="47">
        <f t="shared" si="1"/>
        <v>87.156354434557784</v>
      </c>
      <c r="V21" s="47">
        <f t="shared" si="1"/>
        <v>86.591190933523208</v>
      </c>
      <c r="W21" s="47">
        <f t="shared" si="1"/>
        <v>93.163620022864379</v>
      </c>
      <c r="X21" s="47">
        <f t="shared" si="1"/>
        <v>88.294802847388041</v>
      </c>
      <c r="Y21" s="29"/>
      <c r="Z21" s="29"/>
      <c r="AA21" s="29"/>
      <c r="AB21" s="29"/>
      <c r="AC21" s="29"/>
      <c r="AD21" s="29"/>
      <c r="AE21" s="29"/>
      <c r="AF21" s="29"/>
      <c r="AG21" s="29"/>
      <c r="AH21" s="29"/>
      <c r="AI21" s="29"/>
      <c r="AJ21" s="29"/>
      <c r="AK21" s="29"/>
      <c r="AL21" s="29"/>
      <c r="AM21" s="29"/>
    </row>
    <row r="22" spans="1:39" ht="21" customHeight="1">
      <c r="A22" s="29"/>
      <c r="B22" s="161" t="s">
        <v>262</v>
      </c>
      <c r="C22" s="161" t="s">
        <v>19</v>
      </c>
      <c r="D22" s="161" t="s">
        <v>265</v>
      </c>
      <c r="E22" s="194">
        <f t="shared" ref="E22:G22" si="2">E12/E13*100</f>
        <v>3.9444150210587376</v>
      </c>
      <c r="F22" s="194">
        <f t="shared" si="2"/>
        <v>9.6613669727053324</v>
      </c>
      <c r="G22" s="194">
        <f t="shared" si="2"/>
        <v>5.2442495217655019</v>
      </c>
      <c r="H22" s="195" t="s">
        <v>241</v>
      </c>
      <c r="I22" s="195" t="s">
        <v>241</v>
      </c>
      <c r="J22" s="195" t="s">
        <v>241</v>
      </c>
      <c r="K22" s="195" t="s">
        <v>241</v>
      </c>
      <c r="L22" s="195" t="s">
        <v>241</v>
      </c>
      <c r="M22" s="195" t="s">
        <v>241</v>
      </c>
      <c r="N22" s="195" t="s">
        <v>241</v>
      </c>
      <c r="O22" s="195" t="s">
        <v>241</v>
      </c>
      <c r="P22" s="195" t="s">
        <v>241</v>
      </c>
      <c r="Q22" s="195" t="s">
        <v>241</v>
      </c>
      <c r="R22" s="195" t="s">
        <v>241</v>
      </c>
      <c r="S22" s="195" t="s">
        <v>241</v>
      </c>
      <c r="T22" s="195" t="s">
        <v>241</v>
      </c>
      <c r="U22" s="195" t="s">
        <v>241</v>
      </c>
      <c r="V22" s="195" t="s">
        <v>241</v>
      </c>
      <c r="W22" s="195" t="s">
        <v>241</v>
      </c>
      <c r="X22" s="195" t="s">
        <v>241</v>
      </c>
      <c r="Y22" s="29"/>
      <c r="Z22" s="29"/>
      <c r="AA22" s="29"/>
      <c r="AB22" s="29"/>
      <c r="AC22" s="29"/>
      <c r="AD22" s="29"/>
      <c r="AE22" s="29"/>
      <c r="AF22" s="29"/>
      <c r="AG22" s="29"/>
      <c r="AH22" s="29"/>
      <c r="AI22" s="29"/>
      <c r="AJ22" s="29"/>
      <c r="AK22" s="29"/>
      <c r="AL22" s="29"/>
      <c r="AM22" s="29"/>
    </row>
    <row r="23" spans="1:39" ht="21" customHeight="1">
      <c r="A23" s="29"/>
      <c r="B23" s="29"/>
      <c r="C23" s="17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row>
    <row r="24" spans="1:39" ht="21" customHeight="1">
      <c r="A24" s="29"/>
      <c r="B24" s="29"/>
      <c r="C24" s="17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row>
    <row r="25" spans="1:39" ht="21" customHeight="1">
      <c r="A25" s="29"/>
      <c r="B25" s="833" t="s">
        <v>267</v>
      </c>
      <c r="C25" s="803"/>
      <c r="D25" s="803"/>
      <c r="E25" s="803"/>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row>
    <row r="26" spans="1:39" ht="21" customHeight="1">
      <c r="A26" s="29"/>
      <c r="B26" s="62" t="s">
        <v>53</v>
      </c>
      <c r="C26" s="62" t="s">
        <v>268</v>
      </c>
      <c r="D26" s="65" t="s">
        <v>269</v>
      </c>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row>
    <row r="27" spans="1:39" ht="21" customHeight="1">
      <c r="A27" s="29"/>
      <c r="B27" s="196" t="s">
        <v>261</v>
      </c>
      <c r="C27" s="161">
        <v>76.06</v>
      </c>
      <c r="D27" s="65" t="s">
        <v>241</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row>
    <row r="28" spans="1:39" ht="21" customHeight="1">
      <c r="A28" s="29"/>
      <c r="B28" s="196" t="s">
        <v>261</v>
      </c>
      <c r="C28" s="62" t="s">
        <v>241</v>
      </c>
      <c r="D28" s="64">
        <v>86</v>
      </c>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row>
    <row r="29" spans="1:39" ht="21" customHeight="1">
      <c r="A29" s="29"/>
      <c r="B29" s="29"/>
      <c r="C29" s="17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row>
    <row r="30" spans="1:39" ht="21" customHeight="1">
      <c r="A30" s="29"/>
      <c r="B30" s="29"/>
      <c r="C30" s="17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row>
    <row r="31" spans="1:39" ht="21" customHeight="1">
      <c r="A31" s="29"/>
      <c r="B31" s="802" t="s">
        <v>270</v>
      </c>
      <c r="C31" s="803"/>
      <c r="D31" s="803"/>
      <c r="E31" s="803"/>
      <c r="F31" s="803"/>
      <c r="G31" s="803"/>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row>
    <row r="32" spans="1:39"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row>
    <row r="33" spans="1:39" ht="27" customHeight="1">
      <c r="A33" s="53"/>
      <c r="B33" s="65" t="s">
        <v>53</v>
      </c>
      <c r="C33" s="62" t="s">
        <v>54</v>
      </c>
      <c r="D33" s="186" t="s">
        <v>167</v>
      </c>
      <c r="E33" s="184">
        <v>38108</v>
      </c>
      <c r="F33" s="184">
        <v>38504</v>
      </c>
      <c r="G33" s="184">
        <v>38899</v>
      </c>
      <c r="H33" s="184">
        <v>39295</v>
      </c>
      <c r="I33" s="184">
        <v>39692</v>
      </c>
      <c r="J33" s="185">
        <v>40087</v>
      </c>
      <c r="K33" s="185">
        <v>40483</v>
      </c>
      <c r="L33" s="185">
        <v>40878</v>
      </c>
      <c r="M33" s="186" t="s">
        <v>140</v>
      </c>
      <c r="N33" s="186" t="s">
        <v>141</v>
      </c>
      <c r="O33" s="186" t="s">
        <v>142</v>
      </c>
      <c r="P33" s="186" t="s">
        <v>143</v>
      </c>
      <c r="Q33" s="186" t="s">
        <v>144</v>
      </c>
      <c r="R33" s="186" t="s">
        <v>145</v>
      </c>
      <c r="S33" s="186" t="s">
        <v>146</v>
      </c>
      <c r="T33" s="186" t="s">
        <v>147</v>
      </c>
      <c r="U33" s="186" t="s">
        <v>148</v>
      </c>
      <c r="V33" s="186" t="s">
        <v>149</v>
      </c>
      <c r="W33" s="186" t="s">
        <v>150</v>
      </c>
      <c r="X33" s="186" t="s">
        <v>151</v>
      </c>
      <c r="Y33" s="29"/>
      <c r="Z33" s="29"/>
      <c r="AA33" s="29"/>
      <c r="AB33" s="29"/>
      <c r="AC33" s="29"/>
      <c r="AD33" s="29"/>
      <c r="AE33" s="29"/>
      <c r="AF33" s="29"/>
      <c r="AG33" s="29"/>
      <c r="AH33" s="29"/>
      <c r="AI33" s="29"/>
      <c r="AJ33" s="29"/>
      <c r="AK33" s="29"/>
      <c r="AL33" s="29"/>
      <c r="AM33" s="29"/>
    </row>
    <row r="34" spans="1:39" ht="32.25" customHeight="1">
      <c r="A34" s="69"/>
      <c r="B34" s="64" t="s">
        <v>261</v>
      </c>
      <c r="C34" s="161" t="s">
        <v>19</v>
      </c>
      <c r="D34" s="70" t="s">
        <v>152</v>
      </c>
      <c r="E34" s="70">
        <f t="shared" ref="E34:X34" si="3">F4*E20%</f>
        <v>688.85125217522886</v>
      </c>
      <c r="F34" s="70">
        <f t="shared" si="3"/>
        <v>641.75785623647084</v>
      </c>
      <c r="G34" s="70">
        <f t="shared" si="3"/>
        <v>703.54477907899036</v>
      </c>
      <c r="H34" s="70">
        <f t="shared" si="3"/>
        <v>71.688036515350106</v>
      </c>
      <c r="I34" s="70">
        <f t="shared" si="3"/>
        <v>76.202050034074404</v>
      </c>
      <c r="J34" s="70">
        <f t="shared" si="3"/>
        <v>75.959527487906357</v>
      </c>
      <c r="K34" s="70">
        <f t="shared" si="3"/>
        <v>78.961740792525106</v>
      </c>
      <c r="L34" s="70">
        <f t="shared" si="3"/>
        <v>83.942876198571781</v>
      </c>
      <c r="M34" s="70">
        <f t="shared" si="3"/>
        <v>74.733162903037851</v>
      </c>
      <c r="N34" s="70">
        <f t="shared" si="3"/>
        <v>7.4248318309401817</v>
      </c>
      <c r="O34" s="70">
        <f t="shared" si="3"/>
        <v>56.861398155971301</v>
      </c>
      <c r="P34" s="70">
        <f t="shared" si="3"/>
        <v>90.788364182935439</v>
      </c>
      <c r="Q34" s="70">
        <f t="shared" si="3"/>
        <v>90.412779930144893</v>
      </c>
      <c r="R34" s="70">
        <f t="shared" si="3"/>
        <v>87.771819322313746</v>
      </c>
      <c r="S34" s="70">
        <f t="shared" si="3"/>
        <v>84.112800362991621</v>
      </c>
      <c r="T34" s="70">
        <f t="shared" si="3"/>
        <v>82.342074041790767</v>
      </c>
      <c r="U34" s="70">
        <f t="shared" si="3"/>
        <v>36.337408716460608</v>
      </c>
      <c r="V34" s="70">
        <f t="shared" si="3"/>
        <v>46.410716823864306</v>
      </c>
      <c r="W34" s="70">
        <f t="shared" si="3"/>
        <v>4.234122410585603</v>
      </c>
      <c r="X34" s="70">
        <f t="shared" si="3"/>
        <v>61.4382656818334</v>
      </c>
      <c r="Y34" s="63"/>
      <c r="Z34" s="63"/>
      <c r="AA34" s="63"/>
      <c r="AB34" s="63"/>
      <c r="AC34" s="63"/>
      <c r="AD34" s="63"/>
      <c r="AE34" s="63"/>
      <c r="AF34" s="63"/>
      <c r="AG34" s="63"/>
      <c r="AH34" s="63"/>
      <c r="AI34" s="63"/>
      <c r="AJ34" s="63"/>
      <c r="AK34" s="63"/>
      <c r="AL34" s="63"/>
      <c r="AM34" s="63"/>
    </row>
    <row r="35" spans="1:39" ht="39.75" customHeight="1">
      <c r="A35" s="69"/>
      <c r="B35" s="64" t="s">
        <v>240</v>
      </c>
      <c r="C35" s="161" t="s">
        <v>19</v>
      </c>
      <c r="D35" s="70" t="s">
        <v>152</v>
      </c>
      <c r="E35" s="47">
        <f t="shared" ref="E35:T35" si="4">F4*E21%*$C$27%</f>
        <v>71.223089647171577</v>
      </c>
      <c r="F35" s="47">
        <f t="shared" si="4"/>
        <v>65.284767097111299</v>
      </c>
      <c r="G35" s="47">
        <f t="shared" si="4"/>
        <v>76.53713605888116</v>
      </c>
      <c r="H35" s="47">
        <f t="shared" si="4"/>
        <v>921.81706095422749</v>
      </c>
      <c r="I35" s="47">
        <f t="shared" si="4"/>
        <v>1052.1457093837291</v>
      </c>
      <c r="J35" s="47">
        <f t="shared" si="4"/>
        <v>1118.745513717683</v>
      </c>
      <c r="K35" s="47">
        <f t="shared" si="4"/>
        <v>1177.8460426651584</v>
      </c>
      <c r="L35" s="47">
        <f t="shared" si="4"/>
        <v>1327.849089971302</v>
      </c>
      <c r="M35" s="47">
        <f t="shared" si="4"/>
        <v>1494.2436870681765</v>
      </c>
      <c r="N35" s="47">
        <f t="shared" si="4"/>
        <v>1686.2370008860191</v>
      </c>
      <c r="O35" s="47">
        <f t="shared" si="4"/>
        <v>1653.551862595772</v>
      </c>
      <c r="P35" s="47">
        <f t="shared" si="4"/>
        <v>1648.5161434828683</v>
      </c>
      <c r="Q35" s="47">
        <f t="shared" si="4"/>
        <v>1652.3054920704865</v>
      </c>
      <c r="R35" s="47">
        <f t="shared" si="4"/>
        <v>1710.0792528392301</v>
      </c>
      <c r="S35" s="47">
        <f t="shared" si="4"/>
        <v>1681.7900259232517</v>
      </c>
      <c r="T35" s="47">
        <f t="shared" si="4"/>
        <v>1664.7172145565485</v>
      </c>
      <c r="U35" s="47">
        <f t="shared" ref="U35:X35" si="5">V4*U21%*$D$28%</f>
        <v>1441.3743583678297</v>
      </c>
      <c r="V35" s="47">
        <f t="shared" si="5"/>
        <v>1564.5815925014574</v>
      </c>
      <c r="W35" s="47">
        <f t="shared" si="5"/>
        <v>1991.8009306408314</v>
      </c>
      <c r="X35" s="47">
        <f t="shared" si="5"/>
        <v>1832.276089728427</v>
      </c>
      <c r="Y35" s="63"/>
      <c r="Z35" s="63"/>
      <c r="AA35" s="63"/>
      <c r="AB35" s="63"/>
      <c r="AC35" s="63"/>
      <c r="AD35" s="63"/>
      <c r="AE35" s="63"/>
      <c r="AF35" s="63"/>
      <c r="AG35" s="63"/>
      <c r="AH35" s="63"/>
      <c r="AI35" s="63"/>
      <c r="AJ35" s="63"/>
      <c r="AK35" s="63"/>
      <c r="AL35" s="63"/>
      <c r="AM35" s="63"/>
    </row>
    <row r="36" spans="1:39" ht="31.5" customHeight="1">
      <c r="A36" s="69"/>
      <c r="B36" s="64" t="s">
        <v>271</v>
      </c>
      <c r="C36" s="161" t="s">
        <v>19</v>
      </c>
      <c r="D36" s="70" t="s">
        <v>152</v>
      </c>
      <c r="E36" s="47">
        <f t="shared" ref="E36:G36" si="6">F4*E22%</f>
        <v>52.342387329449451</v>
      </c>
      <c r="F36" s="76">
        <f t="shared" si="6"/>
        <v>128.88263541588913</v>
      </c>
      <c r="G36" s="47">
        <f t="shared" si="6"/>
        <v>73.183502076237573</v>
      </c>
      <c r="H36" s="45"/>
      <c r="I36" s="100"/>
      <c r="J36" s="100"/>
      <c r="K36" s="100"/>
      <c r="L36" s="100"/>
      <c r="M36" s="100"/>
      <c r="N36" s="100"/>
      <c r="O36" s="100"/>
      <c r="P36" s="100"/>
      <c r="Q36" s="100"/>
      <c r="R36" s="100"/>
      <c r="S36" s="100"/>
      <c r="T36" s="100"/>
      <c r="U36" s="100"/>
      <c r="V36" s="100"/>
      <c r="W36" s="100"/>
      <c r="X36" s="100"/>
      <c r="Y36" s="63"/>
      <c r="Z36" s="63"/>
      <c r="AA36" s="63"/>
      <c r="AB36" s="63"/>
      <c r="AC36" s="63"/>
      <c r="AD36" s="63"/>
      <c r="AE36" s="63"/>
      <c r="AF36" s="63"/>
      <c r="AG36" s="63"/>
      <c r="AH36" s="63"/>
      <c r="AI36" s="63"/>
      <c r="AJ36" s="63"/>
      <c r="AK36" s="63"/>
      <c r="AL36" s="63"/>
      <c r="AM36" s="63"/>
    </row>
    <row r="37" spans="1:39" ht="42" customHeight="1">
      <c r="A37" s="69"/>
      <c r="B37" s="838" t="s">
        <v>272</v>
      </c>
      <c r="C37" s="827"/>
      <c r="D37" s="193" t="s">
        <v>152</v>
      </c>
      <c r="E37" s="193">
        <f t="shared" ref="E37:X37" si="7">SUM(E34:E36)</f>
        <v>812.41672915184995</v>
      </c>
      <c r="F37" s="193">
        <f t="shared" si="7"/>
        <v>835.92525874947125</v>
      </c>
      <c r="G37" s="193">
        <f t="shared" si="7"/>
        <v>853.26541721410911</v>
      </c>
      <c r="H37" s="193">
        <f t="shared" si="7"/>
        <v>993.50509746957755</v>
      </c>
      <c r="I37" s="193">
        <f t="shared" si="7"/>
        <v>1128.3477594178034</v>
      </c>
      <c r="J37" s="193">
        <f t="shared" si="7"/>
        <v>1194.7050412055894</v>
      </c>
      <c r="K37" s="193">
        <f t="shared" si="7"/>
        <v>1256.8077834576834</v>
      </c>
      <c r="L37" s="193">
        <f t="shared" si="7"/>
        <v>1411.7919661698738</v>
      </c>
      <c r="M37" s="193">
        <f t="shared" si="7"/>
        <v>1568.9768499712145</v>
      </c>
      <c r="N37" s="193">
        <f t="shared" si="7"/>
        <v>1693.6618327169592</v>
      </c>
      <c r="O37" s="193">
        <f t="shared" si="7"/>
        <v>1710.4132607517433</v>
      </c>
      <c r="P37" s="193">
        <f t="shared" si="7"/>
        <v>1739.3045076658038</v>
      </c>
      <c r="Q37" s="193">
        <f t="shared" si="7"/>
        <v>1742.7182720006313</v>
      </c>
      <c r="R37" s="193">
        <f t="shared" si="7"/>
        <v>1797.8510721615439</v>
      </c>
      <c r="S37" s="193">
        <f t="shared" si="7"/>
        <v>1765.9028262862435</v>
      </c>
      <c r="T37" s="193">
        <f t="shared" si="7"/>
        <v>1747.0592885983392</v>
      </c>
      <c r="U37" s="193">
        <f t="shared" si="7"/>
        <v>1477.7117670842904</v>
      </c>
      <c r="V37" s="193">
        <f t="shared" si="7"/>
        <v>1610.9923093253217</v>
      </c>
      <c r="W37" s="193">
        <f t="shared" si="7"/>
        <v>1996.035053051417</v>
      </c>
      <c r="X37" s="193">
        <f t="shared" si="7"/>
        <v>1893.7143554102604</v>
      </c>
      <c r="Y37" s="63"/>
      <c r="Z37" s="63"/>
      <c r="AA37" s="63"/>
      <c r="AB37" s="63"/>
      <c r="AC37" s="63"/>
      <c r="AD37" s="63"/>
      <c r="AE37" s="63"/>
      <c r="AF37" s="63"/>
      <c r="AG37" s="63"/>
      <c r="AH37" s="63"/>
      <c r="AI37" s="63"/>
      <c r="AJ37" s="63"/>
      <c r="AK37" s="63"/>
      <c r="AL37" s="63"/>
      <c r="AM37" s="63"/>
    </row>
    <row r="38" spans="1:39" ht="27" customHeight="1">
      <c r="A38" s="53"/>
      <c r="B38" s="53"/>
      <c r="C38" s="179"/>
      <c r="D38" s="17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row>
    <row r="39" spans="1:39" ht="27" customHeight="1">
      <c r="A39" s="53"/>
      <c r="B39" s="835" t="s">
        <v>273</v>
      </c>
      <c r="C39" s="835"/>
      <c r="D39" s="835"/>
      <c r="E39" s="835"/>
      <c r="F39" s="835"/>
      <c r="G39" s="835"/>
      <c r="H39" s="835"/>
      <c r="I39" s="835"/>
      <c r="J39" s="835"/>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row>
    <row r="40" spans="1:39" ht="27" customHeight="1">
      <c r="A40" s="53"/>
      <c r="B40" s="835"/>
      <c r="C40" s="835"/>
      <c r="D40" s="835"/>
      <c r="E40" s="835"/>
      <c r="F40" s="835"/>
      <c r="G40" s="835"/>
      <c r="H40" s="835"/>
      <c r="I40" s="835"/>
      <c r="J40" s="835"/>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row>
    <row r="41" spans="1:39" ht="21" customHeight="1">
      <c r="A41" s="29"/>
      <c r="B41" s="29"/>
      <c r="C41" s="179"/>
      <c r="D41" s="17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row>
    <row r="42" spans="1:39" ht="21" customHeight="1">
      <c r="A42" s="29"/>
      <c r="B42" s="29"/>
      <c r="C42" s="833" t="s">
        <v>255</v>
      </c>
      <c r="D42" s="803"/>
      <c r="E42" s="803"/>
      <c r="F42" s="29"/>
      <c r="G42" s="29"/>
      <c r="H42" s="29"/>
      <c r="I42" s="29"/>
      <c r="J42" s="29"/>
      <c r="K42" s="29"/>
      <c r="L42" s="29"/>
      <c r="M42" s="29"/>
      <c r="N42" s="29"/>
      <c r="O42" s="29"/>
      <c r="P42" s="29"/>
      <c r="Q42" s="29"/>
      <c r="R42" s="29"/>
      <c r="S42" s="29"/>
      <c r="T42" s="29"/>
      <c r="U42" s="29"/>
      <c r="V42" s="29"/>
      <c r="W42" s="29"/>
      <c r="X42" s="29"/>
      <c r="Y42" s="63"/>
      <c r="Z42" s="29"/>
      <c r="AA42" s="29"/>
      <c r="AB42" s="29"/>
      <c r="AC42" s="29"/>
      <c r="AD42" s="29"/>
      <c r="AE42" s="29"/>
      <c r="AF42" s="29"/>
      <c r="AG42" s="29"/>
      <c r="AH42" s="29"/>
      <c r="AI42" s="29"/>
      <c r="AJ42" s="29"/>
      <c r="AK42" s="29"/>
      <c r="AL42" s="29"/>
      <c r="AM42" s="29"/>
    </row>
    <row r="43" spans="1:39" ht="25.5" customHeight="1">
      <c r="A43" s="29"/>
      <c r="B43" s="35"/>
      <c r="C43" s="65" t="s">
        <v>54</v>
      </c>
      <c r="D43" s="65" t="s">
        <v>167</v>
      </c>
      <c r="E43" s="65">
        <v>2005</v>
      </c>
      <c r="F43" s="65">
        <v>2006</v>
      </c>
      <c r="G43" s="65">
        <v>2007</v>
      </c>
      <c r="H43" s="65">
        <v>2008</v>
      </c>
      <c r="I43" s="65">
        <v>2009</v>
      </c>
      <c r="J43" s="65">
        <v>2010</v>
      </c>
      <c r="K43" s="65">
        <v>2011</v>
      </c>
      <c r="L43" s="65">
        <v>2012</v>
      </c>
      <c r="M43" s="65">
        <v>2013</v>
      </c>
      <c r="N43" s="65">
        <v>2014</v>
      </c>
      <c r="O43" s="65">
        <v>2015</v>
      </c>
      <c r="P43" s="65">
        <v>2016</v>
      </c>
      <c r="Q43" s="65">
        <v>2017</v>
      </c>
      <c r="R43" s="65">
        <v>2018</v>
      </c>
      <c r="S43" s="65">
        <v>2019</v>
      </c>
      <c r="T43" s="65">
        <v>2020</v>
      </c>
      <c r="U43" s="65">
        <v>2021</v>
      </c>
      <c r="V43" s="65">
        <v>2022</v>
      </c>
      <c r="W43" s="65">
        <v>2023</v>
      </c>
      <c r="X43" s="29"/>
      <c r="Y43" s="69"/>
      <c r="Z43" s="29"/>
      <c r="AA43" s="29"/>
      <c r="AB43" s="29"/>
      <c r="AC43" s="29"/>
      <c r="AD43" s="29"/>
      <c r="AE43" s="29"/>
      <c r="AF43" s="29"/>
      <c r="AG43" s="29"/>
      <c r="AH43" s="29"/>
      <c r="AI43" s="29"/>
      <c r="AJ43" s="29"/>
      <c r="AK43" s="29"/>
      <c r="AL43" s="29"/>
      <c r="AM43" s="29"/>
    </row>
    <row r="44" spans="1:39" ht="27.75" customHeight="1">
      <c r="A44" s="63"/>
      <c r="B44" s="197"/>
      <c r="C44" s="64" t="s">
        <v>274</v>
      </c>
      <c r="D44" s="175" t="s">
        <v>152</v>
      </c>
      <c r="E44" s="175">
        <f t="shared" ref="E44:W44" si="8">(1/4*E37)+(3/4*F37)</f>
        <v>830.04812635006601</v>
      </c>
      <c r="F44" s="175">
        <f t="shared" si="8"/>
        <v>848.93037759794959</v>
      </c>
      <c r="G44" s="175">
        <f t="shared" si="8"/>
        <v>958.44517740571041</v>
      </c>
      <c r="H44" s="175">
        <f t="shared" si="8"/>
        <v>1094.6370939307469</v>
      </c>
      <c r="I44" s="175">
        <f t="shared" si="8"/>
        <v>1178.115720758643</v>
      </c>
      <c r="J44" s="175">
        <f t="shared" si="8"/>
        <v>1241.28209789466</v>
      </c>
      <c r="K44" s="175">
        <f t="shared" si="8"/>
        <v>1373.0459204918261</v>
      </c>
      <c r="L44" s="175">
        <f t="shared" si="8"/>
        <v>1529.6806290208792</v>
      </c>
      <c r="M44" s="175">
        <f t="shared" si="8"/>
        <v>1662.4905870305231</v>
      </c>
      <c r="N44" s="175">
        <f t="shared" si="8"/>
        <v>1706.2254037430473</v>
      </c>
      <c r="O44" s="175">
        <f t="shared" si="8"/>
        <v>1732.0816959372887</v>
      </c>
      <c r="P44" s="175">
        <f t="shared" si="8"/>
        <v>1741.8648309169243</v>
      </c>
      <c r="Q44" s="175">
        <f t="shared" si="8"/>
        <v>1784.0678721213158</v>
      </c>
      <c r="R44" s="175">
        <f t="shared" si="8"/>
        <v>1773.8898877550687</v>
      </c>
      <c r="S44" s="175">
        <f t="shared" si="8"/>
        <v>1751.7701730203153</v>
      </c>
      <c r="T44" s="175">
        <f t="shared" si="8"/>
        <v>1545.0486474628024</v>
      </c>
      <c r="U44" s="175">
        <f t="shared" si="8"/>
        <v>1577.6721737650637</v>
      </c>
      <c r="V44" s="175">
        <f t="shared" si="8"/>
        <v>1899.7743671198932</v>
      </c>
      <c r="W44" s="175">
        <f t="shared" si="8"/>
        <v>1919.2945298205495</v>
      </c>
      <c r="X44" s="63"/>
      <c r="Y44" s="71"/>
      <c r="Z44" s="63"/>
      <c r="AA44" s="63"/>
      <c r="AB44" s="63"/>
      <c r="AC44" s="63"/>
      <c r="AD44" s="63"/>
      <c r="AE44" s="63"/>
      <c r="AF44" s="63"/>
      <c r="AG44" s="63"/>
      <c r="AH44" s="63"/>
      <c r="AI44" s="63"/>
      <c r="AJ44" s="63"/>
      <c r="AK44" s="63"/>
      <c r="AL44" s="29"/>
      <c r="AM44" s="29"/>
    </row>
    <row r="45" spans="1:39" ht="21" customHeight="1">
      <c r="A45" s="29"/>
      <c r="B45" s="29"/>
      <c r="C45" s="834"/>
      <c r="D45" s="803"/>
      <c r="E45" s="803"/>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row>
    <row r="46" spans="1:39" ht="21" customHeight="1">
      <c r="A46" s="29"/>
      <c r="B46" s="29"/>
      <c r="C46" s="17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row>
    <row r="47" spans="1:39" ht="21" customHeight="1">
      <c r="A47" s="29"/>
      <c r="B47" s="29"/>
      <c r="C47" s="17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row>
    <row r="48" spans="1:39" ht="21" customHeight="1">
      <c r="A48" s="29"/>
      <c r="B48" s="29"/>
      <c r="C48" s="17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row>
    <row r="49" spans="1:39" ht="21" customHeight="1">
      <c r="A49" s="29"/>
      <c r="B49" s="29"/>
      <c r="C49" s="17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row>
    <row r="50" spans="1:39" ht="21" customHeight="1">
      <c r="A50" s="29"/>
      <c r="B50" s="29"/>
      <c r="C50" s="17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row>
    <row r="51" spans="1:39" ht="21" customHeight="1">
      <c r="A51" s="29"/>
      <c r="B51" s="29"/>
      <c r="C51" s="17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row>
    <row r="52" spans="1:39" ht="21" customHeight="1">
      <c r="A52" s="29"/>
      <c r="B52" s="29"/>
      <c r="C52" s="17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row>
    <row r="53" spans="1:39" ht="21" customHeight="1">
      <c r="A53" s="29"/>
      <c r="B53" s="29"/>
      <c r="C53" s="17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row>
    <row r="54" spans="1:39" ht="21" customHeight="1">
      <c r="A54" s="29"/>
      <c r="B54" s="29"/>
      <c r="C54" s="17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row>
    <row r="55" spans="1:39" ht="21" customHeight="1">
      <c r="A55" s="29"/>
      <c r="B55" s="29"/>
      <c r="C55" s="17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row>
    <row r="56" spans="1:39" ht="21" customHeight="1">
      <c r="A56" s="29"/>
      <c r="B56" s="29"/>
      <c r="C56" s="17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row>
    <row r="57" spans="1:39" ht="21" customHeight="1">
      <c r="A57" s="29"/>
      <c r="B57" s="29"/>
      <c r="C57" s="17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row>
    <row r="58" spans="1:39" ht="21" customHeight="1">
      <c r="A58" s="29"/>
      <c r="B58" s="29"/>
      <c r="C58" s="17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row>
    <row r="59" spans="1:39" ht="21" customHeight="1">
      <c r="A59" s="29"/>
      <c r="B59" s="29"/>
      <c r="C59" s="17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row>
    <row r="60" spans="1:39" ht="21" customHeight="1">
      <c r="A60" s="29"/>
      <c r="B60" s="29"/>
      <c r="C60" s="17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row>
    <row r="61" spans="1:39" ht="21" customHeight="1">
      <c r="A61" s="29"/>
      <c r="B61" s="29"/>
      <c r="C61" s="17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row>
    <row r="62" spans="1:39" ht="21" customHeight="1">
      <c r="A62" s="29"/>
      <c r="B62" s="29"/>
      <c r="C62" s="17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row>
    <row r="63" spans="1:39" ht="21" customHeight="1">
      <c r="A63" s="29"/>
      <c r="B63" s="29"/>
      <c r="C63" s="17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row>
    <row r="64" spans="1:39" ht="21" customHeight="1">
      <c r="A64" s="29"/>
      <c r="B64" s="29"/>
      <c r="C64" s="17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row>
    <row r="65" spans="1:39" ht="21" customHeight="1">
      <c r="A65" s="29"/>
      <c r="B65" s="29"/>
      <c r="C65" s="17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row>
    <row r="66" spans="1:39" ht="21" customHeight="1">
      <c r="A66" s="29"/>
      <c r="B66" s="29"/>
      <c r="C66" s="17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row>
    <row r="67" spans="1:39" ht="21" customHeight="1">
      <c r="A67" s="29"/>
      <c r="B67" s="29"/>
      <c r="C67" s="17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row>
    <row r="68" spans="1:39" ht="21" customHeight="1">
      <c r="A68" s="29"/>
      <c r="B68" s="29"/>
      <c r="C68" s="17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row>
    <row r="69" spans="1:39" ht="21" customHeight="1">
      <c r="A69" s="29"/>
      <c r="B69" s="29"/>
      <c r="C69" s="17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row>
    <row r="70" spans="1:39" ht="21" customHeight="1">
      <c r="A70" s="29"/>
      <c r="B70" s="29"/>
      <c r="C70" s="17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row>
    <row r="71" spans="1:39" ht="21" customHeight="1">
      <c r="A71" s="29"/>
      <c r="B71" s="29"/>
      <c r="C71" s="17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row>
    <row r="72" spans="1:39" ht="21" customHeight="1">
      <c r="A72" s="29"/>
      <c r="B72" s="29"/>
      <c r="C72" s="17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row>
    <row r="73" spans="1:39" ht="21" customHeight="1">
      <c r="A73" s="29"/>
      <c r="B73" s="29"/>
      <c r="C73" s="17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row>
    <row r="74" spans="1:39" ht="21" customHeight="1">
      <c r="A74" s="29"/>
      <c r="B74" s="29"/>
      <c r="C74" s="17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row>
    <row r="75" spans="1:39" ht="21" customHeight="1">
      <c r="A75" s="29"/>
      <c r="B75" s="29"/>
      <c r="C75" s="17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row>
    <row r="76" spans="1:39" ht="21" customHeight="1">
      <c r="A76" s="29"/>
      <c r="B76" s="29"/>
      <c r="C76" s="17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row>
    <row r="77" spans="1:39" ht="21" customHeight="1">
      <c r="A77" s="29"/>
      <c r="B77" s="29"/>
      <c r="C77" s="17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row>
    <row r="78" spans="1:39" ht="21" customHeight="1">
      <c r="A78" s="29"/>
      <c r="B78" s="29"/>
      <c r="C78" s="17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row>
    <row r="79" spans="1:39" ht="21" customHeight="1">
      <c r="A79" s="29"/>
      <c r="B79" s="29"/>
      <c r="C79" s="17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row>
    <row r="80" spans="1:39" ht="21" customHeight="1">
      <c r="A80" s="29"/>
      <c r="B80" s="29"/>
      <c r="C80" s="17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row>
    <row r="81" spans="1:39" ht="21" customHeight="1">
      <c r="A81" s="29"/>
      <c r="B81" s="29"/>
      <c r="C81" s="17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row>
    <row r="82" spans="1:39" ht="21" customHeight="1">
      <c r="A82" s="29"/>
      <c r="B82" s="29"/>
      <c r="C82" s="17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row>
    <row r="83" spans="1:39" ht="21" customHeight="1">
      <c r="A83" s="29"/>
      <c r="B83" s="29"/>
      <c r="C83" s="17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row>
    <row r="84" spans="1:39" ht="21" customHeight="1">
      <c r="A84" s="29"/>
      <c r="B84" s="29"/>
      <c r="C84" s="17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row>
    <row r="85" spans="1:39" ht="21" customHeight="1">
      <c r="A85" s="29"/>
      <c r="B85" s="29"/>
      <c r="C85" s="17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row>
    <row r="86" spans="1:39" ht="21" customHeight="1">
      <c r="A86" s="29"/>
      <c r="B86" s="29"/>
      <c r="C86" s="17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row>
    <row r="87" spans="1:39" ht="21" customHeight="1">
      <c r="A87" s="29"/>
      <c r="B87" s="29"/>
      <c r="C87" s="17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row>
    <row r="88" spans="1:39" ht="21" customHeight="1">
      <c r="A88" s="29"/>
      <c r="B88" s="29"/>
      <c r="C88" s="17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row>
    <row r="89" spans="1:39" ht="21" customHeight="1">
      <c r="A89" s="29"/>
      <c r="B89" s="29"/>
      <c r="C89" s="17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row>
    <row r="90" spans="1:39" ht="15.75" customHeight="1">
      <c r="A90" s="29"/>
      <c r="B90" s="29"/>
      <c r="C90" s="17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row>
    <row r="91" spans="1:39" ht="15.75" customHeight="1">
      <c r="A91" s="29"/>
      <c r="B91" s="29"/>
      <c r="C91" s="17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row>
    <row r="92" spans="1:39" ht="15.75" customHeight="1">
      <c r="A92" s="29"/>
      <c r="B92" s="29"/>
      <c r="C92" s="17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row>
    <row r="93" spans="1:39" ht="15.75" customHeight="1">
      <c r="A93" s="29"/>
      <c r="B93" s="29"/>
      <c r="C93" s="17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row>
    <row r="94" spans="1:39" ht="15.75" customHeight="1">
      <c r="A94" s="29"/>
      <c r="B94" s="29"/>
      <c r="C94" s="17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row>
    <row r="95" spans="1:39" ht="15.75" customHeight="1">
      <c r="A95" s="29"/>
      <c r="B95" s="29"/>
      <c r="C95" s="17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row>
    <row r="96" spans="1:39" ht="15.75" customHeight="1">
      <c r="A96" s="29"/>
      <c r="B96" s="29"/>
      <c r="C96" s="17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row>
    <row r="97" spans="1:39" ht="15.75" customHeight="1">
      <c r="A97" s="29"/>
      <c r="B97" s="29"/>
      <c r="C97" s="17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row>
    <row r="98" spans="1:39" ht="15.75" customHeight="1">
      <c r="A98" s="29"/>
      <c r="B98" s="29"/>
      <c r="C98" s="17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row>
    <row r="99" spans="1:39" ht="15.75" customHeight="1">
      <c r="A99" s="29"/>
      <c r="B99" s="29"/>
      <c r="C99" s="17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row>
    <row r="100" spans="1:39" ht="15.75" customHeight="1">
      <c r="A100" s="29"/>
      <c r="B100" s="29"/>
      <c r="C100" s="17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row>
    <row r="101" spans="1:39" ht="15.75" customHeight="1">
      <c r="A101" s="29"/>
      <c r="B101" s="29"/>
      <c r="C101" s="17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row>
    <row r="102" spans="1:39" ht="15.75" customHeight="1">
      <c r="A102" s="29"/>
      <c r="B102" s="29"/>
      <c r="C102" s="17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row>
    <row r="103" spans="1:39" ht="15.75" customHeight="1">
      <c r="A103" s="29"/>
      <c r="B103" s="29"/>
      <c r="C103" s="17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row>
    <row r="104" spans="1:39" ht="15.75" customHeight="1">
      <c r="A104" s="29"/>
      <c r="B104" s="29"/>
      <c r="C104" s="17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row>
    <row r="105" spans="1:39" ht="15.75" customHeight="1">
      <c r="A105" s="29"/>
      <c r="B105" s="29"/>
      <c r="C105" s="17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row>
    <row r="106" spans="1:39" ht="15.75" customHeight="1">
      <c r="A106" s="29"/>
      <c r="B106" s="29"/>
      <c r="C106" s="17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row>
    <row r="107" spans="1:39" ht="15.75" customHeight="1">
      <c r="A107" s="29"/>
      <c r="B107" s="29"/>
      <c r="C107" s="17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row>
    <row r="108" spans="1:39" ht="15.75" customHeight="1">
      <c r="A108" s="29"/>
      <c r="B108" s="29"/>
      <c r="C108" s="17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row>
    <row r="109" spans="1:39" ht="15.75" customHeight="1">
      <c r="A109" s="29"/>
      <c r="B109" s="29"/>
      <c r="C109" s="17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row>
    <row r="110" spans="1:39" ht="15.75" customHeight="1">
      <c r="A110" s="29"/>
      <c r="B110" s="29"/>
      <c r="C110" s="17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row>
    <row r="111" spans="1:39" ht="15.75" customHeight="1">
      <c r="A111" s="29"/>
      <c r="B111" s="29"/>
      <c r="C111" s="17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row>
    <row r="112" spans="1:39" ht="15.75" customHeight="1">
      <c r="A112" s="29"/>
      <c r="B112" s="29"/>
      <c r="C112" s="17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row>
    <row r="113" spans="1:39" ht="15.75" customHeight="1">
      <c r="A113" s="29"/>
      <c r="B113" s="29"/>
      <c r="C113" s="17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row>
    <row r="114" spans="1:39" ht="15.75" customHeight="1">
      <c r="A114" s="29"/>
      <c r="B114" s="29"/>
      <c r="C114" s="17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row>
    <row r="115" spans="1:39" ht="15.75" customHeight="1">
      <c r="A115" s="29"/>
      <c r="B115" s="29"/>
      <c r="C115" s="17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row>
    <row r="116" spans="1:39" ht="15.75" customHeight="1">
      <c r="A116" s="29"/>
      <c r="B116" s="29"/>
      <c r="C116" s="17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row>
    <row r="117" spans="1:39" ht="15.75" customHeight="1">
      <c r="A117" s="29"/>
      <c r="B117" s="29"/>
      <c r="C117" s="17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row>
    <row r="118" spans="1:39" ht="15.75" customHeight="1">
      <c r="A118" s="29"/>
      <c r="B118" s="29"/>
      <c r="C118" s="17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row>
    <row r="119" spans="1:39" ht="15.75" customHeight="1">
      <c r="A119" s="29"/>
      <c r="B119" s="29"/>
      <c r="C119" s="17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row>
    <row r="120" spans="1:39" ht="15.75" customHeight="1">
      <c r="A120" s="29"/>
      <c r="B120" s="29"/>
      <c r="C120" s="17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row>
    <row r="121" spans="1:39" ht="15.75" customHeight="1">
      <c r="A121" s="29"/>
      <c r="B121" s="29"/>
      <c r="C121" s="17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row>
    <row r="122" spans="1:39" ht="15.75" customHeight="1">
      <c r="A122" s="29"/>
      <c r="B122" s="29"/>
      <c r="C122" s="17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row>
    <row r="123" spans="1:39" ht="15.75" customHeight="1">
      <c r="A123" s="29"/>
      <c r="B123" s="29"/>
      <c r="C123" s="17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row>
    <row r="124" spans="1:39" ht="15.75" customHeight="1">
      <c r="A124" s="29"/>
      <c r="B124" s="29"/>
      <c r="C124" s="17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row>
    <row r="125" spans="1:39" ht="15.75" customHeight="1">
      <c r="A125" s="29"/>
      <c r="B125" s="29"/>
      <c r="C125" s="17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row>
    <row r="126" spans="1:39" ht="15.75" customHeight="1">
      <c r="A126" s="29"/>
      <c r="B126" s="29"/>
      <c r="C126" s="17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row>
    <row r="127" spans="1:39" ht="15.75" customHeight="1">
      <c r="A127" s="29"/>
      <c r="B127" s="29"/>
      <c r="C127" s="17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row>
    <row r="128" spans="1:39" ht="15.75" customHeight="1">
      <c r="A128" s="29"/>
      <c r="B128" s="29"/>
      <c r="C128" s="17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row>
    <row r="129" spans="1:39" ht="15.75" customHeight="1">
      <c r="A129" s="29"/>
      <c r="B129" s="29"/>
      <c r="C129" s="17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row>
    <row r="130" spans="1:39" ht="15.75" customHeight="1">
      <c r="A130" s="29"/>
      <c r="B130" s="29"/>
      <c r="C130" s="17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row>
    <row r="131" spans="1:39" ht="15.75" customHeight="1">
      <c r="A131" s="29"/>
      <c r="B131" s="29"/>
      <c r="C131" s="17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row>
    <row r="132" spans="1:39" ht="15.75" customHeight="1">
      <c r="A132" s="29"/>
      <c r="B132" s="29"/>
      <c r="C132" s="17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row>
    <row r="133" spans="1:39" ht="15.75" customHeight="1">
      <c r="A133" s="29"/>
      <c r="B133" s="29"/>
      <c r="C133" s="17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row>
    <row r="134" spans="1:39" ht="15.75" customHeight="1">
      <c r="A134" s="29"/>
      <c r="B134" s="29"/>
      <c r="C134" s="17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row>
    <row r="135" spans="1:39" ht="15.75" customHeight="1">
      <c r="A135" s="29"/>
      <c r="B135" s="29"/>
      <c r="C135" s="17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row>
    <row r="136" spans="1:39" ht="15.75" customHeight="1">
      <c r="A136" s="29"/>
      <c r="B136" s="29"/>
      <c r="C136" s="17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row>
    <row r="137" spans="1:39" ht="15.75" customHeight="1">
      <c r="A137" s="29"/>
      <c r="B137" s="29"/>
      <c r="C137" s="17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row>
    <row r="138" spans="1:39" ht="15.75" customHeight="1">
      <c r="A138" s="29"/>
      <c r="B138" s="29"/>
      <c r="C138" s="17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row>
    <row r="139" spans="1:39" ht="15.75" customHeight="1">
      <c r="A139" s="29"/>
      <c r="B139" s="29"/>
      <c r="C139" s="17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row>
    <row r="140" spans="1:39" ht="15.75" customHeight="1">
      <c r="A140" s="29"/>
      <c r="B140" s="29"/>
      <c r="C140" s="17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row>
    <row r="141" spans="1:39" ht="15.75" customHeight="1">
      <c r="A141" s="29"/>
      <c r="B141" s="29"/>
      <c r="C141" s="17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row>
    <row r="142" spans="1:39" ht="15.75" customHeight="1">
      <c r="A142" s="29"/>
      <c r="B142" s="29"/>
      <c r="C142" s="17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row>
    <row r="143" spans="1:39" ht="15.75" customHeight="1">
      <c r="A143" s="29"/>
      <c r="B143" s="29"/>
      <c r="C143" s="17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row>
    <row r="144" spans="1:39" ht="15.75" customHeight="1">
      <c r="A144" s="29"/>
      <c r="B144" s="29"/>
      <c r="C144" s="17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row>
    <row r="145" spans="1:39" ht="15.75" customHeight="1">
      <c r="A145" s="29"/>
      <c r="B145" s="29"/>
      <c r="C145" s="17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row>
    <row r="146" spans="1:39" ht="15.75" customHeight="1">
      <c r="A146" s="29"/>
      <c r="B146" s="29"/>
      <c r="C146" s="17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row>
    <row r="147" spans="1:39" ht="15.75" customHeight="1">
      <c r="A147" s="29"/>
      <c r="B147" s="29"/>
      <c r="C147" s="17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row>
    <row r="148" spans="1:39" ht="15.75" customHeight="1">
      <c r="A148" s="29"/>
      <c r="B148" s="29"/>
      <c r="C148" s="17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row>
    <row r="149" spans="1:39" ht="15.75" customHeight="1">
      <c r="A149" s="29"/>
      <c r="B149" s="29"/>
      <c r="C149" s="17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row>
    <row r="150" spans="1:39" ht="15.75" customHeight="1">
      <c r="A150" s="29"/>
      <c r="B150" s="29"/>
      <c r="C150" s="17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row>
    <row r="151" spans="1:39" ht="15.75" customHeight="1">
      <c r="A151" s="29"/>
      <c r="B151" s="29"/>
      <c r="C151" s="17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row>
    <row r="152" spans="1:39" ht="15.75" customHeight="1">
      <c r="A152" s="29"/>
      <c r="B152" s="29"/>
      <c r="C152" s="17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row>
    <row r="153" spans="1:39" ht="15.75" customHeight="1">
      <c r="A153" s="29"/>
      <c r="B153" s="29"/>
      <c r="C153" s="17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row>
    <row r="154" spans="1:39" ht="15.75" customHeight="1">
      <c r="A154" s="29"/>
      <c r="B154" s="29"/>
      <c r="C154" s="17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row>
    <row r="155" spans="1:39" ht="15.75" customHeight="1">
      <c r="A155" s="29"/>
      <c r="B155" s="29"/>
      <c r="C155" s="17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row>
    <row r="156" spans="1:39" ht="15.75" customHeight="1">
      <c r="A156" s="29"/>
      <c r="B156" s="29"/>
      <c r="C156" s="17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row>
    <row r="157" spans="1:39" ht="15.75" customHeight="1">
      <c r="A157" s="29"/>
      <c r="B157" s="29"/>
      <c r="C157" s="17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row>
    <row r="158" spans="1:39" ht="15.75" customHeight="1">
      <c r="A158" s="29"/>
      <c r="B158" s="29"/>
      <c r="C158" s="17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row>
    <row r="159" spans="1:39" ht="15.75" customHeight="1">
      <c r="A159" s="29"/>
      <c r="B159" s="29"/>
      <c r="C159" s="17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row>
    <row r="160" spans="1:39" ht="15.75" customHeight="1">
      <c r="A160" s="29"/>
      <c r="B160" s="29"/>
      <c r="C160" s="17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row>
    <row r="161" spans="1:39" ht="15.75" customHeight="1">
      <c r="A161" s="29"/>
      <c r="B161" s="29"/>
      <c r="C161" s="17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row>
    <row r="162" spans="1:39" ht="15.75" customHeight="1">
      <c r="A162" s="29"/>
      <c r="B162" s="29"/>
      <c r="C162" s="17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row>
    <row r="163" spans="1:39" ht="15.75" customHeight="1">
      <c r="A163" s="29"/>
      <c r="B163" s="29"/>
      <c r="C163" s="17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row>
    <row r="164" spans="1:39" ht="15.75" customHeight="1">
      <c r="A164" s="29"/>
      <c r="B164" s="29"/>
      <c r="C164" s="17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row>
    <row r="165" spans="1:39" ht="15.75" customHeight="1">
      <c r="A165" s="29"/>
      <c r="B165" s="29"/>
      <c r="C165" s="17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row>
    <row r="166" spans="1:39" ht="15.75" customHeight="1">
      <c r="A166" s="29"/>
      <c r="B166" s="29"/>
      <c r="C166" s="17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row>
    <row r="167" spans="1:39" ht="15.75" customHeight="1">
      <c r="A167" s="29"/>
      <c r="B167" s="29"/>
      <c r="C167" s="17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row>
    <row r="168" spans="1:39" ht="15.75" customHeight="1">
      <c r="A168" s="29"/>
      <c r="B168" s="29"/>
      <c r="C168" s="17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row>
    <row r="169" spans="1:39" ht="15.75" customHeight="1">
      <c r="A169" s="29"/>
      <c r="B169" s="29"/>
      <c r="C169" s="17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row>
    <row r="170" spans="1:39" ht="15.75" customHeight="1">
      <c r="A170" s="29"/>
      <c r="B170" s="29"/>
      <c r="C170" s="17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row>
    <row r="171" spans="1:39" ht="15.75" customHeight="1">
      <c r="A171" s="29"/>
      <c r="B171" s="29"/>
      <c r="C171" s="17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row>
    <row r="172" spans="1:39" ht="15.75" customHeight="1">
      <c r="A172" s="29"/>
      <c r="B172" s="29"/>
      <c r="C172" s="17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row>
    <row r="173" spans="1:39" ht="15.75" customHeight="1">
      <c r="A173" s="29"/>
      <c r="B173" s="29"/>
      <c r="C173" s="17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row>
    <row r="174" spans="1:39" ht="15.75" customHeight="1">
      <c r="A174" s="29"/>
      <c r="B174" s="29"/>
      <c r="C174" s="17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row>
    <row r="175" spans="1:39" ht="15.75" customHeight="1">
      <c r="A175" s="29"/>
      <c r="B175" s="29"/>
      <c r="C175" s="17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row>
    <row r="176" spans="1:39" ht="15.75" customHeight="1">
      <c r="A176" s="29"/>
      <c r="B176" s="29"/>
      <c r="C176" s="17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row>
    <row r="177" spans="1:39" ht="15.75" customHeight="1">
      <c r="A177" s="29"/>
      <c r="B177" s="29"/>
      <c r="C177" s="17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row>
    <row r="178" spans="1:39" ht="15.75" customHeight="1">
      <c r="A178" s="29"/>
      <c r="B178" s="29"/>
      <c r="C178" s="17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row>
    <row r="179" spans="1:39" ht="15.75" customHeight="1">
      <c r="A179" s="29"/>
      <c r="B179" s="29"/>
      <c r="C179" s="17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row>
    <row r="180" spans="1:39" ht="15.75" customHeight="1">
      <c r="A180" s="29"/>
      <c r="B180" s="29"/>
      <c r="C180" s="17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row>
    <row r="181" spans="1:39" ht="15.75" customHeight="1">
      <c r="A181" s="29"/>
      <c r="B181" s="29"/>
      <c r="C181" s="17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row>
    <row r="182" spans="1:39" ht="15.75" customHeight="1">
      <c r="A182" s="29"/>
      <c r="B182" s="29"/>
      <c r="C182" s="17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row>
    <row r="183" spans="1:39" ht="15.75" customHeight="1">
      <c r="A183" s="29"/>
      <c r="B183" s="29"/>
      <c r="C183" s="17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row>
    <row r="184" spans="1:39" ht="15.75" customHeight="1">
      <c r="A184" s="29"/>
      <c r="B184" s="29"/>
      <c r="C184" s="17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row>
    <row r="185" spans="1:39" ht="15.75" customHeight="1">
      <c r="A185" s="29"/>
      <c r="B185" s="29"/>
      <c r="C185" s="17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row>
    <row r="186" spans="1:39" ht="15.75" customHeight="1">
      <c r="A186" s="29"/>
      <c r="B186" s="29"/>
      <c r="C186" s="17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row>
    <row r="187" spans="1:39" ht="15.75" customHeight="1">
      <c r="A187" s="29"/>
      <c r="B187" s="29"/>
      <c r="C187" s="17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row>
    <row r="188" spans="1:39" ht="15.75" customHeight="1">
      <c r="A188" s="29"/>
      <c r="B188" s="29"/>
      <c r="C188" s="17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row>
    <row r="189" spans="1:39" ht="15.75" customHeight="1">
      <c r="A189" s="29"/>
      <c r="B189" s="29"/>
      <c r="C189" s="17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row>
    <row r="190" spans="1:39" ht="15.75" customHeight="1">
      <c r="A190" s="29"/>
      <c r="B190" s="29"/>
      <c r="C190" s="17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row>
    <row r="191" spans="1:39" ht="15.75" customHeight="1">
      <c r="A191" s="29"/>
      <c r="B191" s="29"/>
      <c r="C191" s="17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row>
    <row r="192" spans="1:39" ht="15.75" customHeight="1">
      <c r="A192" s="29"/>
      <c r="B192" s="29"/>
      <c r="C192" s="17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row>
    <row r="193" spans="1:39" ht="15.75" customHeight="1">
      <c r="A193" s="29"/>
      <c r="B193" s="29"/>
      <c r="C193" s="17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row>
    <row r="194" spans="1:39" ht="15.75" customHeight="1">
      <c r="A194" s="29"/>
      <c r="B194" s="29"/>
      <c r="C194" s="17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row>
    <row r="195" spans="1:39" ht="15.75" customHeight="1">
      <c r="A195" s="29"/>
      <c r="B195" s="29"/>
      <c r="C195" s="17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row>
    <row r="196" spans="1:39" ht="15.75" customHeight="1">
      <c r="A196" s="29"/>
      <c r="B196" s="29"/>
      <c r="C196" s="17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row>
    <row r="197" spans="1:39" ht="15.75" customHeight="1">
      <c r="A197" s="29"/>
      <c r="B197" s="29"/>
      <c r="C197" s="17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row>
    <row r="198" spans="1:39" ht="15.75" customHeight="1">
      <c r="A198" s="29"/>
      <c r="B198" s="29"/>
      <c r="C198" s="17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row>
    <row r="199" spans="1:39" ht="15.75" customHeight="1">
      <c r="A199" s="29"/>
      <c r="B199" s="29"/>
      <c r="C199" s="17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row>
    <row r="200" spans="1:39" ht="15.75" customHeight="1">
      <c r="A200" s="29"/>
      <c r="B200" s="29"/>
      <c r="C200" s="17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row>
    <row r="201" spans="1:39" ht="15.75" customHeight="1">
      <c r="A201" s="29"/>
      <c r="B201" s="29"/>
      <c r="C201" s="17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row>
    <row r="202" spans="1:39" ht="15.75" customHeight="1">
      <c r="A202" s="29"/>
      <c r="B202" s="29"/>
      <c r="C202" s="17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row>
    <row r="203" spans="1:39" ht="15.75" customHeight="1">
      <c r="A203" s="29"/>
      <c r="B203" s="29"/>
      <c r="C203" s="17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row>
    <row r="204" spans="1:39" ht="15.75" customHeight="1">
      <c r="A204" s="29"/>
      <c r="B204" s="29"/>
      <c r="C204" s="17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row>
    <row r="205" spans="1:39" ht="15.75" customHeight="1">
      <c r="A205" s="29"/>
      <c r="B205" s="29"/>
      <c r="C205" s="17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row>
    <row r="206" spans="1:39" ht="15.75" customHeight="1">
      <c r="A206" s="29"/>
      <c r="B206" s="29"/>
      <c r="C206" s="17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row>
    <row r="207" spans="1:39" ht="15.75" customHeight="1">
      <c r="A207" s="29"/>
      <c r="B207" s="29"/>
      <c r="C207" s="17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row>
    <row r="208" spans="1:39" ht="15.75" customHeight="1">
      <c r="A208" s="29"/>
      <c r="B208" s="29"/>
      <c r="C208" s="17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row>
    <row r="209" spans="1:39" ht="15.75" customHeight="1">
      <c r="A209" s="29"/>
      <c r="B209" s="29"/>
      <c r="C209" s="17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row>
    <row r="210" spans="1:39" ht="15.75" customHeight="1">
      <c r="A210" s="29"/>
      <c r="B210" s="29"/>
      <c r="C210" s="17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row>
    <row r="211" spans="1:39" ht="15.75" customHeight="1">
      <c r="A211" s="29"/>
      <c r="B211" s="29"/>
      <c r="C211" s="17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row>
    <row r="212" spans="1:39" ht="15.75" customHeight="1">
      <c r="A212" s="29"/>
      <c r="B212" s="29"/>
      <c r="C212" s="17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row>
    <row r="213" spans="1:39" ht="15.75" customHeight="1">
      <c r="A213" s="29"/>
      <c r="B213" s="29"/>
      <c r="C213" s="17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row>
    <row r="214" spans="1:39" ht="15.75" customHeight="1">
      <c r="A214" s="29"/>
      <c r="B214" s="29"/>
      <c r="C214" s="17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row>
    <row r="215" spans="1:39" ht="15.75" customHeight="1">
      <c r="A215" s="29"/>
      <c r="B215" s="29"/>
      <c r="C215" s="17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row>
    <row r="216" spans="1:39" ht="15.75" customHeight="1">
      <c r="A216" s="29"/>
      <c r="B216" s="29"/>
      <c r="C216" s="17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row>
    <row r="217" spans="1:39" ht="15.75" customHeight="1">
      <c r="A217" s="29"/>
      <c r="B217" s="29"/>
      <c r="C217" s="17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row>
    <row r="218" spans="1:39" ht="15.75" customHeight="1">
      <c r="A218" s="29"/>
      <c r="B218" s="29"/>
      <c r="C218" s="17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row>
    <row r="219" spans="1:39" ht="15.75" customHeight="1">
      <c r="A219" s="29"/>
      <c r="B219" s="29"/>
      <c r="C219" s="17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row>
    <row r="220" spans="1:39" ht="15.75" customHeight="1">
      <c r="A220" s="29"/>
      <c r="B220" s="29"/>
      <c r="C220" s="17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row>
    <row r="221" spans="1:39" ht="15.75" customHeight="1">
      <c r="A221" s="29"/>
      <c r="B221" s="29"/>
      <c r="C221" s="17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row>
    <row r="222" spans="1:39" ht="15.75" customHeight="1">
      <c r="A222" s="29"/>
      <c r="B222" s="29"/>
      <c r="C222" s="17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row>
    <row r="223" spans="1:39" ht="15.75" customHeight="1">
      <c r="A223" s="29"/>
      <c r="B223" s="29"/>
      <c r="C223" s="17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row>
    <row r="224" spans="1:39" ht="15.75" customHeight="1">
      <c r="A224" s="29"/>
      <c r="B224" s="29"/>
      <c r="C224" s="17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row>
    <row r="225" spans="1:39" ht="15.75" customHeight="1">
      <c r="A225" s="29"/>
      <c r="B225" s="29"/>
      <c r="C225" s="17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row>
    <row r="226" spans="1:39" ht="15.75" customHeight="1">
      <c r="A226" s="29"/>
      <c r="B226" s="29"/>
      <c r="C226" s="17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row>
    <row r="227" spans="1:39" ht="15.75" customHeight="1">
      <c r="A227" s="29"/>
      <c r="B227" s="29"/>
      <c r="C227" s="17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row>
    <row r="228" spans="1:39" ht="15.75" customHeight="1">
      <c r="A228" s="29"/>
      <c r="B228" s="29"/>
      <c r="C228" s="17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row>
    <row r="229" spans="1:39" ht="15.75" customHeight="1">
      <c r="A229" s="29"/>
      <c r="B229" s="29"/>
      <c r="C229" s="17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row>
    <row r="230" spans="1:39" ht="15.75" customHeight="1">
      <c r="A230" s="29"/>
      <c r="B230" s="29"/>
      <c r="C230" s="17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row>
    <row r="231" spans="1:39" ht="15.75" customHeight="1">
      <c r="A231" s="29"/>
      <c r="B231" s="29"/>
      <c r="C231" s="17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row>
    <row r="232" spans="1:39" ht="15.75" customHeight="1">
      <c r="A232" s="29"/>
      <c r="B232" s="29"/>
      <c r="C232" s="17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row>
    <row r="233" spans="1:39" ht="15.75" customHeight="1">
      <c r="A233" s="29"/>
      <c r="B233" s="29"/>
      <c r="C233" s="17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row>
    <row r="234" spans="1:39" ht="15.75" customHeight="1">
      <c r="A234" s="29"/>
      <c r="B234" s="29"/>
      <c r="C234" s="17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row>
    <row r="235" spans="1:39" ht="15.75" customHeight="1">
      <c r="A235" s="29"/>
      <c r="B235" s="29"/>
      <c r="C235" s="17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row>
    <row r="236" spans="1:39" ht="15.75" customHeight="1">
      <c r="A236" s="29"/>
      <c r="B236" s="29"/>
      <c r="C236" s="17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row>
    <row r="237" spans="1:39" ht="15.75" customHeight="1">
      <c r="A237" s="29"/>
      <c r="B237" s="29"/>
      <c r="C237" s="17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row>
    <row r="238" spans="1:39" ht="15.75" customHeight="1">
      <c r="A238" s="29"/>
      <c r="B238" s="29"/>
      <c r="C238" s="17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row>
    <row r="239" spans="1:39" ht="15.75" customHeight="1">
      <c r="A239" s="29"/>
      <c r="B239" s="29"/>
      <c r="C239" s="17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row>
    <row r="240" spans="1:39" ht="15.75" customHeight="1">
      <c r="A240" s="29"/>
      <c r="B240" s="29"/>
      <c r="C240" s="17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row>
    <row r="241" spans="1:39" ht="15.75" customHeight="1">
      <c r="A241" s="29"/>
      <c r="B241" s="29"/>
      <c r="C241" s="17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row>
    <row r="242" spans="1:39" ht="15.75" customHeight="1">
      <c r="A242" s="29"/>
      <c r="B242" s="29"/>
      <c r="C242" s="17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row>
    <row r="243" spans="1:39" ht="15.75" customHeight="1">
      <c r="A243" s="29"/>
      <c r="B243" s="29"/>
      <c r="C243" s="17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row>
    <row r="244" spans="1:39" ht="15.75" customHeight="1">
      <c r="A244" s="29"/>
      <c r="B244" s="29"/>
      <c r="C244" s="17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row>
    <row r="245" spans="1:39" ht="15.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row>
    <row r="246" spans="1:39" ht="15.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row>
    <row r="247" spans="1:39" ht="15.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row>
    <row r="248" spans="1:39" ht="15.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row>
    <row r="249" spans="1:39" ht="15.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row>
    <row r="250" spans="1:39" ht="15.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row>
    <row r="251" spans="1:39" ht="15.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row>
    <row r="252" spans="1:39" ht="15.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row>
    <row r="253" spans="1:39" ht="15.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row>
    <row r="254" spans="1:39" ht="15.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row>
    <row r="255" spans="1:39" ht="15.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row>
    <row r="256" spans="1:39" ht="15.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row>
    <row r="257" spans="1:39" ht="15.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row>
    <row r="258" spans="1:39" ht="15.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row>
    <row r="259" spans="1:39" ht="15.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row>
    <row r="260" spans="1:39" ht="15.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row>
    <row r="261" spans="1:39" ht="15.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row>
    <row r="262" spans="1:39" ht="15.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row>
    <row r="263" spans="1:39" ht="15.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row>
    <row r="264" spans="1:39" ht="15.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row>
    <row r="265" spans="1:39" ht="15.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row>
    <row r="266" spans="1:39" ht="15.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row>
    <row r="267" spans="1:39" ht="15.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row>
    <row r="268" spans="1:39" ht="15.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row>
    <row r="269" spans="1:39" ht="15.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row>
    <row r="270" spans="1:39" ht="15.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row>
    <row r="271" spans="1:39" ht="15.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row>
    <row r="272" spans="1:39" ht="15.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row>
    <row r="273" spans="1:39" ht="15.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row>
    <row r="274" spans="1:39" ht="15.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row>
    <row r="275" spans="1:39" ht="15.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row>
    <row r="276" spans="1:39" ht="15.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row>
    <row r="277" spans="1:39" ht="15.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row>
    <row r="278" spans="1:39" ht="15.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row>
    <row r="279" spans="1:39" ht="15.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row>
    <row r="280" spans="1:39" ht="15.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row>
    <row r="281" spans="1:39" ht="15.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row>
    <row r="282" spans="1:39" ht="15.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row>
    <row r="283" spans="1:39" ht="15.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row>
    <row r="284" spans="1:39" ht="15.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row>
    <row r="285" spans="1:39" ht="15.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row>
    <row r="286" spans="1:39" ht="15.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row>
    <row r="287" spans="1:39" ht="15.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row>
    <row r="288" spans="1:39" ht="15.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row>
    <row r="289" spans="1:39" ht="15.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row>
    <row r="290" spans="1:39" ht="15.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row>
    <row r="291" spans="1:39" ht="15.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row>
    <row r="292" spans="1:39" ht="15.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row>
    <row r="293" spans="1:39" ht="15.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row>
    <row r="294" spans="1:39" ht="15.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row>
    <row r="295" spans="1:39" ht="15.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row>
    <row r="296" spans="1:39" ht="15.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row>
    <row r="297" spans="1:39" ht="15.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row>
    <row r="298" spans="1:39" ht="15.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row>
    <row r="299" spans="1:39" ht="15.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row>
    <row r="300" spans="1:39" ht="15.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row>
    <row r="301" spans="1:39" ht="15.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row>
    <row r="302" spans="1:39" ht="15.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row>
    <row r="303" spans="1:39" ht="15.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row>
    <row r="304" spans="1:39" ht="15.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row>
    <row r="305" spans="1:39" ht="15.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row>
    <row r="306" spans="1:39" ht="15.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row>
    <row r="307" spans="1:39" ht="15.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row>
    <row r="308" spans="1:39" ht="15.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row>
    <row r="309" spans="1:39" ht="15.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row>
    <row r="310" spans="1:39" ht="15.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row>
    <row r="311" spans="1:39" ht="15.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row>
    <row r="312" spans="1:39" ht="15.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row>
    <row r="313" spans="1:39" ht="15.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row>
    <row r="314" spans="1:39" ht="15.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row>
    <row r="315" spans="1:39" ht="15.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row>
    <row r="316" spans="1:39" ht="15.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row>
    <row r="317" spans="1:39" ht="15.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row>
    <row r="318" spans="1:39" ht="15.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row>
    <row r="319" spans="1:39" ht="15.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row>
    <row r="320" spans="1:39" ht="15.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row>
    <row r="321" spans="1:39" ht="15.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row>
    <row r="322" spans="1:39" ht="15.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row>
    <row r="323" spans="1:39" ht="15.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row>
    <row r="324" spans="1:39" ht="15.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row>
    <row r="325" spans="1:39" ht="15.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row>
    <row r="326" spans="1:39" ht="15.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row>
    <row r="327" spans="1:39" ht="15.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row>
    <row r="328" spans="1:39" ht="15.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row>
    <row r="329" spans="1:39" ht="15.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row>
    <row r="330" spans="1:39" ht="15.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row>
    <row r="331" spans="1:39" ht="15.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row>
    <row r="332" spans="1:39" ht="15.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row>
    <row r="333" spans="1:39" ht="15.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row>
    <row r="334" spans="1:39" ht="15.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row>
    <row r="335" spans="1:39" ht="15.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row>
    <row r="336" spans="1:39" ht="15.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row>
    <row r="337" spans="1:39" ht="15.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row>
    <row r="338" spans="1:39" ht="15.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row>
    <row r="339" spans="1:39" ht="15.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row>
    <row r="340" spans="1:39" ht="15.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row>
    <row r="341" spans="1:39" ht="15.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row>
    <row r="342" spans="1:39" ht="15.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row>
    <row r="343" spans="1:39" ht="15.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row>
    <row r="344" spans="1:39" ht="15.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row>
    <row r="345" spans="1:39" ht="15.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row>
    <row r="346" spans="1:39" ht="15.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row>
    <row r="347" spans="1:39" ht="15.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row>
    <row r="348" spans="1:39" ht="15.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row>
    <row r="349" spans="1:39" ht="15.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row>
    <row r="350" spans="1:39" ht="15.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row>
    <row r="351" spans="1:39" ht="15.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row>
    <row r="352" spans="1:39" ht="15.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row>
    <row r="353" spans="1:39" ht="15.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row>
    <row r="354" spans="1:39" ht="15.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row>
    <row r="355" spans="1:39" ht="15.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row>
    <row r="356" spans="1:39" ht="15.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row>
    <row r="357" spans="1:39" ht="15.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row>
    <row r="358" spans="1:39" ht="15.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row>
    <row r="359" spans="1:39" ht="15.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row>
    <row r="360" spans="1:39" ht="15.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row>
    <row r="361" spans="1:39" ht="15.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row>
    <row r="362" spans="1:39" ht="15.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row>
    <row r="363" spans="1:39" ht="15.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row>
    <row r="364" spans="1:39" ht="15.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row>
    <row r="365" spans="1:39" ht="15.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row>
    <row r="366" spans="1:39" ht="15.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row>
    <row r="367" spans="1:39" ht="15.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row>
    <row r="368" spans="1:39" ht="15.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row>
    <row r="369" spans="1:39" ht="15.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row>
    <row r="370" spans="1:39" ht="15.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row>
    <row r="371" spans="1:39" ht="15.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row>
    <row r="372" spans="1:39" ht="15.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row>
    <row r="373" spans="1:39" ht="15.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row>
    <row r="374" spans="1:39" ht="15.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row>
    <row r="375" spans="1:39" ht="15.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row>
    <row r="376" spans="1:39" ht="15.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row>
    <row r="377" spans="1:39" ht="15.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row>
    <row r="378" spans="1:39" ht="15.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row>
    <row r="379" spans="1:39" ht="15.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row>
    <row r="380" spans="1:39" ht="15.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row>
    <row r="381" spans="1:39" ht="15.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row>
    <row r="382" spans="1:39" ht="15.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row>
    <row r="383" spans="1:39" ht="15.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row>
    <row r="384" spans="1:39" ht="15.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row>
    <row r="385" spans="1:39" ht="15.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row>
    <row r="386" spans="1:39" ht="15.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row>
    <row r="387" spans="1:39" ht="15.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row>
    <row r="388" spans="1:39" ht="15.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row>
    <row r="389" spans="1:39" ht="15.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row>
    <row r="390" spans="1:39" ht="15.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row>
    <row r="391" spans="1:39" ht="15.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row>
    <row r="392" spans="1:39" ht="15.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row>
    <row r="393" spans="1:39" ht="15.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row>
    <row r="394" spans="1:39" ht="15.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row>
    <row r="395" spans="1:39" ht="15.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row>
    <row r="396" spans="1:39" ht="15.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row>
    <row r="397" spans="1:39" ht="15.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row>
    <row r="398" spans="1:39" ht="15.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row>
    <row r="399" spans="1:39" ht="15.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row>
    <row r="400" spans="1:39" ht="15.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row>
    <row r="401" spans="1:39" ht="15.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row>
    <row r="402" spans="1:39" ht="15.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row>
    <row r="403" spans="1:39" ht="15.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row>
    <row r="404" spans="1:39" ht="15.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row>
    <row r="405" spans="1:39" ht="15.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row>
    <row r="406" spans="1:39" ht="15.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row>
    <row r="407" spans="1:39" ht="15.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row>
    <row r="408" spans="1:39" ht="15.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row>
    <row r="409" spans="1:39" ht="15.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row>
    <row r="410" spans="1:39" ht="15.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row>
    <row r="411" spans="1:39" ht="15.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row>
    <row r="412" spans="1:39" ht="15.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row>
    <row r="413" spans="1:39" ht="15.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row>
    <row r="414" spans="1:39" ht="15.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row>
    <row r="415" spans="1:39" ht="15.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row>
    <row r="416" spans="1:39" ht="15.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row>
    <row r="417" spans="1:39" ht="15.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row>
    <row r="418" spans="1:39" ht="15.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row>
    <row r="419" spans="1:39" ht="15.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row>
    <row r="420" spans="1:39" ht="15.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row>
    <row r="421" spans="1:39" ht="15.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row>
    <row r="422" spans="1:39" ht="15.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row>
    <row r="423" spans="1:39" ht="15.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row>
    <row r="424" spans="1:39" ht="15.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row>
    <row r="425" spans="1:39" ht="15.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row>
    <row r="426" spans="1:39" ht="15.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row>
    <row r="427" spans="1:39" ht="15.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row>
    <row r="428" spans="1:39" ht="15.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row>
    <row r="429" spans="1:39" ht="15.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row>
    <row r="430" spans="1:39" ht="15.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row>
    <row r="431" spans="1:39" ht="15.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row>
    <row r="432" spans="1:39" ht="15.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row>
    <row r="433" spans="1:39" ht="15.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row>
    <row r="434" spans="1:39" ht="15.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row>
    <row r="435" spans="1:39" ht="15.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row>
    <row r="436" spans="1:39" ht="15.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row>
    <row r="437" spans="1:39" ht="15.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row>
    <row r="438" spans="1:39" ht="15.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row>
    <row r="439" spans="1:39" ht="15.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row>
    <row r="440" spans="1:39" ht="15.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row>
    <row r="441" spans="1:39" ht="15.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row>
    <row r="442" spans="1:39" ht="15.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row>
    <row r="443" spans="1:39" ht="15.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row>
    <row r="444" spans="1:39" ht="15.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row>
    <row r="445" spans="1:39" ht="15.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row>
    <row r="446" spans="1:39" ht="15.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row>
    <row r="447" spans="1:39" ht="15.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row>
    <row r="448" spans="1:39" ht="15.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row>
    <row r="449" spans="1:39" ht="15.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row>
    <row r="450" spans="1:39" ht="15.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row>
    <row r="451" spans="1:39" ht="15.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row>
    <row r="452" spans="1:39" ht="15.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row>
    <row r="453" spans="1:39" ht="15.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row>
    <row r="454" spans="1:39" ht="15.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row>
    <row r="455" spans="1:39" ht="15.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row>
    <row r="456" spans="1:39" ht="15.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row>
    <row r="457" spans="1:39" ht="15.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row>
    <row r="458" spans="1:39" ht="15.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row>
    <row r="459" spans="1:39" ht="15.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row>
    <row r="460" spans="1:39" ht="15.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row>
    <row r="461" spans="1:39" ht="15.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row>
    <row r="462" spans="1:39" ht="15.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row>
    <row r="463" spans="1:39" ht="15.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row>
    <row r="464" spans="1:39" ht="15.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row>
    <row r="465" spans="1:39" ht="15.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row>
    <row r="466" spans="1:39" ht="15.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row>
    <row r="467" spans="1:39" ht="15.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row>
    <row r="468" spans="1:39" ht="15.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row>
    <row r="469" spans="1:39" ht="15.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row>
    <row r="470" spans="1:39" ht="15.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row>
    <row r="471" spans="1:39" ht="15.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row>
    <row r="472" spans="1:39" ht="15.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row>
    <row r="473" spans="1:39" ht="15.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row>
    <row r="474" spans="1:39" ht="15.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row>
    <row r="475" spans="1:39" ht="15.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row>
    <row r="476" spans="1:39" ht="15.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row>
    <row r="477" spans="1:39" ht="15.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row>
    <row r="478" spans="1:39" ht="15.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row>
    <row r="479" spans="1:39" ht="15.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row>
    <row r="480" spans="1:39" ht="15.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row>
    <row r="481" spans="1:39" ht="15.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row>
    <row r="482" spans="1:39" ht="15.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row>
    <row r="483" spans="1:39" ht="15.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row>
    <row r="484" spans="1:39" ht="15.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row>
    <row r="485" spans="1:39" ht="15.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row>
    <row r="486" spans="1:39" ht="15.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row>
    <row r="487" spans="1:39" ht="15.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row>
    <row r="488" spans="1:39" ht="15.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row>
    <row r="489" spans="1:39" ht="15.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row>
    <row r="490" spans="1:39" ht="15.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row>
    <row r="491" spans="1:39" ht="15.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row>
    <row r="492" spans="1:39" ht="15.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row>
    <row r="493" spans="1:39" ht="15.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row>
    <row r="494" spans="1:39" ht="15.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row>
    <row r="495" spans="1:39" ht="15.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row>
    <row r="496" spans="1:39" ht="15.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row>
    <row r="497" spans="1:39" ht="15.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row>
    <row r="498" spans="1:39" ht="15.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row>
    <row r="499" spans="1:39" ht="15.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row>
    <row r="500" spans="1:39" ht="15.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row>
    <row r="501" spans="1:39" ht="15.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row>
    <row r="502" spans="1:39" ht="15.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row>
    <row r="503" spans="1:39" ht="15.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row>
    <row r="504" spans="1:39" ht="15.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row>
    <row r="505" spans="1:39" ht="15.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row>
    <row r="506" spans="1:39" ht="15.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row>
    <row r="507" spans="1:39" ht="15.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row>
    <row r="508" spans="1:39" ht="15.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row>
    <row r="509" spans="1:39" ht="15.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row>
    <row r="510" spans="1:39" ht="15.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row>
    <row r="511" spans="1:39" ht="15.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row>
    <row r="512" spans="1:39" ht="15.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row>
    <row r="513" spans="1:39" ht="15.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row>
    <row r="514" spans="1:39" ht="15.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row>
    <row r="515" spans="1:39" ht="15.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row>
    <row r="516" spans="1:39" ht="15.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row>
    <row r="517" spans="1:39" ht="15.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row>
    <row r="518" spans="1:39" ht="15.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row>
    <row r="519" spans="1:39" ht="15.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row>
    <row r="520" spans="1:39" ht="15.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row>
    <row r="521" spans="1:39" ht="15.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row>
    <row r="522" spans="1:39" ht="15.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row>
    <row r="523" spans="1:39" ht="15.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row>
    <row r="524" spans="1:39" ht="15.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row>
    <row r="525" spans="1:39" ht="15.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row>
    <row r="526" spans="1:39" ht="15.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row>
    <row r="527" spans="1:39" ht="15.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row>
    <row r="528" spans="1:39" ht="15.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row>
    <row r="529" spans="1:39" ht="15.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row>
    <row r="530" spans="1:39" ht="15.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row>
    <row r="531" spans="1:39" ht="15.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row>
    <row r="532" spans="1:39" ht="15.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row>
    <row r="533" spans="1:39" ht="15.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row>
    <row r="534" spans="1:39" ht="15.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row>
    <row r="535" spans="1:39" ht="15.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row>
    <row r="536" spans="1:39" ht="15.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row>
    <row r="537" spans="1:39" ht="15.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row>
    <row r="538" spans="1:39" ht="15.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row>
    <row r="539" spans="1:39" ht="15.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row>
    <row r="540" spans="1:39" ht="15.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row>
    <row r="541" spans="1:39" ht="15.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row>
    <row r="542" spans="1:39" ht="15.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row>
    <row r="543" spans="1:39" ht="15.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row>
    <row r="544" spans="1:39" ht="15.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row>
    <row r="545" spans="1:39" ht="15.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row>
    <row r="546" spans="1:39" ht="15.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row>
    <row r="547" spans="1:39" ht="15.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row>
    <row r="548" spans="1:39" ht="15.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row>
    <row r="549" spans="1:39" ht="15.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row>
    <row r="550" spans="1:39" ht="15.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row>
    <row r="551" spans="1:39" ht="15.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row>
    <row r="552" spans="1:39" ht="15.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row>
    <row r="553" spans="1:39" ht="15.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row>
    <row r="554" spans="1:39" ht="15.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row>
    <row r="555" spans="1:39" ht="15.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row>
    <row r="556" spans="1:39" ht="15.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row>
    <row r="557" spans="1:39" ht="15.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row>
    <row r="558" spans="1:39" ht="15.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row>
    <row r="559" spans="1:39" ht="15.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row>
    <row r="560" spans="1:39" ht="15.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row>
    <row r="561" spans="1:39" ht="15.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row>
    <row r="562" spans="1:39" ht="15.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row>
    <row r="563" spans="1:39" ht="15.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row>
    <row r="564" spans="1:39" ht="15.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row>
    <row r="565" spans="1:39" ht="15.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row>
    <row r="566" spans="1:39" ht="15.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row>
    <row r="567" spans="1:39" ht="15.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row>
    <row r="568" spans="1:39" ht="15.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row>
    <row r="569" spans="1:39" ht="15.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row>
    <row r="570" spans="1:39" ht="15.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row>
    <row r="571" spans="1:39" ht="15.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row>
    <row r="572" spans="1:39" ht="15.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row>
    <row r="573" spans="1:39" ht="15.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row>
    <row r="574" spans="1:39" ht="15.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row>
    <row r="575" spans="1:39" ht="15.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row>
    <row r="576" spans="1:39" ht="15.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row>
    <row r="577" spans="1:39" ht="15.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row>
    <row r="578" spans="1:39" ht="15.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row>
    <row r="579" spans="1:39" ht="15.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row>
    <row r="580" spans="1:39" ht="15.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row>
    <row r="581" spans="1:39" ht="15.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row>
    <row r="582" spans="1:39" ht="15.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row>
    <row r="583" spans="1:39" ht="15.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row>
    <row r="584" spans="1:39" ht="15.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row>
    <row r="585" spans="1:39" ht="15.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row>
    <row r="586" spans="1:39" ht="15.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row>
    <row r="587" spans="1:39" ht="15.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row>
    <row r="588" spans="1:39" ht="15.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row>
    <row r="589" spans="1:39" ht="15.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row>
    <row r="590" spans="1:39" ht="15.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row>
    <row r="591" spans="1:39" ht="15.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row>
    <row r="592" spans="1:39" ht="15.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row>
    <row r="593" spans="1:39" ht="15.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row>
    <row r="594" spans="1:39" ht="15.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row>
    <row r="595" spans="1:39" ht="15.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row>
    <row r="596" spans="1:39" ht="15.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row>
    <row r="597" spans="1:39" ht="15.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row>
    <row r="598" spans="1:39" ht="15.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row>
    <row r="599" spans="1:39" ht="15.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row>
    <row r="600" spans="1:39" ht="15.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row>
    <row r="601" spans="1:39" ht="15.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row>
    <row r="602" spans="1:39" ht="15.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row>
    <row r="603" spans="1:39" ht="15.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row>
    <row r="604" spans="1:39" ht="15.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row>
    <row r="605" spans="1:39" ht="15.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row>
    <row r="606" spans="1:39" ht="15.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row>
    <row r="607" spans="1:39" ht="15.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row>
    <row r="608" spans="1:39" ht="15.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row>
    <row r="609" spans="1:39" ht="15.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row>
    <row r="610" spans="1:39" ht="15.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row>
    <row r="611" spans="1:39" ht="15.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row>
    <row r="612" spans="1:39" ht="15.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row>
    <row r="613" spans="1:39" ht="15.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row>
    <row r="614" spans="1:39" ht="15.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row>
    <row r="615" spans="1:39" ht="15.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row>
    <row r="616" spans="1:39" ht="15.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row>
    <row r="617" spans="1:39" ht="15.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row>
    <row r="618" spans="1:39" ht="15.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row>
    <row r="619" spans="1:39" ht="15.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row>
    <row r="620" spans="1:39" ht="15.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row>
    <row r="621" spans="1:39" ht="15.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row>
    <row r="622" spans="1:39" ht="15.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row>
    <row r="623" spans="1:39" ht="15.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row>
    <row r="624" spans="1:39" ht="15.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row>
    <row r="625" spans="1:39" ht="15.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row>
    <row r="626" spans="1:39" ht="15.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row>
    <row r="627" spans="1:39" ht="15.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row>
    <row r="628" spans="1:39" ht="15.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row>
    <row r="629" spans="1:39" ht="15.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row>
    <row r="630" spans="1:39" ht="15.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row>
    <row r="631" spans="1:39" ht="15.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row>
    <row r="632" spans="1:39" ht="15.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row>
    <row r="633" spans="1:39" ht="15.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row>
    <row r="634" spans="1:39" ht="15.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row>
    <row r="635" spans="1:39" ht="15.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row>
    <row r="636" spans="1:39" ht="15.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row>
    <row r="637" spans="1:39" ht="15.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row>
    <row r="638" spans="1:39" ht="15.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row>
    <row r="639" spans="1:39" ht="15.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row>
    <row r="640" spans="1:39" ht="15.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row>
    <row r="641" spans="1:39" ht="15.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row>
    <row r="642" spans="1:39" ht="15.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row>
    <row r="643" spans="1:39" ht="15.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row>
    <row r="644" spans="1:39" ht="15.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row>
    <row r="645" spans="1:39" ht="15.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row>
    <row r="646" spans="1:39" ht="15.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row>
    <row r="647" spans="1:39" ht="15.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row>
    <row r="648" spans="1:39" ht="15.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row>
    <row r="649" spans="1:39" ht="15.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row>
    <row r="650" spans="1:39" ht="15.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row>
    <row r="651" spans="1:39" ht="15.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row>
    <row r="652" spans="1:39" ht="15.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row>
    <row r="653" spans="1:39" ht="15.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row>
    <row r="654" spans="1:39" ht="15.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row>
    <row r="655" spans="1:39" ht="15.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row>
    <row r="656" spans="1:39" ht="15.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row>
    <row r="657" spans="1:39" ht="15.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row>
    <row r="658" spans="1:39" ht="15.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row>
    <row r="659" spans="1:39" ht="15.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row>
    <row r="660" spans="1:39" ht="15.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row>
    <row r="661" spans="1:39" ht="15.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row>
    <row r="662" spans="1:39" ht="15.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row>
    <row r="663" spans="1:39" ht="15.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row>
    <row r="664" spans="1:39" ht="15.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row>
    <row r="665" spans="1:39" ht="15.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row>
    <row r="666" spans="1:39" ht="15.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row>
    <row r="667" spans="1:39" ht="15.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row>
    <row r="668" spans="1:39" ht="15.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row>
    <row r="669" spans="1:39" ht="15.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row>
    <row r="670" spans="1:39" ht="15.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row>
    <row r="671" spans="1:39" ht="15.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row>
    <row r="672" spans="1:39" ht="15.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row>
    <row r="673" spans="1:39" ht="15.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row>
    <row r="674" spans="1:39" ht="15.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row>
    <row r="675" spans="1:39" ht="15.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row>
    <row r="676" spans="1:39" ht="15.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row>
    <row r="677" spans="1:39" ht="15.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row>
    <row r="678" spans="1:39" ht="15.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row>
    <row r="679" spans="1:39" ht="15.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row>
    <row r="680" spans="1:39" ht="15.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row>
    <row r="681" spans="1:39" ht="15.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row>
    <row r="682" spans="1:39" ht="15.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row>
    <row r="683" spans="1:39" ht="15.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row>
    <row r="684" spans="1:39" ht="15.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row>
    <row r="685" spans="1:39" ht="15.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row>
    <row r="686" spans="1:39" ht="15.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row>
    <row r="687" spans="1:39" ht="15.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row>
    <row r="688" spans="1:39" ht="15.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row>
    <row r="689" spans="1:39" ht="15.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row>
    <row r="690" spans="1:39" ht="15.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row>
    <row r="691" spans="1:39" ht="15.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row>
    <row r="692" spans="1:39" ht="15.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row>
    <row r="693" spans="1:39" ht="15.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row>
    <row r="694" spans="1:39" ht="15.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row>
    <row r="695" spans="1:39" ht="15.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row>
    <row r="696" spans="1:39" ht="15.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row>
    <row r="697" spans="1:39" ht="15.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row>
    <row r="698" spans="1:39" ht="15.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row>
    <row r="699" spans="1:39" ht="15.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row>
    <row r="700" spans="1:39" ht="15.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row>
    <row r="701" spans="1:39" ht="15.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row>
    <row r="702" spans="1:39" ht="15.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row>
    <row r="703" spans="1:39" ht="15.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row>
    <row r="704" spans="1:39" ht="15.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row>
    <row r="705" spans="1:39" ht="15.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row>
    <row r="706" spans="1:39" ht="15.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row>
    <row r="707" spans="1:39" ht="15.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row>
    <row r="708" spans="1:39" ht="15.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row>
    <row r="709" spans="1:39" ht="15.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row>
    <row r="710" spans="1:39" ht="15.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row>
    <row r="711" spans="1:39" ht="15.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row>
    <row r="712" spans="1:39" ht="15.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row>
    <row r="713" spans="1:39" ht="15.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row>
    <row r="714" spans="1:39" ht="15.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row>
    <row r="715" spans="1:39" ht="15.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row>
    <row r="716" spans="1:39" ht="15.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row>
    <row r="717" spans="1:39" ht="15.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row>
    <row r="718" spans="1:39" ht="15.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row>
    <row r="719" spans="1:39" ht="15.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row>
    <row r="720" spans="1:39" ht="15.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row>
    <row r="721" spans="1:39" ht="15.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row>
    <row r="722" spans="1:39" ht="15.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row>
    <row r="723" spans="1:39" ht="15.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row>
    <row r="724" spans="1:39" ht="15.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row>
    <row r="725" spans="1:39" ht="15.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row>
    <row r="726" spans="1:39" ht="15.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row>
    <row r="727" spans="1:39" ht="15.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row>
    <row r="728" spans="1:39" ht="15.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row>
    <row r="729" spans="1:39" ht="15.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row>
    <row r="730" spans="1:39" ht="15.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row>
    <row r="731" spans="1:39" ht="15.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row>
    <row r="732" spans="1:39" ht="15.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row>
    <row r="733" spans="1:39" ht="15.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row>
    <row r="734" spans="1:39" ht="15.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row>
    <row r="735" spans="1:39" ht="15.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row>
    <row r="736" spans="1:39" ht="15.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row>
    <row r="737" spans="1:39" ht="15.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row>
    <row r="738" spans="1:39" ht="15.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row>
    <row r="739" spans="1:39" ht="15.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row>
    <row r="740" spans="1:39" ht="15.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row>
    <row r="741" spans="1:39" ht="15.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row>
    <row r="742" spans="1:39" ht="15.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row>
    <row r="743" spans="1:39" ht="15.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row>
    <row r="744" spans="1:39" ht="15.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row>
    <row r="745" spans="1:39" ht="15.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row>
    <row r="746" spans="1:39" ht="15.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row>
    <row r="747" spans="1:39" ht="15.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row>
    <row r="748" spans="1:39" ht="15.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row>
    <row r="749" spans="1:39" ht="15.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row>
    <row r="750" spans="1:39" ht="15.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row>
    <row r="751" spans="1:39" ht="15.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row>
    <row r="752" spans="1:39" ht="15.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row>
    <row r="753" spans="1:39" ht="15.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row>
    <row r="754" spans="1:39" ht="15.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row>
    <row r="755" spans="1:39" ht="15.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row>
    <row r="756" spans="1:39" ht="15.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row>
    <row r="757" spans="1:39" ht="15.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row>
    <row r="758" spans="1:39" ht="15.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row>
    <row r="759" spans="1:39" ht="15.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row>
    <row r="760" spans="1:39" ht="15.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row>
    <row r="761" spans="1:39" ht="15.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row>
    <row r="762" spans="1:39" ht="15.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row>
    <row r="763" spans="1:39" ht="15.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row>
    <row r="764" spans="1:39" ht="15.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row>
    <row r="765" spans="1:39" ht="15.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row>
    <row r="766" spans="1:39" ht="15.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row>
    <row r="767" spans="1:39" ht="15.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row>
    <row r="768" spans="1:39" ht="15.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row>
    <row r="769" spans="1:39" ht="15.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row>
    <row r="770" spans="1:39" ht="15.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row>
    <row r="771" spans="1:39" ht="15.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row>
    <row r="772" spans="1:39" ht="15.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row>
    <row r="773" spans="1:39" ht="15.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row>
    <row r="774" spans="1:39" ht="15.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row>
    <row r="775" spans="1:39" ht="15.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row>
    <row r="776" spans="1:39" ht="15.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row>
    <row r="777" spans="1:39" ht="15.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row>
    <row r="778" spans="1:39" ht="15.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row>
    <row r="779" spans="1:39" ht="15.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row>
    <row r="780" spans="1:39" ht="15.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row>
    <row r="781" spans="1:39" ht="15.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row>
    <row r="782" spans="1:39" ht="15.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row>
    <row r="783" spans="1:39" ht="15.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row>
    <row r="784" spans="1:39" ht="15.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row>
    <row r="785" spans="1:39" ht="15.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row>
    <row r="786" spans="1:39" ht="15.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row>
    <row r="787" spans="1:39" ht="15.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row>
    <row r="788" spans="1:39" ht="15.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row>
    <row r="789" spans="1:39" ht="15.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row>
    <row r="790" spans="1:39" ht="15.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row>
    <row r="791" spans="1:39" ht="15.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row>
    <row r="792" spans="1:39" ht="15.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row>
    <row r="793" spans="1:39" ht="15.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row>
    <row r="794" spans="1:39" ht="15.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row>
    <row r="795" spans="1:39" ht="15.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row>
    <row r="796" spans="1:39" ht="15.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row>
    <row r="797" spans="1:39" ht="15.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row>
    <row r="798" spans="1:39" ht="15.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row>
    <row r="799" spans="1:39" ht="15.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row>
    <row r="800" spans="1:39" ht="15.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row>
    <row r="801" spans="1:39" ht="15.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row>
    <row r="802" spans="1:39" ht="15.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row>
    <row r="803" spans="1:39" ht="15.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row>
    <row r="804" spans="1:39" ht="15.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row>
    <row r="805" spans="1:39" ht="15.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row>
    <row r="806" spans="1:39" ht="15.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row>
    <row r="807" spans="1:39" ht="15.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row>
    <row r="808" spans="1:39" ht="15.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row>
    <row r="809" spans="1:39" ht="15.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row>
    <row r="810" spans="1:39" ht="15.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row>
    <row r="811" spans="1:39" ht="15.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row>
    <row r="812" spans="1:39" ht="15.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row>
    <row r="813" spans="1:39" ht="15.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row>
    <row r="814" spans="1:39" ht="15.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row>
    <row r="815" spans="1:39" ht="15.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row>
    <row r="816" spans="1:39" ht="15.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row>
    <row r="817" spans="1:39" ht="15.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row>
    <row r="818" spans="1:39" ht="15.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row>
    <row r="819" spans="1:39" ht="15.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row>
    <row r="820" spans="1:39" ht="15.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row>
    <row r="821" spans="1:39" ht="15.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row>
    <row r="822" spans="1:39" ht="15.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row>
    <row r="823" spans="1:39" ht="15.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row>
    <row r="824" spans="1:39" ht="15.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row>
    <row r="825" spans="1:39" ht="15.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row>
    <row r="826" spans="1:39" ht="15.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row>
    <row r="827" spans="1:39" ht="15.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row>
    <row r="828" spans="1:39" ht="15.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row>
    <row r="829" spans="1:39" ht="15.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row>
    <row r="830" spans="1:39" ht="15.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row>
    <row r="831" spans="1:39" ht="15.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row>
    <row r="832" spans="1:39" ht="15.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row>
    <row r="833" spans="1:39" ht="15.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row>
    <row r="834" spans="1:39" ht="15.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row>
    <row r="835" spans="1:39" ht="15.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row>
    <row r="836" spans="1:39" ht="15.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row>
    <row r="837" spans="1:39" ht="15.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row>
    <row r="838" spans="1:39" ht="15.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row>
    <row r="839" spans="1:39" ht="15.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row>
    <row r="840" spans="1:39" ht="15.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row>
    <row r="841" spans="1:39" ht="15.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row>
    <row r="842" spans="1:39" ht="15.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row>
    <row r="843" spans="1:39" ht="15.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row>
    <row r="844" spans="1:39" ht="15.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row>
    <row r="845" spans="1:39" ht="15.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row>
    <row r="846" spans="1:39" ht="15.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row>
    <row r="847" spans="1:39" ht="15.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row>
    <row r="848" spans="1:39" ht="15.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row>
    <row r="849" spans="1:39" ht="15.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row>
    <row r="850" spans="1:39" ht="15.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row>
    <row r="851" spans="1:39" ht="15.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row>
    <row r="852" spans="1:39" ht="15.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row>
    <row r="853" spans="1:39" ht="15.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row>
    <row r="854" spans="1:39" ht="15.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row>
    <row r="855" spans="1:39" ht="15.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row>
    <row r="856" spans="1:39" ht="15.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row>
    <row r="857" spans="1:39" ht="15.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row>
    <row r="858" spans="1:39" ht="15.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row>
    <row r="859" spans="1:39" ht="15.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row>
    <row r="860" spans="1:39" ht="15.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row>
    <row r="861" spans="1:39" ht="15.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row>
    <row r="862" spans="1:39" ht="15.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row>
    <row r="863" spans="1:39" ht="15.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row>
    <row r="864" spans="1:39" ht="15.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row>
    <row r="865" spans="1:39" ht="15.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row>
    <row r="866" spans="1:39" ht="15.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row>
    <row r="867" spans="1:39" ht="15.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row>
    <row r="868" spans="1:39" ht="15.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row>
    <row r="869" spans="1:39" ht="15.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row>
    <row r="870" spans="1:39" ht="15.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row>
    <row r="871" spans="1:39" ht="15.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row>
    <row r="872" spans="1:39" ht="15.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row>
    <row r="873" spans="1:39" ht="15.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row>
    <row r="874" spans="1:39" ht="15.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row>
    <row r="875" spans="1:39" ht="15.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row>
    <row r="876" spans="1:39" ht="15.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row>
    <row r="877" spans="1:39" ht="15.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row>
    <row r="878" spans="1:39" ht="15.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row>
    <row r="879" spans="1:39" ht="15.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row>
    <row r="880" spans="1:39" ht="15.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row>
    <row r="881" spans="1:39" ht="15.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row>
    <row r="882" spans="1:39" ht="15.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row>
    <row r="883" spans="1:39" ht="15.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row>
    <row r="884" spans="1:39" ht="15.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row>
    <row r="885" spans="1:39" ht="15.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row>
    <row r="886" spans="1:39" ht="15.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row>
    <row r="887" spans="1:39" ht="15.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row>
    <row r="888" spans="1:39" ht="15.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row>
    <row r="889" spans="1:39" ht="15.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row>
    <row r="890" spans="1:39" ht="15.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row>
    <row r="891" spans="1:39" ht="15.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row>
    <row r="892" spans="1:39" ht="15.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row>
    <row r="893" spans="1:39" ht="15.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row>
    <row r="894" spans="1:39" ht="15.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row>
    <row r="895" spans="1:39" ht="15.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row>
    <row r="896" spans="1:39" ht="15.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row>
    <row r="897" spans="1:39" ht="15.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row>
    <row r="898" spans="1:39" ht="15.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row>
    <row r="899" spans="1:39" ht="15.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row>
    <row r="900" spans="1:39" ht="15.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row>
    <row r="901" spans="1:39" ht="15.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row>
    <row r="902" spans="1:39" ht="15.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row>
    <row r="903" spans="1:39" ht="15.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row>
    <row r="904" spans="1:39" ht="15.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row>
    <row r="905" spans="1:39" ht="15.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row>
    <row r="906" spans="1:39" ht="15.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row>
    <row r="907" spans="1:39" ht="15.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row>
    <row r="908" spans="1:39" ht="15.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row>
    <row r="909" spans="1:39" ht="15.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row>
    <row r="910" spans="1:39" ht="15.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row>
    <row r="911" spans="1:39" ht="15.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row>
    <row r="912" spans="1:39" ht="15.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row>
    <row r="913" spans="1:39" ht="15.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row>
    <row r="914" spans="1:39" ht="15.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row>
    <row r="915" spans="1:39" ht="15.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row>
    <row r="916" spans="1:39" ht="15.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row>
    <row r="917" spans="1:39" ht="15.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row>
    <row r="918" spans="1:39" ht="15.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row>
    <row r="919" spans="1:39" ht="15.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row>
    <row r="920" spans="1:39" ht="15.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row>
    <row r="921" spans="1:39" ht="15.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row>
    <row r="922" spans="1:39" ht="15.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row>
    <row r="923" spans="1:39" ht="15.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row>
    <row r="924" spans="1:39" ht="15.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row>
    <row r="925" spans="1:39" ht="15.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row>
    <row r="926" spans="1:39" ht="15.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row>
    <row r="927" spans="1:39" ht="15.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row>
    <row r="928" spans="1:39" ht="15.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row>
    <row r="929" spans="1:39" ht="15.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row>
    <row r="930" spans="1:39" ht="15.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row>
    <row r="931" spans="1:39" ht="15.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row>
    <row r="932" spans="1:39" ht="15.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row>
    <row r="933" spans="1:39" ht="15.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row>
    <row r="934" spans="1:39" ht="15.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row>
    <row r="935" spans="1:39" ht="15.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row>
    <row r="936" spans="1:39" ht="15.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row>
    <row r="937" spans="1:39" ht="15.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row>
    <row r="938" spans="1:39" ht="15.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row>
    <row r="939" spans="1:39" ht="15.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row>
    <row r="940" spans="1:39" ht="15.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row>
    <row r="941" spans="1:39" ht="15.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row>
    <row r="942" spans="1:39" ht="15.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row>
    <row r="943" spans="1:39" ht="15.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row>
    <row r="944" spans="1:39" ht="15.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row>
    <row r="945" spans="1:39" ht="15.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row>
    <row r="946" spans="1:39" ht="15.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row>
    <row r="947" spans="1:39" ht="15.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row>
    <row r="948" spans="1:39" ht="15.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row>
    <row r="949" spans="1:39" ht="15.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row>
    <row r="950" spans="1:39" ht="15.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row>
    <row r="951" spans="1:39" ht="15.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row>
    <row r="952" spans="1:39" ht="15.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row>
    <row r="953" spans="1:39" ht="15.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row>
    <row r="954" spans="1:39" ht="15.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row>
    <row r="955" spans="1:39" ht="15.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row>
    <row r="956" spans="1:39" ht="15.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row>
    <row r="957" spans="1:39" ht="15.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row>
    <row r="958" spans="1:39" ht="15.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row>
    <row r="959" spans="1:39" ht="15.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row>
    <row r="960" spans="1:39" ht="15.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row>
    <row r="961" spans="1:39" ht="15.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row>
    <row r="962" spans="1:39" ht="15.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row>
    <row r="963" spans="1:39" ht="15.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row>
    <row r="964" spans="1:39" ht="15.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row>
    <row r="965" spans="1:39" ht="15.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row>
    <row r="966" spans="1:39" ht="15.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row>
    <row r="967" spans="1:39" ht="15.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row>
    <row r="968" spans="1:39" ht="15.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row>
    <row r="969" spans="1:39" ht="15.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row>
    <row r="970" spans="1:39" ht="15.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row>
    <row r="971" spans="1:39" ht="15.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row>
    <row r="972" spans="1:39" ht="15.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row>
    <row r="973" spans="1:39" ht="15.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row>
    <row r="974" spans="1:39" ht="15.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row>
    <row r="975" spans="1:39" ht="15.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row>
    <row r="976" spans="1:39" ht="15.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row>
    <row r="977" spans="1:39" ht="15.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row>
    <row r="978" spans="1:39" ht="15.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row>
    <row r="979" spans="1:39" ht="15.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row>
    <row r="980" spans="1:39" ht="15.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row>
    <row r="981" spans="1:39" ht="15.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row>
    <row r="982" spans="1:39" ht="15.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row>
    <row r="983" spans="1:39" ht="15.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row>
    <row r="984" spans="1:39" ht="15.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row>
    <row r="985" spans="1:39" ht="15.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row>
    <row r="986" spans="1:39" ht="15.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row>
    <row r="987" spans="1:39" ht="15.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row>
    <row r="988" spans="1:39" ht="15.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row>
    <row r="989" spans="1:39" ht="15.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row>
    <row r="990" spans="1:39" ht="15.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row>
    <row r="991" spans="1:39" ht="15.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row>
    <row r="992" spans="1:39" ht="15.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row>
    <row r="993" spans="1:39" ht="15.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row>
    <row r="994" spans="1:39" ht="15.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row>
    <row r="995" spans="1:39" ht="15.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row>
    <row r="996" spans="1:39" ht="15.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row>
    <row r="997" spans="1:39" ht="15.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row>
    <row r="998" spans="1:39" ht="15.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row>
    <row r="999" spans="1:39" ht="15.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row>
    <row r="1000" spans="1:39" ht="15.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row>
  </sheetData>
  <mergeCells count="11">
    <mergeCell ref="C42:E42"/>
    <mergeCell ref="C45:E45"/>
    <mergeCell ref="B25:E25"/>
    <mergeCell ref="B39:J40"/>
    <mergeCell ref="B2:D2"/>
    <mergeCell ref="B5:L5"/>
    <mergeCell ref="B8:E8"/>
    <mergeCell ref="B15:K16"/>
    <mergeCell ref="B18:G18"/>
    <mergeCell ref="B31:G31"/>
    <mergeCell ref="B37:C3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B315-4A16-4B0F-BC42-01AC10A97CCB}">
  <sheetPr>
    <tabColor theme="3" tint="0.39997558519241921"/>
    <outlinePr summaryBelow="0" summaryRight="0"/>
  </sheetPr>
  <dimension ref="A4:Z1002"/>
  <sheetViews>
    <sheetView workbookViewId="0">
      <selection activeCell="K8" sqref="K8"/>
    </sheetView>
  </sheetViews>
  <sheetFormatPr defaultColWidth="12.6328125" defaultRowHeight="15" customHeight="1"/>
  <cols>
    <col min="1" max="1" width="12.6328125" style="31" customWidth="1"/>
    <col min="2" max="2" width="19" style="31" customWidth="1"/>
    <col min="3" max="6" width="12.6328125" style="31" customWidth="1"/>
    <col min="7" max="16384" width="12.6328125" style="31"/>
  </cols>
  <sheetData>
    <row r="4" spans="1:26" ht="24" customHeight="1">
      <c r="A4" s="63"/>
      <c r="B4" s="839" t="s">
        <v>275</v>
      </c>
      <c r="C4" s="803"/>
      <c r="D4" s="803"/>
      <c r="E4" s="803"/>
      <c r="F4" s="803"/>
      <c r="G4" s="803"/>
      <c r="H4" s="63"/>
      <c r="I4" s="63"/>
      <c r="J4" s="63"/>
      <c r="K4" s="63"/>
      <c r="L4" s="63"/>
      <c r="M4" s="63"/>
      <c r="N4" s="63"/>
      <c r="O4" s="63"/>
      <c r="P4" s="63"/>
      <c r="Q4" s="63"/>
      <c r="R4" s="63"/>
      <c r="S4" s="63"/>
      <c r="T4" s="63"/>
      <c r="U4" s="63"/>
      <c r="V4" s="63"/>
      <c r="W4" s="63"/>
      <c r="X4" s="63"/>
      <c r="Y4" s="63"/>
      <c r="Z4" s="63"/>
    </row>
    <row r="5" spans="1:26" ht="24" customHeight="1">
      <c r="A5" s="63"/>
      <c r="B5" s="65" t="s">
        <v>54</v>
      </c>
      <c r="C5" s="186" t="s">
        <v>167</v>
      </c>
      <c r="D5" s="184">
        <v>38108</v>
      </c>
      <c r="E5" s="184">
        <v>38504</v>
      </c>
      <c r="F5" s="184">
        <v>38899</v>
      </c>
      <c r="G5" s="184">
        <v>39295</v>
      </c>
      <c r="H5" s="184">
        <v>39692</v>
      </c>
      <c r="I5" s="185">
        <v>40087</v>
      </c>
      <c r="J5" s="185">
        <v>40483</v>
      </c>
      <c r="K5" s="185">
        <v>40878</v>
      </c>
      <c r="L5" s="186" t="s">
        <v>140</v>
      </c>
      <c r="M5" s="186" t="s">
        <v>141</v>
      </c>
      <c r="N5" s="186" t="s">
        <v>142</v>
      </c>
      <c r="O5" s="186" t="s">
        <v>143</v>
      </c>
      <c r="P5" s="186" t="s">
        <v>144</v>
      </c>
      <c r="Q5" s="186" t="s">
        <v>145</v>
      </c>
      <c r="R5" s="186" t="s">
        <v>146</v>
      </c>
      <c r="S5" s="186" t="s">
        <v>147</v>
      </c>
      <c r="T5" s="186" t="s">
        <v>148</v>
      </c>
      <c r="U5" s="186" t="s">
        <v>149</v>
      </c>
      <c r="V5" s="65" t="s">
        <v>150</v>
      </c>
      <c r="W5" s="65" t="s">
        <v>151</v>
      </c>
      <c r="X5" s="63"/>
      <c r="Y5" s="131"/>
      <c r="Z5" s="131"/>
    </row>
    <row r="6" spans="1:26" ht="24" customHeight="1">
      <c r="A6" s="63"/>
      <c r="B6" s="64" t="s">
        <v>73</v>
      </c>
      <c r="C6" s="81" t="s">
        <v>168</v>
      </c>
      <c r="D6" s="198">
        <v>0</v>
      </c>
      <c r="E6" s="198">
        <v>0</v>
      </c>
      <c r="F6" s="198">
        <v>0</v>
      </c>
      <c r="G6" s="198">
        <v>0</v>
      </c>
      <c r="H6" s="198">
        <v>10.79</v>
      </c>
      <c r="I6" s="198">
        <v>15.24</v>
      </c>
      <c r="J6" s="199">
        <v>12.6</v>
      </c>
      <c r="K6" s="199">
        <v>11.7</v>
      </c>
      <c r="L6" s="200">
        <v>11</v>
      </c>
      <c r="M6" s="200">
        <v>8.9</v>
      </c>
      <c r="N6" s="199">
        <v>8.5</v>
      </c>
      <c r="O6" s="199">
        <v>6.5</v>
      </c>
      <c r="P6" s="199">
        <v>5.5</v>
      </c>
      <c r="Q6" s="199">
        <v>5.7</v>
      </c>
      <c r="R6" s="198">
        <f t="shared" ref="R6:W6" si="0">Q6*(1+$C$10)</f>
        <v>5.347615787586208</v>
      </c>
      <c r="S6" s="198">
        <f t="shared" si="0"/>
        <v>5.0170165985335542</v>
      </c>
      <c r="T6" s="198">
        <f t="shared" si="0"/>
        <v>4.7068556436666826</v>
      </c>
      <c r="U6" s="198">
        <f t="shared" si="0"/>
        <v>4.4158693947300343</v>
      </c>
      <c r="V6" s="198">
        <f t="shared" si="0"/>
        <v>4.1428724370486112</v>
      </c>
      <c r="W6" s="198">
        <f t="shared" si="0"/>
        <v>3.8867526404064741</v>
      </c>
      <c r="X6" s="63"/>
      <c r="Y6" s="131"/>
      <c r="Z6" s="131"/>
    </row>
    <row r="7" spans="1:26" ht="24" customHeight="1">
      <c r="A7" s="63"/>
      <c r="B7" s="63"/>
      <c r="C7" s="63"/>
      <c r="D7" s="63"/>
      <c r="E7" s="63"/>
      <c r="F7" s="63"/>
      <c r="G7" s="63"/>
      <c r="H7" s="63"/>
      <c r="I7" s="63"/>
      <c r="J7" s="63"/>
      <c r="K7" s="63"/>
      <c r="L7" s="63"/>
      <c r="M7" s="63"/>
      <c r="N7" s="63"/>
      <c r="O7" s="63"/>
      <c r="P7" s="63"/>
      <c r="Q7" s="63"/>
      <c r="R7" s="63"/>
      <c r="S7" s="63"/>
      <c r="T7" s="63"/>
      <c r="U7" s="63"/>
      <c r="V7" s="63"/>
      <c r="W7" s="63"/>
      <c r="X7" s="63"/>
      <c r="Y7" s="131"/>
      <c r="Z7" s="131"/>
    </row>
    <row r="8" spans="1:26" ht="31.5" customHeight="1">
      <c r="A8" s="63"/>
      <c r="B8" s="840" t="s">
        <v>276</v>
      </c>
      <c r="C8" s="803"/>
      <c r="D8" s="803"/>
      <c r="E8" s="803"/>
      <c r="F8" s="63"/>
      <c r="G8" s="63"/>
      <c r="H8" s="63"/>
      <c r="I8" s="63"/>
      <c r="J8" s="63"/>
      <c r="K8" s="63"/>
      <c r="L8" s="63"/>
      <c r="M8" s="63"/>
      <c r="N8" s="63"/>
      <c r="O8" s="63"/>
      <c r="P8" s="63"/>
      <c r="Q8" s="63"/>
      <c r="R8" s="63"/>
      <c r="S8" s="63"/>
      <c r="T8" s="63"/>
      <c r="U8" s="63"/>
      <c r="V8" s="63"/>
      <c r="W8" s="63"/>
      <c r="X8" s="63"/>
      <c r="Y8" s="131"/>
      <c r="Z8" s="131"/>
    </row>
    <row r="9" spans="1:26" ht="24" customHeight="1">
      <c r="A9" s="63"/>
      <c r="B9" s="201" t="s">
        <v>277</v>
      </c>
      <c r="C9" s="202" t="s">
        <v>278</v>
      </c>
      <c r="D9" s="63"/>
      <c r="E9" s="63"/>
      <c r="F9" s="63"/>
      <c r="G9" s="63"/>
      <c r="H9" s="63"/>
      <c r="I9" s="63"/>
      <c r="J9" s="63"/>
      <c r="K9" s="63"/>
      <c r="L9" s="63"/>
      <c r="M9" s="63"/>
      <c r="N9" s="63"/>
      <c r="O9" s="63"/>
      <c r="P9" s="63"/>
      <c r="Q9" s="63"/>
      <c r="R9" s="63"/>
      <c r="S9" s="63"/>
      <c r="T9" s="63"/>
      <c r="U9" s="63"/>
      <c r="V9" s="63"/>
      <c r="W9" s="63"/>
      <c r="X9" s="131"/>
      <c r="Y9" s="131"/>
    </row>
    <row r="10" spans="1:26" ht="24" customHeight="1">
      <c r="A10" s="63"/>
      <c r="B10" s="203" t="s">
        <v>279</v>
      </c>
      <c r="C10" s="204">
        <f>(((Q6/H6)^(1/10))-1)</f>
        <v>-6.1821791651542446E-2</v>
      </c>
      <c r="D10" s="63"/>
      <c r="E10" s="63"/>
      <c r="F10" s="63"/>
      <c r="G10" s="63"/>
      <c r="H10" s="63"/>
      <c r="I10" s="63"/>
      <c r="J10" s="63"/>
      <c r="K10" s="63"/>
      <c r="L10" s="63"/>
      <c r="M10" s="63"/>
      <c r="N10" s="63"/>
      <c r="O10" s="63"/>
      <c r="P10" s="63"/>
      <c r="Q10" s="63"/>
      <c r="R10" s="63"/>
      <c r="S10" s="63"/>
      <c r="T10" s="63"/>
      <c r="U10" s="63"/>
      <c r="V10" s="63"/>
      <c r="W10" s="63"/>
      <c r="X10" s="131"/>
      <c r="Y10" s="131"/>
    </row>
    <row r="11" spans="1:26" ht="24"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131"/>
      <c r="Z11" s="131"/>
    </row>
    <row r="12" spans="1:26" ht="33" customHeight="1">
      <c r="A12" s="63"/>
      <c r="B12" s="809" t="s">
        <v>280</v>
      </c>
      <c r="C12" s="841"/>
      <c r="D12" s="841"/>
      <c r="E12" s="841"/>
      <c r="F12" s="841"/>
      <c r="G12" s="841"/>
      <c r="H12" s="841"/>
      <c r="I12" s="841"/>
      <c r="J12" s="841"/>
      <c r="K12" s="63"/>
      <c r="L12" s="63"/>
      <c r="M12" s="63"/>
      <c r="N12" s="63"/>
      <c r="O12" s="63"/>
      <c r="P12" s="63"/>
      <c r="Q12" s="63"/>
      <c r="R12" s="63"/>
      <c r="S12" s="63"/>
      <c r="T12" s="63"/>
      <c r="U12" s="63"/>
      <c r="V12" s="63"/>
      <c r="W12" s="63"/>
      <c r="X12" s="63"/>
      <c r="Y12" s="131"/>
      <c r="Z12" s="131"/>
    </row>
    <row r="13" spans="1:26" ht="34.75" customHeight="1">
      <c r="A13" s="63"/>
      <c r="B13" s="841"/>
      <c r="C13" s="841"/>
      <c r="D13" s="841"/>
      <c r="E13" s="841"/>
      <c r="F13" s="841"/>
      <c r="G13" s="841"/>
      <c r="H13" s="841"/>
      <c r="I13" s="841"/>
      <c r="J13" s="841"/>
      <c r="K13" s="63"/>
      <c r="L13" s="63"/>
      <c r="M13" s="63"/>
      <c r="N13" s="63"/>
      <c r="O13" s="63"/>
      <c r="P13" s="63"/>
      <c r="Q13" s="63"/>
      <c r="R13" s="63"/>
      <c r="S13" s="63"/>
      <c r="T13" s="63"/>
      <c r="U13" s="63"/>
      <c r="V13" s="63"/>
      <c r="W13" s="63"/>
      <c r="X13" s="63"/>
      <c r="Y13" s="131"/>
      <c r="Z13" s="131"/>
    </row>
    <row r="14" spans="1:26" ht="24" customHeight="1">
      <c r="A14" s="63"/>
      <c r="B14" s="63"/>
      <c r="C14" s="63"/>
      <c r="D14" s="63"/>
      <c r="E14" s="63"/>
      <c r="F14" s="63"/>
      <c r="G14" s="63"/>
      <c r="H14" s="63"/>
      <c r="I14" s="63"/>
      <c r="J14" s="63"/>
      <c r="K14" s="63"/>
      <c r="L14" s="63"/>
      <c r="M14" s="63"/>
      <c r="N14" s="63"/>
      <c r="O14" s="63"/>
      <c r="P14" s="63"/>
      <c r="Q14" s="63"/>
      <c r="R14" s="63"/>
      <c r="S14" s="63"/>
      <c r="T14" s="63"/>
      <c r="U14" s="63"/>
      <c r="V14" s="63"/>
      <c r="W14" s="63"/>
      <c r="X14" s="63"/>
      <c r="Y14" s="63"/>
      <c r="Z14" s="63"/>
    </row>
    <row r="15" spans="1:26" ht="24" customHeight="1">
      <c r="A15" s="63"/>
      <c r="B15" s="842" t="s">
        <v>255</v>
      </c>
      <c r="C15" s="803"/>
      <c r="D15" s="803"/>
      <c r="E15" s="205"/>
      <c r="F15" s="205"/>
      <c r="G15" s="205"/>
      <c r="H15" s="205"/>
      <c r="I15" s="205"/>
      <c r="J15" s="205"/>
      <c r="K15" s="205"/>
      <c r="L15" s="205"/>
      <c r="M15" s="205"/>
      <c r="N15" s="205"/>
      <c r="O15" s="205"/>
      <c r="P15" s="205"/>
      <c r="Q15" s="205"/>
      <c r="R15" s="205"/>
      <c r="S15" s="205"/>
      <c r="T15" s="205"/>
      <c r="U15" s="63"/>
      <c r="V15" s="63"/>
      <c r="W15" s="63"/>
      <c r="X15" s="63"/>
      <c r="Y15" s="63"/>
    </row>
    <row r="16" spans="1:26" ht="24" customHeight="1">
      <c r="A16" s="63"/>
      <c r="B16" s="65" t="s">
        <v>54</v>
      </c>
      <c r="C16" s="65" t="s">
        <v>167</v>
      </c>
      <c r="D16" s="65">
        <v>2005</v>
      </c>
      <c r="E16" s="80">
        <v>2006</v>
      </c>
      <c r="F16" s="80">
        <v>2007</v>
      </c>
      <c r="G16" s="80">
        <v>2008</v>
      </c>
      <c r="H16" s="80">
        <v>2009</v>
      </c>
      <c r="I16" s="80">
        <v>2010</v>
      </c>
      <c r="J16" s="80">
        <v>2011</v>
      </c>
      <c r="K16" s="80">
        <v>2012</v>
      </c>
      <c r="L16" s="80">
        <v>2013</v>
      </c>
      <c r="M16" s="80">
        <v>2014</v>
      </c>
      <c r="N16" s="80">
        <v>2015</v>
      </c>
      <c r="O16" s="80">
        <v>2016</v>
      </c>
      <c r="P16" s="80">
        <v>2017</v>
      </c>
      <c r="Q16" s="80">
        <v>2018</v>
      </c>
      <c r="R16" s="80">
        <v>2019</v>
      </c>
      <c r="S16" s="80">
        <v>2020</v>
      </c>
      <c r="T16" s="65">
        <v>2021</v>
      </c>
      <c r="U16" s="65">
        <v>2022</v>
      </c>
      <c r="V16" s="65">
        <v>2023</v>
      </c>
      <c r="W16" s="63"/>
      <c r="X16" s="63"/>
      <c r="Y16" s="63"/>
    </row>
    <row r="17" spans="1:26" ht="24" customHeight="1">
      <c r="A17" s="63"/>
      <c r="B17" s="64" t="s">
        <v>73</v>
      </c>
      <c r="C17" s="64" t="s">
        <v>168</v>
      </c>
      <c r="D17" s="198">
        <f t="shared" ref="D17:V17" si="1">(1/4*D6)+(3/4*E6)</f>
        <v>0</v>
      </c>
      <c r="E17" s="198">
        <f t="shared" si="1"/>
        <v>0</v>
      </c>
      <c r="F17" s="198">
        <f t="shared" si="1"/>
        <v>0</v>
      </c>
      <c r="G17" s="198">
        <f t="shared" si="1"/>
        <v>8.0924999999999994</v>
      </c>
      <c r="H17" s="198">
        <f t="shared" si="1"/>
        <v>14.1275</v>
      </c>
      <c r="I17" s="198">
        <f t="shared" si="1"/>
        <v>13.26</v>
      </c>
      <c r="J17" s="198">
        <f t="shared" si="1"/>
        <v>11.924999999999999</v>
      </c>
      <c r="K17" s="198">
        <f t="shared" si="1"/>
        <v>11.175000000000001</v>
      </c>
      <c r="L17" s="198">
        <f t="shared" si="1"/>
        <v>9.4250000000000007</v>
      </c>
      <c r="M17" s="198">
        <f t="shared" si="1"/>
        <v>8.6</v>
      </c>
      <c r="N17" s="198">
        <f t="shared" si="1"/>
        <v>7</v>
      </c>
      <c r="O17" s="198">
        <f t="shared" si="1"/>
        <v>5.75</v>
      </c>
      <c r="P17" s="198">
        <f t="shared" si="1"/>
        <v>5.65</v>
      </c>
      <c r="Q17" s="198">
        <f t="shared" si="1"/>
        <v>5.4357118406896561</v>
      </c>
      <c r="R17" s="198">
        <f t="shared" si="1"/>
        <v>5.0996663957967172</v>
      </c>
      <c r="S17" s="198">
        <f t="shared" si="1"/>
        <v>4.784395882383401</v>
      </c>
      <c r="T17" s="206">
        <f t="shared" si="1"/>
        <v>4.4886159569641961</v>
      </c>
      <c r="U17" s="206">
        <f t="shared" si="1"/>
        <v>4.2111216764689665</v>
      </c>
      <c r="V17" s="206">
        <f t="shared" si="1"/>
        <v>3.9507825895670083</v>
      </c>
      <c r="W17" s="63"/>
      <c r="X17" s="63"/>
      <c r="Y17" s="63"/>
    </row>
    <row r="18" spans="1:26" ht="24"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24" customHeight="1">
      <c r="A19" s="63"/>
      <c r="B19" s="63"/>
      <c r="C19" s="63"/>
      <c r="D19" s="63"/>
      <c r="E19" s="207"/>
      <c r="F19" s="207"/>
      <c r="G19" s="207"/>
      <c r="H19" s="207"/>
      <c r="I19" s="207"/>
      <c r="J19" s="207"/>
      <c r="K19" s="207"/>
      <c r="L19" s="207"/>
      <c r="M19" s="207"/>
      <c r="N19" s="207"/>
      <c r="O19" s="207"/>
      <c r="P19" s="207"/>
      <c r="Q19" s="207"/>
      <c r="R19" s="207"/>
      <c r="S19" s="207"/>
      <c r="T19" s="63"/>
      <c r="U19" s="63"/>
      <c r="V19" s="63"/>
      <c r="W19" s="63"/>
      <c r="X19" s="63"/>
      <c r="Y19" s="63"/>
      <c r="Z19" s="63"/>
    </row>
    <row r="20" spans="1:26" ht="24" customHeight="1">
      <c r="A20" s="63"/>
      <c r="B20" s="63"/>
      <c r="C20" s="63"/>
      <c r="D20" s="63"/>
      <c r="E20" s="207"/>
      <c r="F20" s="207"/>
      <c r="G20" s="207"/>
      <c r="H20" s="207"/>
      <c r="I20" s="207"/>
      <c r="J20" s="207"/>
      <c r="K20" s="207"/>
      <c r="L20" s="207"/>
      <c r="M20" s="207"/>
      <c r="N20" s="207"/>
      <c r="O20" s="207"/>
      <c r="P20" s="207"/>
      <c r="Q20" s="207"/>
      <c r="R20" s="207"/>
      <c r="S20" s="207"/>
      <c r="T20" s="63"/>
      <c r="U20" s="63"/>
      <c r="V20" s="63"/>
      <c r="W20" s="63"/>
      <c r="X20" s="63"/>
      <c r="Y20" s="63"/>
      <c r="Z20" s="63"/>
    </row>
    <row r="21" spans="1:26" ht="24"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24"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24"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24"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24"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24"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24"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24"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24"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24"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24"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24"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24"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24"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24"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24"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24"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24"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24"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24"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24"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24"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24"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24"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24"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24"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24"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24"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24"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24"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24"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24"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24"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24"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24"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24"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24"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24"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24"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24"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24"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24"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24"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24"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24"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24"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24"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24"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24"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24"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24"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24"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24"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24"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24"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24"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24"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24"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24"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24"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24"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24"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24"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24"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24"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24"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24"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24"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24"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24"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24"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24"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24"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24"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24"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24"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24"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24"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24"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24"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24"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24"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24"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24"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24"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24"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24"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24"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24"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24"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24"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24"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24"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24"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24"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24"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24"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24"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24"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24"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24"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24"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24"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24"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24"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24"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24"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24"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24"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24"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24"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24"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24"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24"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24"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24"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24"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24"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24"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24"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24"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24"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24"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24"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24"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24"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24"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24"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24"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24"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24"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24"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24"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24"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24"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24"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24"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24"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24"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24"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24"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24"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24"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24"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24"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24"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24"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24"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24"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24"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24"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24"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24"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24"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24"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24"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24"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24"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24"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24"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24"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24"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24"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24"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24"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24"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24"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24"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24"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24"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24"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24"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24"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24"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24"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24"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24"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24"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24"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24"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24"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24"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24"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24"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24"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24"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24"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24"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24"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24"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24"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24"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24"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24"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24"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24"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24"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24"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24"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24"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24"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24"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B4:G4"/>
    <mergeCell ref="B8:E8"/>
    <mergeCell ref="B12:J13"/>
    <mergeCell ref="B15:D15"/>
  </mergeCell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871C9-2A99-41B5-982B-11BA7C632915}">
  <sheetPr>
    <tabColor rgb="FF00B050"/>
    <outlinePr summaryBelow="0" summaryRight="0"/>
  </sheetPr>
  <dimension ref="A1:Y1000"/>
  <sheetViews>
    <sheetView workbookViewId="0">
      <selection activeCell="H7" sqref="H7"/>
    </sheetView>
  </sheetViews>
  <sheetFormatPr defaultColWidth="12.6328125" defaultRowHeight="15" customHeight="1"/>
  <cols>
    <col min="1" max="2" width="12.6328125" style="1" customWidth="1"/>
    <col min="3" max="3" width="13.08984375" style="1" customWidth="1"/>
    <col min="4" max="4" width="17.1796875" style="1" customWidth="1"/>
    <col min="5" max="5" width="12.6328125" style="1" customWidth="1"/>
    <col min="6" max="6" width="13.1796875" style="1" customWidth="1"/>
    <col min="7" max="7" width="14.08984375" style="1" customWidth="1"/>
    <col min="8" max="8" width="15.1796875" style="1" customWidth="1"/>
    <col min="9" max="9" width="13.6328125" style="1" customWidth="1"/>
    <col min="10" max="10" width="13.7265625" style="1" customWidth="1"/>
    <col min="11" max="23" width="11.90625" style="1" customWidth="1"/>
    <col min="24" max="16384" width="12.6328125" style="1"/>
  </cols>
  <sheetData>
    <row r="1" spans="1:25" ht="21" customHeight="1">
      <c r="A1" s="5"/>
      <c r="B1" s="5"/>
      <c r="C1" s="5"/>
      <c r="D1" s="5"/>
      <c r="E1" s="5"/>
      <c r="F1" s="5"/>
      <c r="G1" s="5"/>
      <c r="H1" s="5"/>
      <c r="I1" s="5"/>
      <c r="J1" s="5"/>
      <c r="K1" s="5"/>
      <c r="L1" s="5"/>
      <c r="M1" s="5"/>
      <c r="N1" s="5"/>
      <c r="O1" s="5"/>
      <c r="P1" s="5"/>
      <c r="Q1" s="5"/>
      <c r="R1" s="5"/>
      <c r="S1" s="5"/>
      <c r="T1" s="5"/>
      <c r="U1" s="5"/>
      <c r="V1" s="5"/>
      <c r="W1" s="5"/>
      <c r="X1" s="5"/>
      <c r="Y1" s="5"/>
    </row>
    <row r="2" spans="1:25" ht="21" customHeight="1">
      <c r="A2" s="5"/>
      <c r="B2" s="210" t="s">
        <v>121</v>
      </c>
      <c r="C2" s="211"/>
      <c r="D2" s="211"/>
      <c r="E2" s="211"/>
      <c r="F2" s="5"/>
      <c r="G2" s="5"/>
      <c r="H2" s="5"/>
      <c r="I2" s="5"/>
      <c r="J2" s="5"/>
      <c r="K2" s="5"/>
      <c r="L2" s="5"/>
      <c r="M2" s="5"/>
      <c r="N2" s="5"/>
      <c r="O2" s="5"/>
      <c r="P2" s="5"/>
      <c r="Q2" s="5"/>
      <c r="R2" s="5"/>
      <c r="S2" s="5"/>
      <c r="T2" s="5"/>
      <c r="U2" s="5"/>
      <c r="V2" s="5"/>
      <c r="W2" s="5"/>
      <c r="X2" s="5"/>
      <c r="Y2" s="5"/>
    </row>
    <row r="3" spans="1:25" ht="21" customHeight="1">
      <c r="A3" s="5"/>
      <c r="B3" s="212" t="s">
        <v>8</v>
      </c>
      <c r="C3" s="213" t="s">
        <v>122</v>
      </c>
      <c r="D3" s="213" t="s">
        <v>123</v>
      </c>
      <c r="E3" s="213" t="s">
        <v>124</v>
      </c>
      <c r="F3" s="20"/>
      <c r="G3" s="20"/>
      <c r="H3" s="5"/>
      <c r="I3" s="5"/>
      <c r="J3" s="5"/>
      <c r="K3" s="5"/>
      <c r="L3" s="5"/>
      <c r="M3" s="5"/>
      <c r="N3" s="5"/>
      <c r="O3" s="5"/>
      <c r="P3" s="5"/>
      <c r="Q3" s="5"/>
      <c r="R3" s="5"/>
      <c r="S3" s="5"/>
      <c r="T3" s="5"/>
      <c r="U3" s="5"/>
      <c r="V3" s="5"/>
      <c r="W3" s="5"/>
      <c r="X3" s="5"/>
      <c r="Y3" s="5"/>
    </row>
    <row r="4" spans="1:25" ht="21" customHeight="1">
      <c r="A4" s="5"/>
      <c r="B4" s="214" t="s">
        <v>125</v>
      </c>
      <c r="C4" s="215">
        <v>21</v>
      </c>
      <c r="D4" s="215">
        <v>27.9</v>
      </c>
      <c r="E4" s="215">
        <v>5.38</v>
      </c>
      <c r="F4" s="20"/>
      <c r="G4" s="20"/>
      <c r="H4" s="5"/>
      <c r="I4" s="5"/>
      <c r="J4" s="5"/>
      <c r="K4" s="5"/>
      <c r="L4" s="5"/>
      <c r="M4" s="5"/>
      <c r="N4" s="5"/>
      <c r="O4" s="5"/>
      <c r="P4" s="5"/>
      <c r="Q4" s="5"/>
      <c r="R4" s="5"/>
      <c r="S4" s="5"/>
      <c r="T4" s="5"/>
      <c r="U4" s="5"/>
      <c r="V4" s="5"/>
      <c r="W4" s="5"/>
      <c r="X4" s="5"/>
      <c r="Y4" s="5"/>
    </row>
    <row r="5" spans="1:25" ht="21" customHeight="1">
      <c r="A5" s="5"/>
      <c r="B5" s="214" t="s">
        <v>126</v>
      </c>
      <c r="C5" s="215">
        <v>310</v>
      </c>
      <c r="D5" s="215">
        <v>273</v>
      </c>
      <c r="E5" s="215">
        <v>233</v>
      </c>
      <c r="F5" s="20"/>
      <c r="G5" s="20"/>
      <c r="H5" s="5"/>
      <c r="I5" s="5"/>
      <c r="J5" s="5"/>
      <c r="K5" s="5"/>
      <c r="L5" s="5"/>
      <c r="M5" s="5"/>
      <c r="N5" s="5"/>
      <c r="O5" s="5"/>
      <c r="P5" s="5"/>
      <c r="Q5" s="5"/>
      <c r="R5" s="5"/>
      <c r="S5" s="5"/>
      <c r="T5" s="5"/>
      <c r="U5" s="5"/>
      <c r="V5" s="5"/>
      <c r="W5" s="5"/>
      <c r="X5" s="5"/>
      <c r="Y5" s="5"/>
    </row>
    <row r="6" spans="1:25" ht="45.75" customHeight="1">
      <c r="A6" s="5"/>
      <c r="B6" s="733" t="s">
        <v>127</v>
      </c>
      <c r="C6" s="675"/>
      <c r="D6" s="675"/>
      <c r="E6" s="675"/>
      <c r="F6" s="5"/>
      <c r="G6" s="5"/>
      <c r="H6" s="5"/>
      <c r="I6" s="20"/>
      <c r="J6" s="20"/>
      <c r="K6" s="5"/>
      <c r="L6" s="5"/>
      <c r="M6" s="5"/>
      <c r="N6" s="5"/>
      <c r="O6" s="5"/>
      <c r="P6" s="5"/>
      <c r="Q6" s="5"/>
      <c r="R6" s="5"/>
      <c r="S6" s="5"/>
      <c r="T6" s="5"/>
      <c r="U6" s="5"/>
      <c r="V6" s="5"/>
      <c r="W6" s="5"/>
      <c r="X6" s="5"/>
      <c r="Y6" s="5"/>
    </row>
    <row r="7" spans="1:25" ht="21" customHeight="1">
      <c r="A7" s="5"/>
      <c r="B7" s="5"/>
      <c r="C7" s="5"/>
      <c r="D7" s="5"/>
      <c r="E7" s="5"/>
      <c r="F7" s="5"/>
      <c r="G7" s="5"/>
      <c r="H7" s="5"/>
      <c r="I7" s="217"/>
      <c r="J7" s="20"/>
      <c r="K7" s="5"/>
      <c r="L7" s="5"/>
      <c r="M7" s="5"/>
      <c r="N7" s="5"/>
      <c r="O7" s="5"/>
      <c r="P7" s="5"/>
      <c r="Q7" s="5"/>
      <c r="R7" s="5"/>
      <c r="S7" s="5"/>
      <c r="T7" s="5"/>
      <c r="U7" s="5"/>
      <c r="V7" s="5"/>
      <c r="W7" s="5"/>
      <c r="X7" s="5"/>
      <c r="Y7" s="5"/>
    </row>
    <row r="8" spans="1:25" ht="21" customHeight="1">
      <c r="A8" s="5"/>
      <c r="B8" s="5"/>
      <c r="C8" s="5"/>
      <c r="D8" s="5"/>
      <c r="E8" s="5"/>
      <c r="F8" s="5"/>
      <c r="G8" s="5"/>
      <c r="H8" s="5"/>
      <c r="I8" s="5"/>
      <c r="J8" s="5"/>
      <c r="K8" s="5"/>
      <c r="L8" s="5"/>
      <c r="M8" s="5"/>
      <c r="N8" s="5"/>
      <c r="O8" s="5"/>
      <c r="P8" s="5"/>
      <c r="Q8" s="5"/>
      <c r="R8" s="5"/>
      <c r="S8" s="5"/>
      <c r="T8" s="5"/>
      <c r="U8" s="5"/>
      <c r="V8" s="5"/>
      <c r="W8" s="5"/>
      <c r="X8" s="5"/>
      <c r="Y8" s="5"/>
    </row>
    <row r="9" spans="1:25" ht="21" customHeight="1">
      <c r="A9" s="218"/>
      <c r="B9" s="219" t="s">
        <v>281</v>
      </c>
      <c r="C9" s="218"/>
      <c r="D9" s="218"/>
      <c r="E9" s="218"/>
      <c r="F9" s="218"/>
      <c r="G9" s="218"/>
      <c r="H9" s="218"/>
      <c r="I9" s="218"/>
      <c r="J9" s="218"/>
      <c r="K9" s="218"/>
      <c r="L9" s="218"/>
      <c r="M9" s="218"/>
      <c r="N9" s="218"/>
      <c r="O9" s="218"/>
      <c r="P9" s="218"/>
      <c r="Q9" s="218"/>
      <c r="R9" s="218"/>
      <c r="S9" s="218"/>
      <c r="T9" s="218"/>
      <c r="U9" s="218"/>
      <c r="V9" s="218"/>
      <c r="W9" s="218"/>
      <c r="X9" s="218"/>
      <c r="Y9" s="218"/>
    </row>
    <row r="10" spans="1:25" ht="32.25" customHeight="1">
      <c r="A10" s="5"/>
      <c r="B10" s="220" t="s">
        <v>47</v>
      </c>
      <c r="C10" s="220" t="s">
        <v>48</v>
      </c>
      <c r="D10" s="220" t="s">
        <v>8</v>
      </c>
      <c r="E10" s="220">
        <v>2005</v>
      </c>
      <c r="F10" s="220">
        <v>2006</v>
      </c>
      <c r="G10" s="220">
        <v>2007</v>
      </c>
      <c r="H10" s="220">
        <v>2008</v>
      </c>
      <c r="I10" s="220">
        <v>2009</v>
      </c>
      <c r="J10" s="220">
        <v>2010</v>
      </c>
      <c r="K10" s="220">
        <v>2011</v>
      </c>
      <c r="L10" s="220">
        <v>2012</v>
      </c>
      <c r="M10" s="220">
        <v>2013</v>
      </c>
      <c r="N10" s="220">
        <v>2014</v>
      </c>
      <c r="O10" s="220">
        <v>2015</v>
      </c>
      <c r="P10" s="220">
        <v>2016</v>
      </c>
      <c r="Q10" s="220">
        <v>2017</v>
      </c>
      <c r="R10" s="220">
        <v>2018</v>
      </c>
      <c r="S10" s="220">
        <v>2019</v>
      </c>
      <c r="T10" s="220">
        <v>2020</v>
      </c>
      <c r="U10" s="220">
        <v>2021</v>
      </c>
      <c r="V10" s="220">
        <v>2022</v>
      </c>
      <c r="W10" s="220">
        <v>2023</v>
      </c>
      <c r="X10" s="5"/>
      <c r="Y10" s="5"/>
    </row>
    <row r="11" spans="1:25" ht="21" customHeight="1">
      <c r="A11" s="5"/>
      <c r="B11" s="221" t="s">
        <v>23</v>
      </c>
      <c r="C11" s="222" t="s">
        <v>19</v>
      </c>
      <c r="D11" s="223" t="s">
        <v>17</v>
      </c>
      <c r="E11" s="224">
        <f>'Railways_Activity data'!E43*'EmissionFactor Transport Sector'!$D$30*'EmissionFactor Transport Sector'!$E$30</f>
        <v>7133181.4692226434</v>
      </c>
      <c r="F11" s="224">
        <f>'Railways_Activity data'!F43*'EmissionFactor Transport Sector'!$D$30*'EmissionFactor Transport Sector'!$E$30</f>
        <v>4995075.7298742188</v>
      </c>
      <c r="G11" s="224">
        <f>'Railways_Activity data'!G43*'EmissionFactor Transport Sector'!$D$30*'EmissionFactor Transport Sector'!$E$30</f>
        <v>3500956.2268668939</v>
      </c>
      <c r="H11" s="224">
        <f>'Railways_Activity data'!H43*'EmissionFactor Transport Sector'!$D$30*'EmissionFactor Transport Sector'!$E$30</f>
        <v>2475405.0897748596</v>
      </c>
      <c r="I11" s="224">
        <f>'Railways_Activity data'!I43*'EmissionFactor Transport Sector'!$D$30*'EmissionFactor Transport Sector'!$E$30</f>
        <v>1751194.003285435</v>
      </c>
      <c r="J11" s="224">
        <f>'Railways_Activity data'!J43*'EmissionFactor Transport Sector'!$D$30*'EmissionFactor Transport Sector'!$E$30</f>
        <v>1243091.2647189025</v>
      </c>
      <c r="K11" s="224">
        <f>'Railways_Activity data'!K43*'EmissionFactor Transport Sector'!$D$30*'EmissionFactor Transport Sector'!$E$30</f>
        <v>891334.34535687906</v>
      </c>
      <c r="L11" s="224">
        <f>'Railways_Activity data'!L43*'EmissionFactor Transport Sector'!$D$30*'EmissionFactor Transport Sector'!$E$30</f>
        <v>646952.57278186199</v>
      </c>
      <c r="M11" s="224">
        <f>'Railways_Activity data'!M43*'EmissionFactor Transport Sector'!$D$30*'EmissionFactor Transport Sector'!$E$30</f>
        <v>481802.23329341452</v>
      </c>
      <c r="N11" s="224">
        <f>'Railways_Activity data'!N43*'EmissionFactor Transport Sector'!$D$30*'EmissionFactor Transport Sector'!$E$30</f>
        <v>368283.54188345483</v>
      </c>
      <c r="O11" s="224">
        <f>'Railways_Activity data'!O43*'EmissionFactor Transport Sector'!$D$30*'EmissionFactor Transport Sector'!$E$30</f>
        <v>280952.32491942949</v>
      </c>
      <c r="P11" s="224">
        <f>'Railways_Activity data'!P43*'EmissionFactor Transport Sector'!$D$30*'EmissionFactor Transport Sector'!$E$30</f>
        <v>219428.65351959236</v>
      </c>
      <c r="Q11" s="224">
        <f>'Railways_Activity data'!Q43*'EmissionFactor Transport Sector'!$D$30*'EmissionFactor Transport Sector'!$E$30</f>
        <v>169300.3958356409</v>
      </c>
      <c r="R11" s="224">
        <f>'Railways_Activity data'!R43*'EmissionFactor Transport Sector'!$D$30*'EmissionFactor Transport Sector'!$E$30</f>
        <v>119074.28637446188</v>
      </c>
      <c r="S11" s="224">
        <f>'Railways_Activity data'!S43*'EmissionFactor Transport Sector'!$D$30*'EmissionFactor Transport Sector'!$E$30</f>
        <v>326576.29694635596</v>
      </c>
      <c r="T11" s="224">
        <f>'Railways_Activity data'!T43*'EmissionFactor Transport Sector'!$D$30*'EmissionFactor Transport Sector'!$E$30</f>
        <v>28131.541655349014</v>
      </c>
      <c r="U11" s="224">
        <f>'Railways_Activity data'!U43*'EmissionFactor Transport Sector'!$D$30*'EmissionFactor Transport Sector'!$E$30</f>
        <v>35210.299164429081</v>
      </c>
      <c r="V11" s="224">
        <f>'Railways_Activity data'!V43*'EmissionFactor Transport Sector'!$D$30*'EmissionFactor Transport Sector'!$E$30</f>
        <v>27010.216167954226</v>
      </c>
      <c r="W11" s="224">
        <f>'Railways_Activity data'!W43*'EmissionFactor Transport Sector'!$D$30*'EmissionFactor Transport Sector'!$E$30</f>
        <v>21012.797168500114</v>
      </c>
      <c r="X11" s="5"/>
      <c r="Y11" s="5"/>
    </row>
    <row r="12" spans="1:25" ht="21" customHeight="1">
      <c r="A12" s="5"/>
      <c r="B12" s="225" t="s">
        <v>23</v>
      </c>
      <c r="C12" s="24" t="s">
        <v>19</v>
      </c>
      <c r="D12" s="226" t="s">
        <v>25</v>
      </c>
      <c r="E12" s="227">
        <f>'Railways_Activity data'!E43*'EmissionFactor Transport Sector'!$D$30*('EmissionFactor Transport Sector'!$F$30/1000)</f>
        <v>399.49666797940586</v>
      </c>
      <c r="F12" s="227">
        <f>'Railways_Activity data'!F43*'EmissionFactor Transport Sector'!$D$30*('EmissionFactor Transport Sector'!$F$30/1000)</f>
        <v>279.75120484450758</v>
      </c>
      <c r="G12" s="227">
        <f>'Railways_Activity data'!G43*'EmissionFactor Transport Sector'!$D$30*('EmissionFactor Transport Sector'!$F$30/1000)</f>
        <v>196.07244725367894</v>
      </c>
      <c r="H12" s="227">
        <f>'Railways_Activity data'!H43*'EmissionFactor Transport Sector'!$D$30*('EmissionFactor Transport Sector'!$F$30/1000)</f>
        <v>138.63604753799822</v>
      </c>
      <c r="I12" s="227">
        <f>'Railways_Activity data'!I43*'EmissionFactor Transport Sector'!$D$30*('EmissionFactor Transport Sector'!$F$30/1000)</f>
        <v>98.076317323003465</v>
      </c>
      <c r="J12" s="227">
        <f>'Railways_Activity data'!J43*'EmissionFactor Transport Sector'!$D$30*('EmissionFactor Transport Sector'!$F$30/1000)</f>
        <v>69.619821168467567</v>
      </c>
      <c r="K12" s="227">
        <f>'Railways_Activity data'!K43*'EmissionFactor Transport Sector'!$D$30*('EmissionFactor Transport Sector'!$F$30/1000)</f>
        <v>49.919534861417659</v>
      </c>
      <c r="L12" s="227">
        <f>'Railways_Activity data'!L43*'EmissionFactor Transport Sector'!$D$30*('EmissionFactor Transport Sector'!$F$30/1000)</f>
        <v>36.232836397364743</v>
      </c>
      <c r="M12" s="227">
        <f>'Railways_Activity data'!M43*'EmissionFactor Transport Sector'!$D$30*('EmissionFactor Transport Sector'!$F$30/1000)</f>
        <v>26.983525886203381</v>
      </c>
      <c r="N12" s="227">
        <f>'Railways_Activity data'!N43*'EmissionFactor Transport Sector'!$D$30*('EmissionFactor Transport Sector'!$F$30/1000)</f>
        <v>20.625866380787283</v>
      </c>
      <c r="O12" s="227">
        <f>'Railways_Activity data'!O43*'EmissionFactor Transport Sector'!$D$30*('EmissionFactor Transport Sector'!$F$30/1000)</f>
        <v>15.734846807228509</v>
      </c>
      <c r="P12" s="227">
        <f>'Railways_Activity data'!P43*'EmissionFactor Transport Sector'!$D$30*('EmissionFactor Transport Sector'!$F$30/1000)</f>
        <v>12.289189097251125</v>
      </c>
      <c r="Q12" s="227">
        <f>'Railways_Activity data'!Q43*'EmissionFactor Transport Sector'!$D$30*('EmissionFactor Transport Sector'!$F$30/1000)</f>
        <v>9.4817360690676082</v>
      </c>
      <c r="R12" s="227">
        <f>'Railways_Activity data'!R43*'EmissionFactor Transport Sector'!$D$30*('EmissionFactor Transport Sector'!$F$30/1000)</f>
        <v>6.6688028131446275</v>
      </c>
      <c r="S12" s="227">
        <f>'Railways_Activity data'!S43*'EmissionFactor Transport Sector'!$D$30*('EmissionFactor Transport Sector'!$F$30/1000)</f>
        <v>18.290035523986202</v>
      </c>
      <c r="T12" s="227">
        <f>'Railways_Activity data'!T43*'EmissionFactor Transport Sector'!$D$30*('EmissionFactor Transport Sector'!$F$30/1000)</f>
        <v>1.5755181898744726</v>
      </c>
      <c r="U12" s="227">
        <f>'Railways_Activity data'!U43*'EmissionFactor Transport Sector'!$D$30*('EmissionFactor Transport Sector'!$F$30/1000)</f>
        <v>1.9719668222993347</v>
      </c>
      <c r="V12" s="227">
        <f>'Railways_Activity data'!V43*'EmissionFactor Transport Sector'!$D$30*('EmissionFactor Transport Sector'!$F$30/1000)</f>
        <v>1.5127179095412964</v>
      </c>
      <c r="W12" s="227">
        <f>'Railways_Activity data'!W43*'EmissionFactor Transport Sector'!$D$30*('EmissionFactor Transport Sector'!$F$30/1000)</f>
        <v>1.1768300708404247</v>
      </c>
      <c r="X12" s="5"/>
      <c r="Y12" s="5"/>
    </row>
    <row r="13" spans="1:25" ht="21" customHeight="1">
      <c r="A13" s="5"/>
      <c r="B13" s="225" t="s">
        <v>23</v>
      </c>
      <c r="C13" s="24" t="s">
        <v>19</v>
      </c>
      <c r="D13" s="226" t="s">
        <v>26</v>
      </c>
      <c r="E13" s="227">
        <f>('Railways_Activity data'!E43*'EmissionFactor Transport Sector'!$D$30*'EmissionFactor Transport Sector'!$G$30)/1000</f>
        <v>2753.1577600508454</v>
      </c>
      <c r="F13" s="227">
        <f>('Railways_Activity data'!F43*'EmissionFactor Transport Sector'!$D$30*'EmissionFactor Transport Sector'!$G$30)/1000</f>
        <v>1927.9239659163654</v>
      </c>
      <c r="G13" s="227">
        <f>('Railways_Activity data'!G43*'EmissionFactor Transport Sector'!$D$30*'EmissionFactor Transport Sector'!$G$30)/1000</f>
        <v>1351.2462630012576</v>
      </c>
      <c r="H13" s="227">
        <f>('Railways_Activity data'!H43*'EmissionFactor Transport Sector'!$D$30*'EmissionFactor Transport Sector'!$G$30)/1000</f>
        <v>955.41950833415649</v>
      </c>
      <c r="I13" s="227">
        <f>('Railways_Activity data'!I43*'EmissionFactor Transport Sector'!$D$30*'EmissionFactor Transport Sector'!$G$30)/1000</f>
        <v>675.89943986455398</v>
      </c>
      <c r="J13" s="227">
        <f>('Railways_Activity data'!J43*'EmissionFactor Transport Sector'!$D$30*'EmissionFactor Transport Sector'!$G$30)/1000</f>
        <v>479.78961094413791</v>
      </c>
      <c r="K13" s="227">
        <f>('Railways_Activity data'!K43*'EmissionFactor Transport Sector'!$D$30*'EmissionFactor Transport Sector'!$G$30)/1000</f>
        <v>344.02378241844457</v>
      </c>
      <c r="L13" s="227">
        <f>('Railways_Activity data'!L43*'EmissionFactor Transport Sector'!$D$30*'EmissionFactor Transport Sector'!$G$30)/1000</f>
        <v>249.70099300352572</v>
      </c>
      <c r="M13" s="227">
        <f>('Railways_Activity data'!M43*'EmissionFactor Transport Sector'!$D$30*'EmissionFactor Transport Sector'!$G$30)/1000</f>
        <v>185.95875670973899</v>
      </c>
      <c r="N13" s="227">
        <f>('Railways_Activity data'!N43*'EmissionFactor Transport Sector'!$D$30*'EmissionFactor Transport Sector'!$G$30)/1000</f>
        <v>142.14452493747382</v>
      </c>
      <c r="O13" s="227">
        <f>('Railways_Activity data'!O43*'EmissionFactor Transport Sector'!$D$30*'EmissionFactor Transport Sector'!$G$30)/1000</f>
        <v>108.43773944258685</v>
      </c>
      <c r="P13" s="227">
        <f>('Railways_Activity data'!P43*'EmissionFactor Transport Sector'!$D$30*'EmissionFactor Transport Sector'!$G$30)/1000</f>
        <v>84.691761007561979</v>
      </c>
      <c r="Q13" s="227">
        <f>('Railways_Activity data'!Q43*'EmissionFactor Transport Sector'!$D$30*'EmissionFactor Transport Sector'!$G$30)/1000</f>
        <v>65.344012427791228</v>
      </c>
      <c r="R13" s="227">
        <f>('Railways_Activity data'!R43*'EmissionFactor Transport Sector'!$D$30*'EmissionFactor Transport Sector'!$G$30)/1000</f>
        <v>45.958496495406344</v>
      </c>
      <c r="S13" s="227">
        <f>'Railways_Activity data'!S43*'EmissionFactor Transport Sector'!$D$30*('EmissionFactor Transport Sector'!$G$30)/1000</f>
        <v>126.04699180385671</v>
      </c>
      <c r="T13" s="227">
        <f>('Railways_Activity data'!T43*'EmissionFactor Transport Sector'!$D$30*'EmissionFactor Transport Sector'!$G$30)/1000</f>
        <v>10.85778800732769</v>
      </c>
      <c r="U13" s="227">
        <f>('Railways_Activity data'!U43*'EmissionFactor Transport Sector'!$D$30*('EmissionFactor Transport Sector'!$G$30)/1000)</f>
        <v>13.589940028376139</v>
      </c>
      <c r="V13" s="227">
        <f>('Railways_Activity data'!V43*'EmissionFactor Transport Sector'!$D$30*('EmissionFactor Transport Sector'!$G$30)/1000)</f>
        <v>10.424995713947247</v>
      </c>
      <c r="W13" s="227">
        <f>('Railways_Activity data'!W43*'EmissionFactor Transport Sector'!$D$30*('EmissionFactor Transport Sector'!$G$30)/1000)</f>
        <v>8.1102024159123243</v>
      </c>
      <c r="X13" s="5"/>
      <c r="Y13" s="5"/>
    </row>
    <row r="14" spans="1:25" ht="21" customHeight="1">
      <c r="A14" s="5"/>
      <c r="B14" s="225" t="s">
        <v>23</v>
      </c>
      <c r="C14" s="24" t="s">
        <v>19</v>
      </c>
      <c r="D14" s="226" t="s">
        <v>27</v>
      </c>
      <c r="E14" s="228">
        <f>E11+(E12*'Railways_GHG Emissions'!$C$4)+(E13*'Railways_GHG Emissions'!$C$5)</f>
        <v>7995049.8048659731</v>
      </c>
      <c r="F14" s="227">
        <f>F11+(F12*'Railways_GHG Emissions'!$C$4)+(F13*'Railways_GHG Emissions'!$C$5)</f>
        <v>5598606.9346100269</v>
      </c>
      <c r="G14" s="227">
        <f>G11+(G12*'Railways_GHG Emissions'!$C$4)+(G13*'Railways_GHG Emissions'!$C$5)</f>
        <v>3923960.0897896113</v>
      </c>
      <c r="H14" s="227">
        <f>H11+(H12*'Railways_GHG Emissions'!$C$4)+(H13*'Railways_GHG Emissions'!$C$5)</f>
        <v>2774496.4943567459</v>
      </c>
      <c r="I14" s="227">
        <f>I11+(I12*'Railways_GHG Emissions'!$C$4)+(I13*'Railways_GHG Emissions'!$C$5)</f>
        <v>1962782.4323072298</v>
      </c>
      <c r="J14" s="227">
        <f>J11+(J12*'Railways_GHG Emissions'!$C$4)+(J13*'Railways_GHG Emissions'!$C$5)</f>
        <v>1393288.0603561231</v>
      </c>
      <c r="K14" s="227">
        <f>K11+(K12*'Railways_GHG Emissions'!$C$4)+(K13*'Railways_GHG Emissions'!$C$5)</f>
        <v>999030.02813868655</v>
      </c>
      <c r="L14" s="227">
        <f>L11+(L12*'Railways_GHG Emissions'!$C$4)+(L13*'Railways_GHG Emissions'!$C$5)</f>
        <v>725120.77017729962</v>
      </c>
      <c r="M14" s="227">
        <f>M11+(M12*'Railways_GHG Emissions'!$C$4)+(M13*'Railways_GHG Emissions'!$C$5)</f>
        <v>540016.10191704391</v>
      </c>
      <c r="N14" s="227">
        <f>N11+(N12*'Railways_GHG Emissions'!$C$4)+(N13*'Railways_GHG Emissions'!$C$5)</f>
        <v>412781.48780806822</v>
      </c>
      <c r="O14" s="227">
        <f>O11+(O12*'Railways_GHG Emissions'!$C$4)+(O13*'Railways_GHG Emissions'!$C$5)</f>
        <v>314898.45592958323</v>
      </c>
      <c r="P14" s="227">
        <f>P11+(P12*'Railways_GHG Emissions'!$C$4)+(P13*'Railways_GHG Emissions'!$C$5)</f>
        <v>245941.17240297885</v>
      </c>
      <c r="Q14" s="227">
        <f>Q11+(Q12*'Railways_GHG Emissions'!$C$4)+(Q13*'Railways_GHG Emissions'!$C$5)</f>
        <v>189756.1561457066</v>
      </c>
      <c r="R14" s="227">
        <f>R11+(R12*'Railways_GHG Emissions'!$C$4)+(R13*'Railways_GHG Emissions'!$C$5)</f>
        <v>133461.46514711389</v>
      </c>
      <c r="S14" s="227">
        <f>S11+(S12*'Railways_GHG Emissions'!$C$4)+(S13*'Railways_GHG Emissions'!$C$5)</f>
        <v>366034.95515155524</v>
      </c>
      <c r="T14" s="227">
        <f>T11+(T12*'Railways_GHG Emissions'!$C$4)+(T13*'Railways_GHG Emissions'!$C$5)</f>
        <v>31530.541819607963</v>
      </c>
      <c r="U14" s="227">
        <f>U11+(U12*'Railways_GHG Emissions'!$C$4)+(U13*'Railways_GHG Emissions'!$C$5)</f>
        <v>39464.591876493971</v>
      </c>
      <c r="V14" s="227">
        <f>V11+(V12*'Railways_GHG Emissions'!$C$4)+(V13*'Railways_GHG Emissions'!$C$5)</f>
        <v>30273.731915378241</v>
      </c>
      <c r="W14" s="227">
        <f>W11+(W12*'Railways_GHG Emissions'!$C$4)+(W13*'Railways_GHG Emissions'!$C$5)</f>
        <v>23551.673348920584</v>
      </c>
      <c r="X14" s="5"/>
      <c r="Y14" s="5"/>
    </row>
    <row r="15" spans="1:25" ht="21" customHeight="1">
      <c r="A15" s="5"/>
      <c r="B15" s="225" t="s">
        <v>23</v>
      </c>
      <c r="C15" s="24" t="s">
        <v>19</v>
      </c>
      <c r="D15" s="226" t="s">
        <v>28</v>
      </c>
      <c r="E15" s="227">
        <f>E11+(E12*'Railways_GHG Emissions'!$D$4)+(E13*'Railways_GHG Emissions'!$D$5)</f>
        <v>7895939.4947531503</v>
      </c>
      <c r="F15" s="227">
        <f>F11+(F12*'Railways_GHG Emissions'!$D$4)+(F13*'Railways_GHG Emissions'!$D$5)</f>
        <v>5529204.0311845485</v>
      </c>
      <c r="G15" s="227">
        <f>G11+(G12*'Railways_GHG Emissions'!$D$4)+(G13*'Railways_GHG Emissions'!$D$5)</f>
        <v>3875316.8779446147</v>
      </c>
      <c r="H15" s="227">
        <f>H11+(H12*'Railways_GHG Emissions'!$D$4)+(H13*'Railways_GHG Emissions'!$D$5)</f>
        <v>2740102.5612763949</v>
      </c>
      <c r="I15" s="227">
        <f>I11+(I12*'Railways_GHG Emissions'!$D$4)+(I13*'Railways_GHG Emissions'!$D$5)</f>
        <v>1938450.87962177</v>
      </c>
      <c r="J15" s="227">
        <f>J11+(J12*'Railways_GHG Emissions'!$D$4)+(J13*'Railways_GHG Emissions'!$D$5)</f>
        <v>1376016.2215172525</v>
      </c>
      <c r="K15" s="227">
        <f>K11+(K12*'Railways_GHG Emissions'!$D$4)+(K13*'Railways_GHG Emissions'!$D$5)</f>
        <v>986645.59297974803</v>
      </c>
      <c r="L15" s="227">
        <f>L11+(L12*'Railways_GHG Emissions'!$D$4)+(L13*'Railways_GHG Emissions'!$D$5)</f>
        <v>716131.84000731097</v>
      </c>
      <c r="M15" s="227">
        <f>M11+(M12*'Railways_GHG Emissions'!$D$4)+(M13*'Railways_GHG Emissions'!$D$5)</f>
        <v>533321.8142473984</v>
      </c>
      <c r="N15" s="227">
        <f>N11+(N12*'Railways_GHG Emissions'!$D$4)+(N13*'Railways_GHG Emissions'!$D$5)</f>
        <v>407664.45886340918</v>
      </c>
      <c r="O15" s="227">
        <f>O11+(O12*'Railways_GHG Emissions'!$D$4)+(O13*'Railways_GHG Emissions'!$D$5)</f>
        <v>310994.83001317736</v>
      </c>
      <c r="P15" s="227">
        <f>P11+(P12*'Railways_GHG Emissions'!$D$4)+(P13*'Railways_GHG Emissions'!$D$5)</f>
        <v>242892.37265047009</v>
      </c>
      <c r="Q15" s="227">
        <f>Q11+(Q12*'Railways_GHG Emissions'!$D$4)+(Q13*'Railways_GHG Emissions'!$D$5)</f>
        <v>187403.85166475491</v>
      </c>
      <c r="R15" s="227">
        <f>R11+(R12*'Railways_GHG Emissions'!$D$4)+(R13*'Railways_GHG Emissions'!$D$5)</f>
        <v>131807.01551619454</v>
      </c>
      <c r="S15" s="227">
        <f>S11+(S12*'Railways_GHG Emissions'!$D$4)+(S13*'Railways_GHG Emissions'!$D$5)</f>
        <v>361497.41769992805</v>
      </c>
      <c r="T15" s="227">
        <f>T11+(T12*'Railways_GHG Emissions'!$D$4)+(T13*'Railways_GHG Emissions'!$D$5)</f>
        <v>31139.674738846974</v>
      </c>
      <c r="U15" s="227">
        <f>U11+(U12*'Railways_GHG Emissions'!$D$4)+(U13*'Railways_GHG Emissions'!$D$5)</f>
        <v>38975.37066651792</v>
      </c>
      <c r="V15" s="227">
        <f>V11+(V12*'Railways_GHG Emissions'!$D$4)+(V13*'Railways_GHG Emissions'!$D$5)</f>
        <v>29898.444827538024</v>
      </c>
      <c r="W15" s="227">
        <f>W11+(W12*'Railways_GHG Emissions'!$D$4)+(W13*'Railways_GHG Emissions'!$D$5)</f>
        <v>23259.715987020623</v>
      </c>
      <c r="X15" s="5"/>
      <c r="Y15" s="5"/>
    </row>
    <row r="16" spans="1:25" ht="21" customHeight="1">
      <c r="A16" s="5"/>
      <c r="B16" s="225" t="s">
        <v>23</v>
      </c>
      <c r="C16" s="24" t="s">
        <v>19</v>
      </c>
      <c r="D16" s="226" t="s">
        <v>29</v>
      </c>
      <c r="E16" s="227">
        <f>E11+(E12*'Railways_GHG Emissions'!$E$4)+(E13*'Railways_GHG Emissions'!$E$5)</f>
        <v>7776816.5193882193</v>
      </c>
      <c r="F16" s="227">
        <f>F11+(F12*'Railways_GHG Emissions'!$E$4)+(F13*'Railways_GHG Emissions'!$E$5)</f>
        <v>5445787.0754147954</v>
      </c>
      <c r="G16" s="227">
        <f>G11+(G12*'Railways_GHG Emissions'!$E$4)+(G13*'Railways_GHG Emissions'!$E$5)</f>
        <v>3816851.4759124117</v>
      </c>
      <c r="H16" s="227">
        <f>H11+(H12*'Railways_GHG Emissions'!$E$4)+(H13*'Railways_GHG Emissions'!$E$5)</f>
        <v>2698763.6971524726</v>
      </c>
      <c r="I16" s="227">
        <f>I11+(I12*'Railways_GHG Emissions'!$E$4)+(I13*'Railways_GHG Emissions'!$E$5)</f>
        <v>1909206.223361074</v>
      </c>
      <c r="J16" s="227">
        <f>J11+(J12*'Railways_GHG Emissions'!$E$4)+(J13*'Railways_GHG Emissions'!$E$5)</f>
        <v>1355256.798706773</v>
      </c>
      <c r="K16" s="227">
        <f>K11+(K12*'Railways_GHG Emissions'!$E$4)+(K13*'Railways_GHG Emissions'!$E$5)</f>
        <v>971760.45375793113</v>
      </c>
      <c r="L16" s="227">
        <f>L11+(L12*'Railways_GHG Emissions'!$E$4)+(L13*'Railways_GHG Emissions'!$E$5)</f>
        <v>705327.8368115013</v>
      </c>
      <c r="M16" s="227">
        <f>M11+(M12*'Railways_GHG Emissions'!$E$4)+(M13*'Railways_GHG Emissions'!$E$5)</f>
        <v>525275.79497605155</v>
      </c>
      <c r="N16" s="227">
        <f>N11+(N12*'Railways_GHG Emissions'!$E$4)+(N13*'Railways_GHG Emissions'!$E$5)</f>
        <v>401514.18335501489</v>
      </c>
      <c r="O16" s="227">
        <f>O11+(O12*'Railways_GHG Emissions'!$E$4)+(O13*'Railways_GHG Emissions'!$E$5)</f>
        <v>306302.97168537509</v>
      </c>
      <c r="P16" s="227">
        <f>P11+(P12*'Railways_GHG Emissions'!$E$4)+(P13*'Railways_GHG Emissions'!$E$5)</f>
        <v>239227.94967169751</v>
      </c>
      <c r="Q16" s="227">
        <f>Q11+(Q12*'Railways_GHG Emissions'!$E$4)+(Q13*'Railways_GHG Emissions'!$E$5)</f>
        <v>184576.56247136786</v>
      </c>
      <c r="R16" s="227">
        <f>R11+(R12*'Railways_GHG Emissions'!$E$4)+(R13*'Railways_GHG Emissions'!$E$5)</f>
        <v>129818.49421702628</v>
      </c>
      <c r="S16" s="227">
        <f>S11+(S12*'Railways_GHG Emissions'!$E$4)+(S13*'Railways_GHG Emissions'!$E$5)</f>
        <v>356043.64642777364</v>
      </c>
      <c r="T16" s="227">
        <f>T11+(T12*'Railways_GHG Emissions'!$E$4)+(T13*'Railways_GHG Emissions'!$E$5)</f>
        <v>30669.882548917893</v>
      </c>
      <c r="U16" s="227">
        <f>U11+(U12*'Railways_GHG Emissions'!$E$4)+(U13*'Railways_GHG Emissions'!$E$5)</f>
        <v>38387.364372544689</v>
      </c>
      <c r="V16" s="227">
        <f>V11+(V12*'Railways_GHG Emissions'!$E$4)+(V13*'Railways_GHG Emissions'!$E$5)</f>
        <v>29447.378591657267</v>
      </c>
      <c r="W16" s="227">
        <f>W11+(W12*'Railways_GHG Emissions'!$E$4)+(W13*'Railways_GHG Emissions'!$E$5)</f>
        <v>22908.805677188804</v>
      </c>
      <c r="X16" s="5"/>
      <c r="Y16" s="5"/>
    </row>
    <row r="17" spans="1:25" ht="21" customHeight="1">
      <c r="A17" s="5"/>
      <c r="B17" s="229"/>
      <c r="C17" s="230"/>
      <c r="D17" s="231"/>
      <c r="E17" s="232"/>
      <c r="F17" s="232"/>
      <c r="G17" s="232"/>
      <c r="H17" s="232"/>
      <c r="I17" s="232"/>
      <c r="J17" s="232"/>
      <c r="K17" s="232"/>
      <c r="L17" s="232"/>
      <c r="M17" s="232"/>
      <c r="N17" s="232"/>
      <c r="O17" s="232"/>
      <c r="P17" s="232"/>
      <c r="Q17" s="232"/>
      <c r="R17" s="232"/>
      <c r="S17" s="232"/>
      <c r="T17" s="232"/>
      <c r="U17" s="232"/>
      <c r="V17" s="232"/>
      <c r="W17" s="232"/>
      <c r="X17" s="5"/>
      <c r="Y17" s="5"/>
    </row>
    <row r="18" spans="1:25" ht="21" customHeight="1">
      <c r="A18" s="5"/>
      <c r="B18" s="225" t="s">
        <v>23</v>
      </c>
      <c r="C18" s="24" t="s">
        <v>20</v>
      </c>
      <c r="D18" s="226" t="s">
        <v>17</v>
      </c>
      <c r="E18" s="227">
        <f>'Railways_Activity data'!E44*'EmissionFactor Transport Sector'!$D$31*'EmissionFactor Transport Sector'!$E$31</f>
        <v>106.68101829814651</v>
      </c>
      <c r="F18" s="227">
        <f>'Railways_Activity data'!F44*'EmissionFactor Transport Sector'!$D$31*'EmissionFactor Transport Sector'!$E$31</f>
        <v>100.86156023081463</v>
      </c>
      <c r="G18" s="227">
        <f>'Railways_Activity data'!G44*'EmissionFactor Transport Sector'!$D$31*'EmissionFactor Transport Sector'!$E$31</f>
        <v>95.359554065776976</v>
      </c>
      <c r="H18" s="227">
        <f>'Railways_Activity data'!H44*'EmissionFactor Transport Sector'!$D$31*'EmissionFactor Transport Sector'!$E$31</f>
        <v>90.157682776412855</v>
      </c>
      <c r="I18" s="227">
        <f>'Railways_Activity data'!I44*'EmissionFactor Transport Sector'!$D$31*'EmissionFactor Transport Sector'!$E$31</f>
        <v>85.239573981286526</v>
      </c>
      <c r="J18" s="227">
        <f>'Railways_Activity data'!J44*'EmissionFactor Transport Sector'!$D$31*'EmissionFactor Transport Sector'!$E$31</f>
        <v>80.589748413677086</v>
      </c>
      <c r="K18" s="227">
        <f>'Railways_Activity data'!K44*'EmissionFactor Transport Sector'!$D$31*'EmissionFactor Transport Sector'!$E$31</f>
        <v>76.193571202099349</v>
      </c>
      <c r="L18" s="227">
        <f>'Railways_Activity data'!L44*'EmissionFactor Transport Sector'!$D$31*'EmissionFactor Transport Sector'!$E$31</f>
        <v>72.037205808476273</v>
      </c>
      <c r="M18" s="227">
        <f>'Railways_Activity data'!M44*'EmissionFactor Transport Sector'!$D$31*'EmissionFactor Transport Sector'!$E$31</f>
        <v>68.107570478987967</v>
      </c>
      <c r="N18" s="227">
        <f>'Railways_Activity data'!N44*'EmissionFactor Transport Sector'!$D$31*'EmissionFactor Transport Sector'!$E$31</f>
        <v>64.392297070529992</v>
      </c>
      <c r="O18" s="227">
        <f>'Railways_Activity data'!O44*'EmissionFactor Transport Sector'!$D$31*'EmissionFactor Transport Sector'!$E$31</f>
        <v>81.297633268020007</v>
      </c>
      <c r="P18" s="227">
        <f>'Railways_Activity data'!P44*'EmissionFactor Transport Sector'!$D$31*'EmissionFactor Transport Sector'!$E$31</f>
        <v>67.12646110052998</v>
      </c>
      <c r="Q18" s="227">
        <f>'Railways_Activity data'!Q44*'EmissionFactor Transport Sector'!$D$31*'EmissionFactor Transport Sector'!$E$31</f>
        <v>71.490186892409994</v>
      </c>
      <c r="R18" s="227">
        <f>'Railways_Activity data'!R44*'EmissionFactor Transport Sector'!$D$31*'EmissionFactor Transport Sector'!$E$31</f>
        <v>73.546278242970004</v>
      </c>
      <c r="S18" s="227">
        <f>'Railways_Activity data'!S44*'EmissionFactor Transport Sector'!$D$31*'EmissionFactor Transport Sector'!$E$31</f>
        <v>75.476598048149995</v>
      </c>
      <c r="T18" s="227">
        <f>'Railways_Activity data'!T44*'EmissionFactor Transport Sector'!$D$31*'EmissionFactor Transport Sector'!$E$31</f>
        <v>55.667579650799993</v>
      </c>
      <c r="U18" s="227">
        <f>'Railways_Activity data'!U44*'EmissionFactor Transport Sector'!$D$31*'EmissionFactor Transport Sector'!$E$31</f>
        <v>43.481410569089995</v>
      </c>
      <c r="V18" s="227">
        <f>'Railways_Activity data'!V44*'EmissionFactor Transport Sector'!$D$31*'EmissionFactor Transport Sector'!$E$31</f>
        <v>41.109496150274801</v>
      </c>
      <c r="W18" s="227">
        <f>'Railways_Activity data'!W44*'EmissionFactor Transport Sector'!$D$31*'EmissionFactor Transport Sector'!$E$31</f>
        <v>38.866969852418656</v>
      </c>
      <c r="X18" s="5"/>
      <c r="Y18" s="5"/>
    </row>
    <row r="19" spans="1:25" ht="21" customHeight="1">
      <c r="A19" s="5"/>
      <c r="B19" s="225" t="s">
        <v>23</v>
      </c>
      <c r="C19" s="24" t="s">
        <v>20</v>
      </c>
      <c r="D19" s="226" t="s">
        <v>25</v>
      </c>
      <c r="E19" s="227">
        <f>('Railways_Activity data'!E44*'EmissionFactor Transport Sector'!$D$31*'EmissionFactor Transport Sector'!$F$31)/1000</f>
        <v>1.4396898555755266E-2</v>
      </c>
      <c r="F19" s="227">
        <f>('Railways_Activity data'!F44*'EmissionFactor Transport Sector'!$D$31*'EmissionFactor Transport Sector'!$F$31)/1000</f>
        <v>1.3611546589853526E-2</v>
      </c>
      <c r="G19" s="227">
        <f>('Railways_Activity data'!G44*'EmissionFactor Transport Sector'!$D$31*'EmissionFactor Transport Sector'!$F$31)/1000</f>
        <v>1.2869035636407152E-2</v>
      </c>
      <c r="H19" s="227">
        <f>('Railways_Activity data'!H44*'EmissionFactor Transport Sector'!$D$31*'EmissionFactor Transport Sector'!$F$31)/1000</f>
        <v>1.2167028714765568E-2</v>
      </c>
      <c r="I19" s="227">
        <f>('Railways_Activity data'!I44*'EmissionFactor Transport Sector'!$D$31*'EmissionFactor Transport Sector'!$F$31)/1000</f>
        <v>1.1503316326759317E-2</v>
      </c>
      <c r="J19" s="227">
        <f>('Railways_Activity data'!J44*'EmissionFactor Transport Sector'!$D$31*'EmissionFactor Transport Sector'!$F$31)/1000</f>
        <v>1.0875809502520525E-2</v>
      </c>
      <c r="K19" s="227">
        <f>('Railways_Activity data'!K44*'EmissionFactor Transport Sector'!$D$31*'EmissionFactor Transport Sector'!$F$31)/1000</f>
        <v>1.0282533225654433E-2</v>
      </c>
      <c r="L19" s="227">
        <f>('Railways_Activity data'!L44*'EmissionFactor Transport Sector'!$D$31*'EmissionFactor Transport Sector'!$F$31)/1000</f>
        <v>9.7216202170683236E-3</v>
      </c>
      <c r="M19" s="227">
        <f>('Railways_Activity data'!M44*'EmissionFactor Transport Sector'!$D$31*'EmissionFactor Transport Sector'!$F$31)/1000</f>
        <v>9.1913050578931142E-3</v>
      </c>
      <c r="N19" s="227">
        <f>('Railways_Activity data'!N44*'EmissionFactor Transport Sector'!$D$31*'EmissionFactor Transport Sector'!$F$31)/1000</f>
        <v>8.6899186329999992E-3</v>
      </c>
      <c r="O19" s="227">
        <f>('Railways_Activity data'!O44*'EmissionFactor Transport Sector'!$D$31*'EmissionFactor Transport Sector'!$F$31)/1000</f>
        <v>1.0971340522000002E-2</v>
      </c>
      <c r="P19" s="227">
        <f>('Railways_Activity data'!P44*'EmissionFactor Transport Sector'!$D$31*'EmissionFactor Transport Sector'!$F$31)/1000</f>
        <v>9.0589016329999973E-3</v>
      </c>
      <c r="Q19" s="227">
        <f>('Railways_Activity data'!Q44*'EmissionFactor Transport Sector'!$D$31*'EmissionFactor Transport Sector'!$F$31)/1000</f>
        <v>9.647798501000001E-3</v>
      </c>
      <c r="R19" s="227">
        <f>('Railways_Activity data'!R44*'EmissionFactor Transport Sector'!$D$31*'EmissionFactor Transport Sector'!$F$31)/1000</f>
        <v>9.9252737169999994E-3</v>
      </c>
      <c r="S19" s="227">
        <f>('Railways_Activity data'!S44*'EmissionFactor Transport Sector'!$D$31*'EmissionFactor Transport Sector'!$F$31)/1000</f>
        <v>1.0185775715E-2</v>
      </c>
      <c r="T19" s="227">
        <f>('Railways_Activity data'!T44*'EmissionFactor Transport Sector'!$D$31*'EmissionFactor Transport Sector'!$F$31)/1000</f>
        <v>7.5124938799999994E-3</v>
      </c>
      <c r="U19" s="227">
        <f>('Railways_Activity data'!U44*'EmissionFactor Transport Sector'!$D$31*('EmissionFactor Transport Sector'!$F$31)/1000)</f>
        <v>5.8679366489999994E-3</v>
      </c>
      <c r="V19" s="227">
        <f>('Railways_Activity data'!V44*'EmissionFactor Transport Sector'!$D$31*('EmissionFactor Transport Sector'!$F$31)/1000)</f>
        <v>5.5478402362044267E-3</v>
      </c>
      <c r="W19" s="227">
        <f>('Railways_Activity data'!W44*'EmissionFactor Transport Sector'!$D$31*('EmissionFactor Transport Sector'!$F$31)/1000)</f>
        <v>5.2452051082886178E-3</v>
      </c>
      <c r="X19" s="5"/>
      <c r="Y19" s="5"/>
    </row>
    <row r="20" spans="1:25" ht="21" customHeight="1">
      <c r="A20" s="5"/>
      <c r="B20" s="225" t="s">
        <v>23</v>
      </c>
      <c r="C20" s="24" t="s">
        <v>20</v>
      </c>
      <c r="D20" s="226" t="s">
        <v>26</v>
      </c>
      <c r="E20" s="228">
        <f>('Railways_Activity data'!E44*'EmissionFactor Transport Sector'!$D$31*'EmissionFactor Transport Sector'!$G$31)/1000</f>
        <v>8.63813913345316E-4</v>
      </c>
      <c r="F20" s="227">
        <f>('Railways_Activity data'!F44*'EmissionFactor Transport Sector'!$D$31*'EmissionFactor Transport Sector'!$G$31)/1000</f>
        <v>8.166927953912116E-4</v>
      </c>
      <c r="G20" s="227">
        <f>('Railways_Activity data'!G44*'EmissionFactor Transport Sector'!$D$31*'EmissionFactor Transport Sector'!$G$31)/1000</f>
        <v>7.7214213818442904E-4</v>
      </c>
      <c r="H20" s="227">
        <f>('Railways_Activity data'!H44*'EmissionFactor Transport Sector'!$D$31*'EmissionFactor Transport Sector'!$G$31)/1000</f>
        <v>7.3002172288593413E-4</v>
      </c>
      <c r="I20" s="227">
        <f>('Railways_Activity data'!I44*'EmissionFactor Transport Sector'!$D$31*'EmissionFactor Transport Sector'!$G$31)/1000</f>
        <v>6.9019897960555894E-4</v>
      </c>
      <c r="J20" s="227">
        <f>('Railways_Activity data'!J44*'EmissionFactor Transport Sector'!$D$31*'EmissionFactor Transport Sector'!$G$31)/1000</f>
        <v>6.5254857015123154E-4</v>
      </c>
      <c r="K20" s="227">
        <f>('Railways_Activity data'!K44*'EmissionFactor Transport Sector'!$D$31*'EmissionFactor Transport Sector'!$G$31)/1000</f>
        <v>6.1695199353926596E-4</v>
      </c>
      <c r="L20" s="227">
        <f>('Railways_Activity data'!L44*'EmissionFactor Transport Sector'!$D$31*'EmissionFactor Transport Sector'!$G$31)/1000</f>
        <v>5.8329721302409932E-4</v>
      </c>
      <c r="M20" s="227">
        <f>('Railways_Activity data'!M44*'EmissionFactor Transport Sector'!$D$31*'EmissionFactor Transport Sector'!$G$31)/1000</f>
        <v>5.5147830347358675E-4</v>
      </c>
      <c r="N20" s="227">
        <f>('Railways_Activity data'!N44*'EmissionFactor Transport Sector'!$D$31*'EmissionFactor Transport Sector'!$G$31)/1000</f>
        <v>5.2139511797999992E-4</v>
      </c>
      <c r="O20" s="227">
        <f>('Railways_Activity data'!O44*'EmissionFactor Transport Sector'!$D$31*'EmissionFactor Transport Sector'!$G$31)/1000</f>
        <v>6.5828043132000003E-4</v>
      </c>
      <c r="P20" s="227">
        <f>('Railways_Activity data'!P44*'EmissionFactor Transport Sector'!$D$31*'EmissionFactor Transport Sector'!$G$31)/1000</f>
        <v>5.435340979799999E-4</v>
      </c>
      <c r="Q20" s="227">
        <f>('Railways_Activity data'!Q44*'EmissionFactor Transport Sector'!$D$31*'EmissionFactor Transport Sector'!$G$31)/1000</f>
        <v>5.7886791005999996E-4</v>
      </c>
      <c r="R20" s="227">
        <f>('Railways_Activity data'!R44*'EmissionFactor Transport Sector'!$D$31*'EmissionFactor Transport Sector'!$G$31)/1000</f>
        <v>5.9551642301999992E-4</v>
      </c>
      <c r="S20" s="227">
        <f>('Railways_Activity data'!S44*'EmissionFactor Transport Sector'!$D$31*'EmissionFactor Transport Sector'!$G$31)/1000</f>
        <v>6.1114654290000004E-4</v>
      </c>
      <c r="T20" s="227">
        <f>('Railways_Activity data'!T44*'EmissionFactor Transport Sector'!$D$31*'EmissionFactor Transport Sector'!$G$31)/1000</f>
        <v>4.5074963279999997E-4</v>
      </c>
      <c r="U20" s="227">
        <f>('Railways_Activity data'!U44*'EmissionFactor Transport Sector'!$D$31*('EmissionFactor Transport Sector'!$G$31)/1000)</f>
        <v>3.5207619893999999E-4</v>
      </c>
      <c r="V20" s="227">
        <f>('Railways_Activity data'!V44*'EmissionFactor Transport Sector'!$D$31*('EmissionFactor Transport Sector'!$G$31)/1000)</f>
        <v>3.3287041417226558E-4</v>
      </c>
      <c r="W20" s="227">
        <f>('Railways_Activity data'!W44*'EmissionFactor Transport Sector'!$D$31*('EmissionFactor Transport Sector'!$G$31)/1000)</f>
        <v>3.1471230649731703E-4</v>
      </c>
      <c r="X20" s="5"/>
      <c r="Y20" s="5"/>
    </row>
    <row r="21" spans="1:25" ht="21" customHeight="1">
      <c r="A21" s="5"/>
      <c r="B21" s="225" t="s">
        <v>23</v>
      </c>
      <c r="C21" s="24" t="s">
        <v>20</v>
      </c>
      <c r="D21" s="226" t="s">
        <v>27</v>
      </c>
      <c r="E21" s="228">
        <f>E18+(E19*'Railways_GHG Emissions'!$C$4)+(E20*'Railways_GHG Emissions'!$C$5)</f>
        <v>107.25113548095442</v>
      </c>
      <c r="F21" s="227">
        <f>F18+(F19*'Railways_GHG Emissions'!$C$4)+(F20*'Railways_GHG Emissions'!$C$5)</f>
        <v>101.40057747577283</v>
      </c>
      <c r="G21" s="227">
        <f>G18+(G19*'Railways_GHG Emissions'!$C$4)+(G20*'Railways_GHG Emissions'!$C$5)</f>
        <v>95.869167876978693</v>
      </c>
      <c r="H21" s="227">
        <f>H18+(H19*'Railways_GHG Emissions'!$C$4)+(H20*'Railways_GHG Emissions'!$C$5)</f>
        <v>90.639497113517564</v>
      </c>
      <c r="I21" s="227">
        <f>I18+(I19*'Railways_GHG Emissions'!$C$4)+(I20*'Railways_GHG Emissions'!$C$5)</f>
        <v>85.695105307826196</v>
      </c>
      <c r="J21" s="227">
        <f>J18+(J19*'Railways_GHG Emissions'!$C$4)+(J20*'Railways_GHG Emissions'!$C$5)</f>
        <v>81.020430469976887</v>
      </c>
      <c r="K21" s="227">
        <f>K18+(K19*'Railways_GHG Emissions'!$C$4)+(K20*'Railways_GHG Emissions'!$C$5)</f>
        <v>76.600759517835272</v>
      </c>
      <c r="L21" s="227">
        <f>L18+(L19*'Railways_GHG Emissions'!$C$4)+(L20*'Railways_GHG Emissions'!$C$5)</f>
        <v>72.422181969072184</v>
      </c>
      <c r="M21" s="227">
        <f>M18+(M19*'Railways_GHG Emissions'!$C$4)+(M20*'Railways_GHG Emissions'!$C$5)</f>
        <v>68.471546159280535</v>
      </c>
      <c r="N21" s="227">
        <f>N18+(N19*'Railways_GHG Emissions'!$C$4)+(N20*'Railways_GHG Emissions'!$C$5)</f>
        <v>64.736417848396783</v>
      </c>
      <c r="O21" s="227">
        <f>O18+(O19*'Railways_GHG Emissions'!$C$4)+(O20*'Railways_GHG Emissions'!$C$5)</f>
        <v>81.73209835269121</v>
      </c>
      <c r="P21" s="227">
        <f>P18+(P19*'Railways_GHG Emissions'!$C$4)+(P20*'Railways_GHG Emissions'!$C$5)</f>
        <v>67.485193605196784</v>
      </c>
      <c r="Q21" s="227">
        <f>Q18+(Q19*'Railways_GHG Emissions'!$C$4)+(Q20*'Railways_GHG Emissions'!$C$5)</f>
        <v>71.872239713049595</v>
      </c>
      <c r="R21" s="227">
        <f>R18+(R19*'Railways_GHG Emissions'!$C$4)+(R20*'Railways_GHG Emissions'!$C$5)</f>
        <v>73.939319082163195</v>
      </c>
      <c r="S21" s="227">
        <f>S18+(S19*'Railways_GHG Emissions'!$C$4)+(S20*'Railways_GHG Emissions'!$C$5)</f>
        <v>75.879954766463996</v>
      </c>
      <c r="T21" s="227">
        <f>T18+(T19*'Railways_GHG Emissions'!$C$4)+(T20*'Railways_GHG Emissions'!$C$5)</f>
        <v>55.96507440844799</v>
      </c>
      <c r="U21" s="227">
        <f>U18+(U19*'Railways_GHG Emissions'!$C$4)+(U20*'Railways_GHG Emissions'!$C$5)</f>
        <v>43.713780860390393</v>
      </c>
      <c r="V21" s="227">
        <f>V18+(V19*'Railways_GHG Emissions'!$C$4)+(V20*'Railways_GHG Emissions'!$C$5)</f>
        <v>41.329190623628499</v>
      </c>
      <c r="W21" s="227">
        <f>W18+(W19*'Railways_GHG Emissions'!$C$4)+(W20*'Railways_GHG Emissions'!$C$5)</f>
        <v>39.074679974706889</v>
      </c>
      <c r="X21" s="5"/>
      <c r="Y21" s="5"/>
    </row>
    <row r="22" spans="1:25" ht="21" customHeight="1">
      <c r="A22" s="5"/>
      <c r="B22" s="225" t="s">
        <v>23</v>
      </c>
      <c r="C22" s="24" t="s">
        <v>20</v>
      </c>
      <c r="D22" s="226" t="s">
        <v>28</v>
      </c>
      <c r="E22" s="227">
        <f>E18+(E19*'Railways_GHG Emissions'!$D$4)+(E20*'Railways_GHG Emissions'!$D$5)</f>
        <v>107.31851296619536</v>
      </c>
      <c r="F22" s="227">
        <f>F18+(F19*'Railways_GHG Emissions'!$D$4)+(F20*'Railways_GHG Emissions'!$D$5)</f>
        <v>101.46427951381335</v>
      </c>
      <c r="G22" s="227">
        <f>G18+(G19*'Railways_GHG Emissions'!$D$4)+(G20*'Railways_GHG Emissions'!$D$5)</f>
        <v>95.92939496375709</v>
      </c>
      <c r="H22" s="227">
        <f>H18+(H19*'Railways_GHG Emissions'!$D$4)+(H20*'Railways_GHG Emissions'!$D$5)</f>
        <v>90.696438807902666</v>
      </c>
      <c r="I22" s="227">
        <f>I18+(I19*'Railways_GHG Emissions'!$D$4)+(I20*'Railways_GHG Emissions'!$D$5)</f>
        <v>85.748940828235433</v>
      </c>
      <c r="J22" s="227">
        <f>J18+(J19*'Railways_GHG Emissions'!$D$4)+(J20*'Railways_GHG Emissions'!$D$5)</f>
        <v>81.071329258448699</v>
      </c>
      <c r="K22" s="227">
        <f>K18+(K19*'Railways_GHG Emissions'!$D$4)+(K20*'Railways_GHG Emissions'!$D$5)</f>
        <v>76.648881773331325</v>
      </c>
      <c r="L22" s="227">
        <f>L18+(L19*'Railways_GHG Emissions'!$D$4)+(L20*'Railways_GHG Emissions'!$D$5)</f>
        <v>72.46767915168806</v>
      </c>
      <c r="M22" s="227">
        <f>M18+(M19*'Railways_GHG Emissions'!$D$4)+(M20*'Railways_GHG Emissions'!$D$5)</f>
        <v>68.514561466951477</v>
      </c>
      <c r="N22" s="227">
        <f>N18+(N19*'Railways_GHG Emissions'!$D$4)+(N20*'Railways_GHG Emissions'!$D$5)</f>
        <v>64.777086667599235</v>
      </c>
      <c r="O22" s="227">
        <f>O18+(O19*'Railways_GHG Emissions'!$D$4)+(O20*'Railways_GHG Emissions'!$D$5)</f>
        <v>81.783444226334169</v>
      </c>
      <c r="P22" s="227">
        <f>P18+(P19*'Railways_GHG Emissions'!$D$4)+(P20*'Railways_GHG Emissions'!$D$5)</f>
        <v>67.527589264839222</v>
      </c>
      <c r="Q22" s="227">
        <f>Q18+(Q19*'Railways_GHG Emissions'!$D$4)+(Q20*'Railways_GHG Emissions'!$D$5)</f>
        <v>71.91739141003427</v>
      </c>
      <c r="R22" s="227">
        <f>R18+(R19*'Railways_GHG Emissions'!$D$4)+(R20*'Railways_GHG Emissions'!$D$5)</f>
        <v>73.985769363158767</v>
      </c>
      <c r="S22" s="227">
        <f>S18+(S19*'Railways_GHG Emissions'!$D$4)+(S20*'Railways_GHG Emissions'!$D$5)</f>
        <v>75.9276241968102</v>
      </c>
      <c r="T22" s="227">
        <f>T18+(T19*'Railways_GHG Emissions'!$D$4)+(T20*'Railways_GHG Emissions'!$D$5)</f>
        <v>56.000232879806397</v>
      </c>
      <c r="U22" s="227">
        <f>U18+(U19*'Railways_GHG Emissions'!$D$4)+(U20*'Railways_GHG Emissions'!$D$5)</f>
        <v>43.74124280390771</v>
      </c>
      <c r="V22" s="227">
        <f>V18+(V19*'Railways_GHG Emissions'!$D$4)+(V20*'Railways_GHG Emissions'!$D$5)</f>
        <v>41.355154515933933</v>
      </c>
      <c r="W22" s="227">
        <f>W18+(W19*'Railways_GHG Emissions'!$D$4)+(W20*'Railways_GHG Emissions'!$D$5)</f>
        <v>39.099227534613675</v>
      </c>
      <c r="X22" s="5"/>
      <c r="Y22" s="5"/>
    </row>
    <row r="23" spans="1:25" ht="21" customHeight="1">
      <c r="A23" s="5"/>
      <c r="B23" s="229" t="s">
        <v>23</v>
      </c>
      <c r="C23" s="230" t="s">
        <v>20</v>
      </c>
      <c r="D23" s="231" t="s">
        <v>29</v>
      </c>
      <c r="E23" s="232">
        <f>E18+(E19*'Railways_GHG Emissions'!$E$4)+(E20*'Railways_GHG Emissions'!$E$5)</f>
        <v>106.95974225418594</v>
      </c>
      <c r="F23" s="232">
        <f>F18+(F19*'Railways_GHG Emissions'!$E$4)+(F20*'Railways_GHG Emissions'!$E$5)</f>
        <v>101.12507977279419</v>
      </c>
      <c r="G23" s="232">
        <f>G18+(G19*'Railways_GHG Emissions'!$E$4)+(G20*'Railways_GHG Emissions'!$E$5)</f>
        <v>95.608698595697817</v>
      </c>
      <c r="H23" s="232">
        <f>H18+(H19*'Railways_GHG Emissions'!$E$4)+(H20*'Railways_GHG Emissions'!$E$5)</f>
        <v>90.393236452330711</v>
      </c>
      <c r="I23" s="232">
        <f>I18+(I19*'Railways_GHG Emissions'!$E$4)+(I20*'Railways_GHG Emissions'!$E$5)</f>
        <v>85.462278185372583</v>
      </c>
      <c r="J23" s="232">
        <f>J18+(J19*'Railways_GHG Emissions'!$E$4)+(J20*'Railways_GHG Emissions'!$E$5)</f>
        <v>80.800304085645877</v>
      </c>
      <c r="K23" s="232">
        <f>K18+(K19*'Railways_GHG Emissions'!$E$4)+(K20*'Railways_GHG Emissions'!$E$5)</f>
        <v>76.392641045348029</v>
      </c>
      <c r="L23" s="232">
        <f>L18+(L19*'Railways_GHG Emissions'!$E$4)+(L20*'Railways_GHG Emissions'!$E$5)</f>
        <v>72.225416375878709</v>
      </c>
      <c r="M23" s="232">
        <f>M18+(M19*'Railways_GHG Emissions'!$E$4)+(M20*'Railways_GHG Emissions'!$E$5)</f>
        <v>68.285514144908774</v>
      </c>
      <c r="N23" s="232">
        <f>N18+(N19*'Railways_GHG Emissions'!$E$4)+(N20*'Railways_GHG Emissions'!$E$5)</f>
        <v>64.560533895264868</v>
      </c>
      <c r="O23" s="232">
        <f>O18+(O19*'Railways_GHG Emissions'!$E$4)+(O20*'Railways_GHG Emissions'!$E$5)</f>
        <v>81.51003842052593</v>
      </c>
      <c r="P23" s="232">
        <f>P18+(P19*'Railways_GHG Emissions'!$E$4)+(P20*'Railways_GHG Emissions'!$E$5)</f>
        <v>67.301841436144855</v>
      </c>
      <c r="Q23" s="232">
        <f>Q18+(Q19*'Railways_GHG Emissions'!$E$4)+(Q20*'Railways_GHG Emissions'!$E$5)</f>
        <v>71.676968271389356</v>
      </c>
      <c r="R23" s="232">
        <f>R18+(R19*'Railways_GHG Emissions'!$E$4)+(R20*'Railways_GHG Emissions'!$E$5)</f>
        <v>73.738431542131124</v>
      </c>
      <c r="S23" s="232">
        <f>S18+(S19*'Railways_GHG Emissions'!$E$4)+(S20*'Railways_GHG Emissions'!$E$5)</f>
        <v>75.673794665992403</v>
      </c>
      <c r="T23" s="232">
        <f>T18+(T19*'Railways_GHG Emissions'!$E$4)+(T20*'Railways_GHG Emissions'!$E$5)</f>
        <v>55.813021532316796</v>
      </c>
      <c r="U23" s="232">
        <f>U18+(U19*'Railways_GHG Emissions'!$E$4)+(U20*'Railways_GHG Emissions'!$E$5)</f>
        <v>43.595013822614632</v>
      </c>
      <c r="V23" s="232">
        <f>V18+(V19*'Railways_GHG Emissions'!$E$4)+(V20*'Railways_GHG Emissions'!$E$5)</f>
        <v>41.216902337247717</v>
      </c>
      <c r="W23" s="232">
        <f>W18+(W19*'Railways_GHG Emissions'!$E$4)+(W20*'Railways_GHG Emissions'!$E$5)</f>
        <v>38.968517023315123</v>
      </c>
      <c r="X23" s="5"/>
      <c r="Y23" s="5"/>
    </row>
    <row r="24" spans="1:25" ht="21" customHeight="1">
      <c r="A24" s="5"/>
      <c r="B24" s="5"/>
      <c r="C24" s="5"/>
      <c r="D24" s="5"/>
      <c r="E24" s="5"/>
      <c r="F24" s="5"/>
      <c r="G24" s="5"/>
      <c r="H24" s="5"/>
      <c r="I24" s="5"/>
      <c r="J24" s="5"/>
      <c r="K24" s="5"/>
      <c r="L24" s="5"/>
      <c r="M24" s="5"/>
      <c r="N24" s="5"/>
      <c r="O24" s="5"/>
      <c r="P24" s="5"/>
      <c r="Q24" s="5"/>
      <c r="R24" s="5"/>
      <c r="S24" s="5"/>
      <c r="T24" s="5"/>
      <c r="U24" s="5"/>
      <c r="V24" s="5"/>
      <c r="W24" s="5"/>
      <c r="X24" s="5"/>
      <c r="Y24" s="5"/>
    </row>
    <row r="25" spans="1:25" ht="21" customHeight="1">
      <c r="A25" s="5"/>
      <c r="B25" s="5"/>
      <c r="C25" s="5"/>
      <c r="D25" s="5"/>
      <c r="E25" s="5"/>
      <c r="F25" s="5"/>
      <c r="G25" s="5"/>
      <c r="H25" s="5"/>
      <c r="I25" s="5"/>
      <c r="J25" s="5"/>
      <c r="K25" s="5"/>
      <c r="L25" s="5"/>
      <c r="M25" s="5"/>
      <c r="N25" s="5"/>
      <c r="O25" s="5"/>
      <c r="P25" s="5"/>
      <c r="Q25" s="5"/>
      <c r="R25" s="5"/>
      <c r="S25" s="5"/>
      <c r="T25" s="5"/>
      <c r="U25" s="5"/>
      <c r="V25" s="5"/>
      <c r="W25" s="5"/>
      <c r="X25" s="5"/>
      <c r="Y25" s="5"/>
    </row>
    <row r="26" spans="1:25" ht="21" customHeight="1">
      <c r="A26" s="5"/>
      <c r="B26" s="5"/>
      <c r="C26" s="5"/>
      <c r="D26" s="5"/>
      <c r="E26" s="5"/>
      <c r="F26" s="5"/>
      <c r="G26" s="5"/>
      <c r="H26" s="5"/>
      <c r="I26" s="5"/>
      <c r="J26" s="5"/>
      <c r="K26" s="5"/>
      <c r="L26" s="5"/>
      <c r="M26" s="5"/>
      <c r="N26" s="5"/>
      <c r="O26" s="5"/>
      <c r="P26" s="5"/>
      <c r="Q26" s="5"/>
      <c r="R26" s="5"/>
      <c r="S26" s="5"/>
      <c r="T26" s="5"/>
      <c r="U26" s="5"/>
      <c r="V26" s="5"/>
      <c r="W26" s="5"/>
      <c r="X26" s="5"/>
      <c r="Y26" s="5"/>
    </row>
    <row r="27" spans="1:25" ht="21" customHeight="1">
      <c r="A27" s="5"/>
      <c r="B27" s="233" t="s">
        <v>47</v>
      </c>
      <c r="C27" s="234"/>
      <c r="D27" s="235" t="s">
        <v>8</v>
      </c>
      <c r="E27" s="236">
        <v>2005</v>
      </c>
      <c r="F27" s="236">
        <v>2006</v>
      </c>
      <c r="G27" s="236">
        <v>2007</v>
      </c>
      <c r="H27" s="236">
        <v>2008</v>
      </c>
      <c r="I27" s="236">
        <v>2009</v>
      </c>
      <c r="J27" s="236">
        <v>2010</v>
      </c>
      <c r="K27" s="236">
        <v>2011</v>
      </c>
      <c r="L27" s="236">
        <v>2012</v>
      </c>
      <c r="M27" s="236">
        <v>2013</v>
      </c>
      <c r="N27" s="236">
        <v>2014</v>
      </c>
      <c r="O27" s="236">
        <v>2015</v>
      </c>
      <c r="P27" s="236">
        <v>2016</v>
      </c>
      <c r="Q27" s="236">
        <v>2017</v>
      </c>
      <c r="R27" s="236">
        <v>2018</v>
      </c>
      <c r="S27" s="236">
        <v>2019</v>
      </c>
      <c r="T27" s="236">
        <v>2020</v>
      </c>
      <c r="U27" s="236">
        <v>2021</v>
      </c>
      <c r="V27" s="236">
        <v>2022</v>
      </c>
      <c r="W27" s="236">
        <v>2023</v>
      </c>
      <c r="X27" s="5"/>
      <c r="Y27" s="5"/>
    </row>
    <row r="28" spans="1:25" ht="21" customHeight="1">
      <c r="A28" s="5"/>
      <c r="B28" s="237" t="s">
        <v>23</v>
      </c>
      <c r="C28" s="238" t="s">
        <v>228</v>
      </c>
      <c r="D28" s="239" t="s">
        <v>17</v>
      </c>
      <c r="E28" s="240">
        <f t="shared" ref="E28:W33" si="0">E11+E18</f>
        <v>7133288.1502409419</v>
      </c>
      <c r="F28" s="240">
        <f t="shared" si="0"/>
        <v>4995176.5914344499</v>
      </c>
      <c r="G28" s="240">
        <f t="shared" si="0"/>
        <v>3501051.5864209598</v>
      </c>
      <c r="H28" s="240">
        <f t="shared" si="0"/>
        <v>2475495.2474576361</v>
      </c>
      <c r="I28" s="240">
        <f t="shared" si="0"/>
        <v>1751279.2428594164</v>
      </c>
      <c r="J28" s="240">
        <f t="shared" si="0"/>
        <v>1243171.8544673163</v>
      </c>
      <c r="K28" s="240">
        <f t="shared" si="0"/>
        <v>891410.53892808117</v>
      </c>
      <c r="L28" s="240">
        <f t="shared" si="0"/>
        <v>647024.60998767044</v>
      </c>
      <c r="M28" s="240">
        <f t="shared" si="0"/>
        <v>481870.34086389351</v>
      </c>
      <c r="N28" s="240">
        <f t="shared" si="0"/>
        <v>368347.93418052536</v>
      </c>
      <c r="O28" s="240">
        <f t="shared" si="0"/>
        <v>281033.62255269749</v>
      </c>
      <c r="P28" s="240">
        <f t="shared" si="0"/>
        <v>219495.7799806929</v>
      </c>
      <c r="Q28" s="240">
        <f t="shared" si="0"/>
        <v>169371.88602253332</v>
      </c>
      <c r="R28" s="240">
        <f t="shared" si="0"/>
        <v>119147.83265270485</v>
      </c>
      <c r="S28" s="240">
        <f t="shared" si="0"/>
        <v>326651.77354440413</v>
      </c>
      <c r="T28" s="240">
        <f t="shared" si="0"/>
        <v>28187.209234999813</v>
      </c>
      <c r="U28" s="240">
        <f t="shared" si="0"/>
        <v>35253.780574998171</v>
      </c>
      <c r="V28" s="240">
        <f t="shared" si="0"/>
        <v>27051.325664104501</v>
      </c>
      <c r="W28" s="240">
        <f t="shared" si="0"/>
        <v>21051.664138352531</v>
      </c>
      <c r="X28" s="5"/>
      <c r="Y28" s="5"/>
    </row>
    <row r="29" spans="1:25" ht="21" customHeight="1">
      <c r="A29" s="5"/>
      <c r="B29" s="237" t="s">
        <v>23</v>
      </c>
      <c r="C29" s="238" t="s">
        <v>228</v>
      </c>
      <c r="D29" s="239" t="s">
        <v>25</v>
      </c>
      <c r="E29" s="241">
        <f t="shared" si="0"/>
        <v>399.51106487796159</v>
      </c>
      <c r="F29" s="241">
        <f t="shared" si="0"/>
        <v>279.76481639109744</v>
      </c>
      <c r="G29" s="241">
        <f t="shared" si="0"/>
        <v>196.08531628931536</v>
      </c>
      <c r="H29" s="241">
        <f t="shared" si="0"/>
        <v>138.64821456671299</v>
      </c>
      <c r="I29" s="241">
        <f t="shared" si="0"/>
        <v>98.087820639330218</v>
      </c>
      <c r="J29" s="241">
        <f t="shared" si="0"/>
        <v>69.630696977970089</v>
      </c>
      <c r="K29" s="241">
        <f t="shared" si="0"/>
        <v>49.929817394643315</v>
      </c>
      <c r="L29" s="241">
        <f t="shared" si="0"/>
        <v>36.242558017581814</v>
      </c>
      <c r="M29" s="241">
        <f t="shared" si="0"/>
        <v>26.992717191261274</v>
      </c>
      <c r="N29" s="241">
        <f t="shared" si="0"/>
        <v>20.634556299420282</v>
      </c>
      <c r="O29" s="241">
        <f t="shared" si="0"/>
        <v>15.745818147750509</v>
      </c>
      <c r="P29" s="241">
        <f t="shared" si="0"/>
        <v>12.298247998884126</v>
      </c>
      <c r="Q29" s="241">
        <f t="shared" si="0"/>
        <v>9.491383867568608</v>
      </c>
      <c r="R29" s="241">
        <f t="shared" si="0"/>
        <v>6.6787280868616277</v>
      </c>
      <c r="S29" s="241">
        <f t="shared" si="0"/>
        <v>18.300221299701203</v>
      </c>
      <c r="T29" s="241">
        <f t="shared" si="0"/>
        <v>1.5830306837544725</v>
      </c>
      <c r="U29" s="241">
        <f t="shared" si="0"/>
        <v>1.9778347589483347</v>
      </c>
      <c r="V29" s="241">
        <f t="shared" si="0"/>
        <v>1.5182657497775007</v>
      </c>
      <c r="W29" s="241">
        <f t="shared" si="0"/>
        <v>1.1820752759487132</v>
      </c>
      <c r="X29" s="5"/>
      <c r="Y29" s="5"/>
    </row>
    <row r="30" spans="1:25" ht="21" customHeight="1">
      <c r="A30" s="5"/>
      <c r="B30" s="237" t="s">
        <v>23</v>
      </c>
      <c r="C30" s="238" t="s">
        <v>228</v>
      </c>
      <c r="D30" s="239" t="s">
        <v>26</v>
      </c>
      <c r="E30" s="241">
        <f t="shared" si="0"/>
        <v>2753.1586238647587</v>
      </c>
      <c r="F30" s="241">
        <f t="shared" si="0"/>
        <v>1927.9247826091607</v>
      </c>
      <c r="G30" s="241">
        <f t="shared" si="0"/>
        <v>1351.2470351433958</v>
      </c>
      <c r="H30" s="241">
        <f t="shared" si="0"/>
        <v>955.42023835587941</v>
      </c>
      <c r="I30" s="241">
        <f t="shared" si="0"/>
        <v>675.90013006353354</v>
      </c>
      <c r="J30" s="241">
        <f t="shared" si="0"/>
        <v>479.79026349270805</v>
      </c>
      <c r="K30" s="241">
        <f t="shared" si="0"/>
        <v>344.02439937043812</v>
      </c>
      <c r="L30" s="241">
        <f t="shared" si="0"/>
        <v>249.70157630073874</v>
      </c>
      <c r="M30" s="241">
        <f t="shared" si="0"/>
        <v>185.95930818804246</v>
      </c>
      <c r="N30" s="241">
        <f t="shared" si="0"/>
        <v>142.14504633259179</v>
      </c>
      <c r="O30" s="241">
        <f t="shared" si="0"/>
        <v>108.43839772301817</v>
      </c>
      <c r="P30" s="241">
        <f t="shared" si="0"/>
        <v>84.692304541659965</v>
      </c>
      <c r="Q30" s="241">
        <f t="shared" si="0"/>
        <v>65.344591295701292</v>
      </c>
      <c r="R30" s="241">
        <f t="shared" si="0"/>
        <v>45.959092011829362</v>
      </c>
      <c r="S30" s="241">
        <f t="shared" si="0"/>
        <v>126.04760295039961</v>
      </c>
      <c r="T30" s="241">
        <f t="shared" si="0"/>
        <v>10.858238756960489</v>
      </c>
      <c r="U30" s="241">
        <f t="shared" si="0"/>
        <v>13.590292104575079</v>
      </c>
      <c r="V30" s="241">
        <f t="shared" si="0"/>
        <v>10.42532858436142</v>
      </c>
      <c r="W30" s="241">
        <f t="shared" si="0"/>
        <v>8.110517128218822</v>
      </c>
      <c r="X30" s="5"/>
      <c r="Y30" s="5"/>
    </row>
    <row r="31" spans="1:25" ht="21" customHeight="1">
      <c r="A31" s="5"/>
      <c r="B31" s="237" t="s">
        <v>23</v>
      </c>
      <c r="C31" s="238" t="s">
        <v>228</v>
      </c>
      <c r="D31" s="239" t="s">
        <v>27</v>
      </c>
      <c r="E31" s="242">
        <f t="shared" si="0"/>
        <v>7995157.0560014537</v>
      </c>
      <c r="F31" s="242">
        <f t="shared" si="0"/>
        <v>5598708.3351875022</v>
      </c>
      <c r="G31" s="242">
        <f t="shared" si="0"/>
        <v>3924055.9589574882</v>
      </c>
      <c r="H31" s="242">
        <f t="shared" si="0"/>
        <v>2774587.1338538593</v>
      </c>
      <c r="I31" s="242">
        <f t="shared" si="0"/>
        <v>1962868.1274125376</v>
      </c>
      <c r="J31" s="242">
        <f t="shared" si="0"/>
        <v>1393369.080786593</v>
      </c>
      <c r="K31" s="242">
        <f t="shared" si="0"/>
        <v>999106.62889820442</v>
      </c>
      <c r="L31" s="242">
        <f t="shared" si="0"/>
        <v>725193.19235926867</v>
      </c>
      <c r="M31" s="242">
        <f t="shared" si="0"/>
        <v>540084.57346320315</v>
      </c>
      <c r="N31" s="242">
        <f t="shared" si="0"/>
        <v>412846.22422591661</v>
      </c>
      <c r="O31" s="242">
        <f t="shared" si="0"/>
        <v>314980.18802793592</v>
      </c>
      <c r="P31" s="242">
        <f t="shared" si="0"/>
        <v>246008.65759658403</v>
      </c>
      <c r="Q31" s="242">
        <f t="shared" si="0"/>
        <v>189828.02838541966</v>
      </c>
      <c r="R31" s="242">
        <f t="shared" si="0"/>
        <v>133535.40446619605</v>
      </c>
      <c r="S31" s="242">
        <f t="shared" si="0"/>
        <v>366110.83510632173</v>
      </c>
      <c r="T31" s="242">
        <f t="shared" si="0"/>
        <v>31586.506894016409</v>
      </c>
      <c r="U31" s="242">
        <f t="shared" si="0"/>
        <v>39508.305657354358</v>
      </c>
      <c r="V31" s="242">
        <f t="shared" si="0"/>
        <v>30315.061106001871</v>
      </c>
      <c r="W31" s="242">
        <f t="shared" si="0"/>
        <v>23590.74802889529</v>
      </c>
      <c r="X31" s="5"/>
      <c r="Y31" s="5"/>
    </row>
    <row r="32" spans="1:25" ht="21" customHeight="1">
      <c r="A32" s="5"/>
      <c r="B32" s="237" t="s">
        <v>23</v>
      </c>
      <c r="C32" s="238" t="s">
        <v>228</v>
      </c>
      <c r="D32" s="239" t="s">
        <v>28</v>
      </c>
      <c r="E32" s="241">
        <f t="shared" si="0"/>
        <v>7896046.8132661162</v>
      </c>
      <c r="F32" s="241">
        <f t="shared" si="0"/>
        <v>5529305.4954640623</v>
      </c>
      <c r="G32" s="241">
        <f t="shared" si="0"/>
        <v>3875412.8073395784</v>
      </c>
      <c r="H32" s="241">
        <f t="shared" si="0"/>
        <v>2740193.2577152029</v>
      </c>
      <c r="I32" s="241">
        <f t="shared" si="0"/>
        <v>1938536.6285625983</v>
      </c>
      <c r="J32" s="241">
        <f t="shared" si="0"/>
        <v>1376097.2928465109</v>
      </c>
      <c r="K32" s="241">
        <f t="shared" si="0"/>
        <v>986722.24186152138</v>
      </c>
      <c r="L32" s="241">
        <f t="shared" si="0"/>
        <v>716204.30768646265</v>
      </c>
      <c r="M32" s="241">
        <f t="shared" si="0"/>
        <v>533390.32880886539</v>
      </c>
      <c r="N32" s="241">
        <f t="shared" si="0"/>
        <v>407729.23595007678</v>
      </c>
      <c r="O32" s="241">
        <f t="shared" si="0"/>
        <v>311076.61345740367</v>
      </c>
      <c r="P32" s="241">
        <f t="shared" si="0"/>
        <v>242959.90023973494</v>
      </c>
      <c r="Q32" s="241">
        <f t="shared" si="0"/>
        <v>187475.76905616495</v>
      </c>
      <c r="R32" s="241">
        <f t="shared" si="0"/>
        <v>131881.00128555769</v>
      </c>
      <c r="S32" s="241">
        <f t="shared" si="0"/>
        <v>361573.34532412485</v>
      </c>
      <c r="T32" s="241">
        <f t="shared" si="0"/>
        <v>31195.674971726781</v>
      </c>
      <c r="U32" s="241">
        <f t="shared" si="0"/>
        <v>39019.111909321829</v>
      </c>
      <c r="V32" s="241">
        <f t="shared" si="0"/>
        <v>29939.799982053959</v>
      </c>
      <c r="W32" s="241">
        <f t="shared" si="0"/>
        <v>23298.815214555238</v>
      </c>
      <c r="X32" s="5"/>
      <c r="Y32" s="5"/>
    </row>
    <row r="33" spans="1:25" ht="21" customHeight="1">
      <c r="A33" s="5"/>
      <c r="B33" s="237" t="s">
        <v>23</v>
      </c>
      <c r="C33" s="243" t="s">
        <v>228</v>
      </c>
      <c r="D33" s="244" t="s">
        <v>29</v>
      </c>
      <c r="E33" s="245">
        <f t="shared" si="0"/>
        <v>7776923.4791304739</v>
      </c>
      <c r="F33" s="245">
        <f t="shared" si="0"/>
        <v>5445888.2004945679</v>
      </c>
      <c r="G33" s="245">
        <f t="shared" si="0"/>
        <v>3816947.0846110075</v>
      </c>
      <c r="H33" s="245">
        <f t="shared" si="0"/>
        <v>2698854.0903889248</v>
      </c>
      <c r="I33" s="245">
        <f t="shared" si="0"/>
        <v>1909291.6856392594</v>
      </c>
      <c r="J33" s="245">
        <f t="shared" si="0"/>
        <v>1355337.5990108587</v>
      </c>
      <c r="K33" s="245">
        <f t="shared" si="0"/>
        <v>971836.84639897652</v>
      </c>
      <c r="L33" s="245">
        <f t="shared" si="0"/>
        <v>705400.06222787721</v>
      </c>
      <c r="M33" s="245">
        <f t="shared" si="0"/>
        <v>525344.08049019647</v>
      </c>
      <c r="N33" s="245">
        <f t="shared" si="0"/>
        <v>401578.74388891016</v>
      </c>
      <c r="O33" s="245">
        <f t="shared" si="0"/>
        <v>306384.48172379559</v>
      </c>
      <c r="P33" s="245">
        <f t="shared" si="0"/>
        <v>239295.25151313367</v>
      </c>
      <c r="Q33" s="245">
        <f t="shared" si="0"/>
        <v>184648.23943963923</v>
      </c>
      <c r="R33" s="245">
        <f t="shared" si="0"/>
        <v>129892.23264856842</v>
      </c>
      <c r="S33" s="245">
        <f t="shared" si="0"/>
        <v>356119.32022243965</v>
      </c>
      <c r="T33" s="245">
        <f t="shared" si="0"/>
        <v>30725.695570450211</v>
      </c>
      <c r="U33" s="245">
        <f t="shared" si="0"/>
        <v>38430.959386367307</v>
      </c>
      <c r="V33" s="245">
        <f t="shared" si="0"/>
        <v>29488.595493994515</v>
      </c>
      <c r="W33" s="245">
        <f t="shared" si="0"/>
        <v>22947.774194212117</v>
      </c>
      <c r="X33" s="5"/>
      <c r="Y33" s="5"/>
    </row>
    <row r="34" spans="1:25" ht="21"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21" customHeight="1">
      <c r="A35" s="5"/>
      <c r="B35" s="5"/>
      <c r="C35" s="5" t="s">
        <v>129</v>
      </c>
      <c r="D35" s="5" t="s">
        <v>63</v>
      </c>
      <c r="E35" s="246">
        <f t="shared" ref="E35:W35" si="1">E31/1000</f>
        <v>7995.1570560014534</v>
      </c>
      <c r="F35" s="246">
        <f t="shared" si="1"/>
        <v>5598.7083351875026</v>
      </c>
      <c r="G35" s="246">
        <f t="shared" si="1"/>
        <v>3924.0559589574882</v>
      </c>
      <c r="H35" s="246">
        <f t="shared" si="1"/>
        <v>2774.5871338538591</v>
      </c>
      <c r="I35" s="246">
        <f t="shared" si="1"/>
        <v>1962.8681274125377</v>
      </c>
      <c r="J35" s="246">
        <f t="shared" si="1"/>
        <v>1393.369080786593</v>
      </c>
      <c r="K35" s="246">
        <f t="shared" si="1"/>
        <v>999.10662889820446</v>
      </c>
      <c r="L35" s="246">
        <f t="shared" si="1"/>
        <v>725.19319235926866</v>
      </c>
      <c r="M35" s="246">
        <f t="shared" si="1"/>
        <v>540.08457346320313</v>
      </c>
      <c r="N35" s="246">
        <f t="shared" si="1"/>
        <v>412.84622422591661</v>
      </c>
      <c r="O35" s="246">
        <f t="shared" si="1"/>
        <v>314.98018802793592</v>
      </c>
      <c r="P35" s="246">
        <f t="shared" si="1"/>
        <v>246.00865759658404</v>
      </c>
      <c r="Q35" s="246">
        <f t="shared" si="1"/>
        <v>189.82802838541966</v>
      </c>
      <c r="R35" s="246">
        <f t="shared" si="1"/>
        <v>133.53540446619604</v>
      </c>
      <c r="S35" s="246">
        <f t="shared" si="1"/>
        <v>366.1108351063217</v>
      </c>
      <c r="T35" s="246">
        <f t="shared" si="1"/>
        <v>31.586506894016409</v>
      </c>
      <c r="U35" s="246">
        <f t="shared" si="1"/>
        <v>39.508305657354356</v>
      </c>
      <c r="V35" s="246">
        <f t="shared" si="1"/>
        <v>30.31506110600187</v>
      </c>
      <c r="W35" s="246">
        <f t="shared" si="1"/>
        <v>23.590748028895291</v>
      </c>
      <c r="X35" s="5"/>
      <c r="Y35" s="5"/>
    </row>
    <row r="36" spans="1:25" ht="21"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21"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21"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21"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21"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21"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21"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21"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21"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21"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21"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21"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21"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21"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21"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21"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21"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21"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21"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21"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21"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21"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21"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21"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21"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21"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21"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21"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21"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21"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21"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21"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21"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21"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21"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21"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21"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21"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21"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21"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21"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21"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21"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21"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21"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21"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21"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21"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21"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21"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21"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21"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21"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21"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21"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21"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21"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21"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21"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21"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21"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21"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21"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21"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21"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21"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2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21"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21"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21"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21"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21"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21"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21"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21"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21"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21"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21"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21"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21"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21"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21"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21"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21"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21"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21"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21"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21"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21"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21"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21"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21"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21"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21"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2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21"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21"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21"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21"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21"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21"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21"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21"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21"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21"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2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21"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21"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21"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21"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21"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21"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21"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21"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21"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21"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21"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21"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21"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21"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21"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21"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21"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21"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21"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21"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21"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21"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21"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21"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21"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21"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21"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21"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21"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21"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21"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21"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21"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21"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21"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21"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21"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21"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21"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2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21"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21"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21"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21"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21"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21"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21"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21"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21"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21"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21"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21"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21"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21"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21"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21"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21"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21"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21"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21"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21"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21"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21"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21"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21"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21"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21"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21"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21"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21"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21"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21"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21"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21"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21"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21"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21"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21"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21"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21"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21"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21"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21"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21"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21"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21"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21"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21"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21"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21"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21"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21"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6:E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2F2C3-D02E-4628-ADE2-72C40BC876DE}">
  <sheetPr>
    <tabColor rgb="FF00B050"/>
    <outlinePr summaryBelow="0" summaryRight="0"/>
  </sheetPr>
  <dimension ref="A1:AE997"/>
  <sheetViews>
    <sheetView workbookViewId="0">
      <selection activeCell="F15" sqref="F15"/>
    </sheetView>
  </sheetViews>
  <sheetFormatPr defaultColWidth="12.6328125" defaultRowHeight="15" customHeight="1"/>
  <cols>
    <col min="1" max="1" width="12.6328125" style="1" customWidth="1"/>
    <col min="2" max="2" width="18.36328125" style="1" customWidth="1"/>
    <col min="3" max="3" width="17.1796875" style="1" customWidth="1"/>
    <col min="4" max="4" width="14.36328125" style="1" customWidth="1"/>
    <col min="5" max="5" width="17.81640625" style="1" customWidth="1"/>
    <col min="6" max="6" width="18.1796875" style="1" customWidth="1"/>
    <col min="7" max="16384" width="12.6328125" style="1"/>
  </cols>
  <sheetData>
    <row r="1" spans="1:31" ht="22.5" customHeight="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2.5" customHeight="1">
      <c r="A2" s="254"/>
      <c r="B2" s="847" t="s">
        <v>282</v>
      </c>
      <c r="C2" s="675"/>
      <c r="D2" s="675"/>
      <c r="E2" s="675"/>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22.5" customHeight="1">
      <c r="A3" s="254"/>
      <c r="B3" s="255" t="s">
        <v>54</v>
      </c>
      <c r="C3" s="255" t="s">
        <v>167</v>
      </c>
      <c r="D3" s="255" t="s">
        <v>146</v>
      </c>
      <c r="E3" s="255" t="s">
        <v>147</v>
      </c>
      <c r="F3" s="255" t="s">
        <v>148</v>
      </c>
      <c r="G3" s="255" t="s">
        <v>149</v>
      </c>
      <c r="H3" s="256"/>
      <c r="I3" s="254"/>
      <c r="J3" s="254"/>
      <c r="K3" s="254"/>
      <c r="L3" s="254"/>
      <c r="M3" s="254"/>
      <c r="N3" s="254"/>
      <c r="O3" s="254"/>
      <c r="P3" s="254"/>
      <c r="Q3" s="254"/>
      <c r="R3" s="254"/>
      <c r="S3" s="254"/>
      <c r="T3" s="254"/>
      <c r="U3" s="254"/>
      <c r="V3" s="254"/>
      <c r="W3" s="254"/>
      <c r="X3" s="257"/>
      <c r="Y3" s="257"/>
      <c r="Z3" s="257"/>
      <c r="AA3" s="257"/>
      <c r="AB3" s="257"/>
      <c r="AC3" s="257"/>
      <c r="AD3" s="257"/>
      <c r="AE3" s="257"/>
    </row>
    <row r="4" spans="1:31" ht="22.5" customHeight="1">
      <c r="A4" s="254"/>
      <c r="B4" s="258" t="s">
        <v>35</v>
      </c>
      <c r="C4" s="258" t="s">
        <v>283</v>
      </c>
      <c r="D4" s="258">
        <v>17227.5</v>
      </c>
      <c r="E4" s="258">
        <v>16594.077000000001</v>
      </c>
      <c r="F4" s="258">
        <v>4129.1750000000002</v>
      </c>
      <c r="G4" s="258">
        <v>9503.0789999999997</v>
      </c>
      <c r="H4" s="254"/>
      <c r="I4" s="256"/>
      <c r="J4" s="254"/>
      <c r="K4" s="254"/>
      <c r="L4" s="254"/>
      <c r="M4" s="254"/>
      <c r="N4" s="254"/>
      <c r="O4" s="254"/>
      <c r="P4" s="254"/>
      <c r="Q4" s="254"/>
      <c r="R4" s="254"/>
      <c r="S4" s="254"/>
      <c r="T4" s="254"/>
      <c r="U4" s="254"/>
      <c r="V4" s="254"/>
      <c r="W4" s="254"/>
      <c r="X4" s="254"/>
      <c r="Y4" s="254"/>
      <c r="Z4" s="254"/>
      <c r="AA4" s="254"/>
      <c r="AB4" s="254"/>
      <c r="AC4" s="257"/>
      <c r="AD4" s="257"/>
      <c r="AE4" s="257"/>
    </row>
    <row r="5" spans="1:31" ht="22.5" customHeight="1">
      <c r="A5" s="254"/>
      <c r="B5" s="254"/>
      <c r="C5" s="254"/>
      <c r="D5" s="254"/>
      <c r="E5" s="254"/>
      <c r="F5" s="254"/>
      <c r="G5" s="256"/>
      <c r="H5" s="256"/>
      <c r="I5" s="254"/>
      <c r="J5" s="254"/>
      <c r="K5" s="254"/>
      <c r="L5" s="254"/>
      <c r="M5" s="254"/>
      <c r="N5" s="254"/>
      <c r="O5" s="254"/>
      <c r="P5" s="254"/>
      <c r="Q5" s="254"/>
      <c r="R5" s="254"/>
      <c r="S5" s="254"/>
      <c r="T5" s="254"/>
      <c r="U5" s="254"/>
      <c r="V5" s="254"/>
      <c r="W5" s="254"/>
      <c r="X5" s="254"/>
      <c r="Y5" s="254"/>
      <c r="Z5" s="254"/>
      <c r="AA5" s="254"/>
      <c r="AB5" s="254"/>
      <c r="AC5" s="257"/>
      <c r="AD5" s="257"/>
      <c r="AE5" s="257"/>
    </row>
    <row r="6" spans="1:31" ht="22.5" customHeight="1">
      <c r="A6" s="254"/>
      <c r="B6" s="847" t="s">
        <v>284</v>
      </c>
      <c r="C6" s="675"/>
      <c r="D6" s="675"/>
      <c r="E6" s="675"/>
      <c r="F6" s="675"/>
      <c r="G6" s="259"/>
      <c r="H6" s="256"/>
      <c r="I6" s="254"/>
      <c r="J6" s="254"/>
      <c r="K6" s="254"/>
      <c r="L6" s="254"/>
      <c r="M6" s="254"/>
      <c r="N6" s="254"/>
      <c r="O6" s="254"/>
      <c r="P6" s="254"/>
      <c r="Q6" s="254"/>
      <c r="R6" s="254"/>
      <c r="S6" s="254"/>
      <c r="T6" s="254"/>
      <c r="U6" s="254"/>
      <c r="V6" s="254"/>
      <c r="W6" s="254"/>
      <c r="X6" s="254"/>
      <c r="Y6" s="254"/>
      <c r="Z6" s="254"/>
      <c r="AA6" s="254"/>
      <c r="AB6" s="254"/>
      <c r="AC6" s="257"/>
      <c r="AD6" s="257"/>
      <c r="AE6" s="257"/>
    </row>
    <row r="7" spans="1:31" ht="22.5" customHeight="1">
      <c r="A7" s="254"/>
      <c r="B7" s="255" t="s">
        <v>54</v>
      </c>
      <c r="C7" s="255" t="s">
        <v>167</v>
      </c>
      <c r="D7" s="255">
        <v>2019</v>
      </c>
      <c r="E7" s="255">
        <v>2020</v>
      </c>
      <c r="F7" s="255">
        <v>2021</v>
      </c>
      <c r="G7" s="256"/>
      <c r="H7" s="254"/>
      <c r="I7" s="254"/>
      <c r="J7" s="254"/>
      <c r="K7" s="254"/>
      <c r="L7" s="254"/>
      <c r="M7" s="254"/>
      <c r="N7" s="254"/>
      <c r="O7" s="254"/>
      <c r="P7" s="254"/>
      <c r="Q7" s="254"/>
      <c r="R7" s="254"/>
      <c r="S7" s="254"/>
      <c r="T7" s="254"/>
      <c r="U7" s="254"/>
      <c r="V7" s="254"/>
      <c r="W7" s="254"/>
      <c r="X7" s="254"/>
      <c r="Y7" s="254"/>
      <c r="Z7" s="254"/>
      <c r="AA7" s="254"/>
      <c r="AB7" s="257"/>
      <c r="AC7" s="257"/>
      <c r="AD7" s="257"/>
      <c r="AE7" s="257"/>
    </row>
    <row r="8" spans="1:31" ht="22.5" customHeight="1">
      <c r="A8" s="254"/>
      <c r="B8" s="258" t="s">
        <v>35</v>
      </c>
      <c r="C8" s="258" t="s">
        <v>283</v>
      </c>
      <c r="D8" s="260">
        <f t="shared" ref="D8:F8" si="0">(1/4*D4)+(E4*3/4)</f>
        <v>16752.43275</v>
      </c>
      <c r="E8" s="260">
        <f t="shared" si="0"/>
        <v>7245.4005000000006</v>
      </c>
      <c r="F8" s="260">
        <f t="shared" si="0"/>
        <v>8159.6030000000001</v>
      </c>
      <c r="G8" s="254"/>
      <c r="H8" s="256"/>
      <c r="I8" s="254"/>
      <c r="J8" s="254"/>
      <c r="K8" s="254"/>
      <c r="L8" s="254"/>
      <c r="M8" s="254"/>
      <c r="N8" s="254"/>
      <c r="O8" s="254"/>
      <c r="P8" s="254"/>
      <c r="Q8" s="254"/>
      <c r="R8" s="254"/>
      <c r="S8" s="254"/>
      <c r="T8" s="254"/>
      <c r="U8" s="254"/>
      <c r="V8" s="254"/>
      <c r="W8" s="254"/>
      <c r="X8" s="254"/>
      <c r="Y8" s="254"/>
      <c r="Z8" s="254"/>
      <c r="AA8" s="254"/>
      <c r="AB8" s="257"/>
      <c r="AC8" s="257"/>
      <c r="AD8" s="257"/>
      <c r="AE8" s="257"/>
    </row>
    <row r="9" spans="1:31" ht="22.5" customHeight="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7"/>
      <c r="AC9" s="257"/>
      <c r="AD9" s="257"/>
      <c r="AE9" s="257"/>
    </row>
    <row r="10" spans="1:31" ht="22.5" customHeight="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ht="25.5" customHeight="1">
      <c r="A11" s="254"/>
      <c r="B11" s="742" t="s">
        <v>285</v>
      </c>
      <c r="C11" s="675"/>
      <c r="D11" s="675"/>
      <c r="E11" s="675"/>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ht="24" customHeight="1">
      <c r="A12" s="254"/>
      <c r="B12" s="255" t="s">
        <v>286</v>
      </c>
      <c r="C12" s="255" t="s">
        <v>287</v>
      </c>
      <c r="D12" s="255" t="s">
        <v>138</v>
      </c>
      <c r="E12" s="255">
        <v>2005</v>
      </c>
      <c r="F12" s="255">
        <v>2006</v>
      </c>
      <c r="G12" s="255">
        <v>2007</v>
      </c>
      <c r="H12" s="255">
        <v>2008</v>
      </c>
      <c r="I12" s="255">
        <v>2009</v>
      </c>
      <c r="J12" s="255">
        <v>2010</v>
      </c>
      <c r="K12" s="255">
        <v>2011</v>
      </c>
      <c r="L12" s="255">
        <v>2012</v>
      </c>
      <c r="M12" s="255">
        <v>2013</v>
      </c>
      <c r="N12" s="255">
        <v>2014</v>
      </c>
      <c r="O12" s="255">
        <v>2015</v>
      </c>
      <c r="P12" s="255">
        <v>2016</v>
      </c>
      <c r="Q12" s="255">
        <v>2017</v>
      </c>
      <c r="R12" s="255">
        <v>2018</v>
      </c>
      <c r="S12" s="255">
        <v>2019</v>
      </c>
      <c r="T12" s="255">
        <v>2020</v>
      </c>
      <c r="U12" s="261">
        <v>2021</v>
      </c>
      <c r="V12" s="255">
        <v>2022</v>
      </c>
      <c r="W12" s="255">
        <v>2023</v>
      </c>
      <c r="X12" s="254"/>
      <c r="Y12" s="254"/>
      <c r="Z12" s="254"/>
      <c r="AA12" s="254"/>
      <c r="AB12" s="254"/>
      <c r="AC12" s="254"/>
      <c r="AD12" s="254"/>
      <c r="AE12" s="262"/>
    </row>
    <row r="13" spans="1:31" ht="22.5" customHeight="1">
      <c r="A13" s="254"/>
      <c r="B13" s="843" t="s">
        <v>288</v>
      </c>
      <c r="C13" s="263" t="s">
        <v>19</v>
      </c>
      <c r="D13" s="263" t="s">
        <v>283</v>
      </c>
      <c r="E13" s="264">
        <f t="shared" ref="E13:F13" si="1">F13/($E$26+1)</f>
        <v>5671.1733937836734</v>
      </c>
      <c r="F13" s="264">
        <f t="shared" si="1"/>
        <v>4859.0941738496458</v>
      </c>
      <c r="G13" s="263">
        <v>4163.3</v>
      </c>
      <c r="H13" s="263">
        <v>10481.31</v>
      </c>
      <c r="I13" s="263">
        <v>12247.325000000001</v>
      </c>
      <c r="J13" s="263">
        <v>12908.4</v>
      </c>
      <c r="K13" s="263">
        <v>14773.71</v>
      </c>
      <c r="L13" s="263">
        <v>16803.650000000001</v>
      </c>
      <c r="M13" s="263">
        <v>20483.599999999999</v>
      </c>
      <c r="N13" s="263">
        <v>23943.45</v>
      </c>
      <c r="O13" s="263">
        <v>23975</v>
      </c>
      <c r="P13" s="263">
        <v>23285.913</v>
      </c>
      <c r="Q13" s="263">
        <v>17995.34</v>
      </c>
      <c r="R13" s="263">
        <v>9250.1</v>
      </c>
      <c r="S13" s="263">
        <v>7809.3</v>
      </c>
      <c r="T13" s="263">
        <v>1095.8</v>
      </c>
      <c r="U13" s="265">
        <v>478.4</v>
      </c>
      <c r="V13" s="266">
        <f t="shared" ref="V13:W13" si="2">U13*(1+$E$26)</f>
        <v>409.89588773951385</v>
      </c>
      <c r="W13" s="266">
        <f t="shared" si="2"/>
        <v>351.20116803044345</v>
      </c>
      <c r="X13" s="254"/>
      <c r="Y13" s="254"/>
      <c r="Z13" s="254"/>
      <c r="AA13" s="254"/>
      <c r="AB13" s="257"/>
      <c r="AC13" s="257"/>
      <c r="AD13" s="257"/>
      <c r="AE13" s="262"/>
    </row>
    <row r="14" spans="1:31" ht="22.5" customHeight="1">
      <c r="A14" s="254"/>
      <c r="B14" s="695"/>
      <c r="C14" s="258" t="s">
        <v>20</v>
      </c>
      <c r="D14" s="267" t="s">
        <v>283</v>
      </c>
      <c r="E14" s="258">
        <v>0</v>
      </c>
      <c r="F14" s="258">
        <v>0</v>
      </c>
      <c r="G14" s="258">
        <v>0</v>
      </c>
      <c r="H14" s="258">
        <v>0</v>
      </c>
      <c r="I14" s="258">
        <v>0</v>
      </c>
      <c r="J14" s="258">
        <v>0</v>
      </c>
      <c r="K14" s="258">
        <v>0</v>
      </c>
      <c r="L14" s="258">
        <v>0</v>
      </c>
      <c r="M14" s="258">
        <v>0</v>
      </c>
      <c r="N14" s="258">
        <v>0</v>
      </c>
      <c r="O14" s="258">
        <v>0</v>
      </c>
      <c r="P14" s="258">
        <v>0</v>
      </c>
      <c r="Q14" s="258">
        <v>0</v>
      </c>
      <c r="R14" s="258">
        <v>0</v>
      </c>
      <c r="S14" s="258">
        <v>0</v>
      </c>
      <c r="T14" s="258">
        <v>0</v>
      </c>
      <c r="U14" s="268">
        <v>0</v>
      </c>
      <c r="V14" s="266">
        <v>0</v>
      </c>
      <c r="W14" s="266">
        <v>0</v>
      </c>
      <c r="X14" s="254"/>
      <c r="Y14" s="254"/>
      <c r="Z14" s="254"/>
      <c r="AA14" s="254"/>
      <c r="AB14" s="257"/>
      <c r="AC14" s="257"/>
      <c r="AD14" s="257"/>
      <c r="AE14" s="262"/>
    </row>
    <row r="15" spans="1:31" ht="22.5" customHeight="1">
      <c r="A15" s="254"/>
      <c r="B15" s="843" t="s">
        <v>289</v>
      </c>
      <c r="C15" s="269" t="s">
        <v>19</v>
      </c>
      <c r="D15" s="263" t="s">
        <v>283</v>
      </c>
      <c r="E15" s="270">
        <f t="shared" ref="E15:M15" si="3">F15/($E$27+1)</f>
        <v>27272.0455847593</v>
      </c>
      <c r="F15" s="266">
        <f t="shared" si="3"/>
        <v>24277.003607701823</v>
      </c>
      <c r="G15" s="266">
        <f t="shared" si="3"/>
        <v>21610.8799883252</v>
      </c>
      <c r="H15" s="266">
        <f t="shared" si="3"/>
        <v>19237.552599845163</v>
      </c>
      <c r="I15" s="266">
        <f t="shared" si="3"/>
        <v>17124.866281786708</v>
      </c>
      <c r="J15" s="266">
        <f t="shared" si="3"/>
        <v>15244.197183972128</v>
      </c>
      <c r="K15" s="266">
        <f t="shared" si="3"/>
        <v>13570.064954666497</v>
      </c>
      <c r="L15" s="266">
        <f t="shared" si="3"/>
        <v>12079.78751858977</v>
      </c>
      <c r="M15" s="266">
        <f t="shared" si="3"/>
        <v>10753.17376753584</v>
      </c>
      <c r="N15" s="267">
        <v>9572.25</v>
      </c>
      <c r="O15" s="267">
        <v>8166.43</v>
      </c>
      <c r="P15" s="267">
        <v>7686.15</v>
      </c>
      <c r="Q15" s="267">
        <v>9530.69</v>
      </c>
      <c r="R15" s="267">
        <v>10296.5</v>
      </c>
      <c r="S15" s="267">
        <v>94881.1</v>
      </c>
      <c r="T15" s="267">
        <v>1947.7</v>
      </c>
      <c r="U15" s="269">
        <v>4239.8999999999996</v>
      </c>
      <c r="V15" s="264">
        <f t="shared" ref="V15:W15" si="4">U15*(1+$E$27)</f>
        <v>3774.2701505976315</v>
      </c>
      <c r="W15" s="264">
        <f t="shared" si="4"/>
        <v>3359.7762139890729</v>
      </c>
      <c r="X15" s="254"/>
      <c r="Y15" s="254"/>
      <c r="Z15" s="254"/>
      <c r="AA15" s="254"/>
      <c r="AB15" s="257"/>
      <c r="AC15" s="257"/>
      <c r="AD15" s="257"/>
      <c r="AE15" s="262"/>
    </row>
    <row r="16" spans="1:31" ht="22.5" customHeight="1">
      <c r="A16" s="254"/>
      <c r="B16" s="695"/>
      <c r="C16" s="269" t="s">
        <v>20</v>
      </c>
      <c r="D16" s="267" t="s">
        <v>283</v>
      </c>
      <c r="E16" s="271">
        <v>0</v>
      </c>
      <c r="F16" s="267">
        <v>0</v>
      </c>
      <c r="G16" s="267">
        <v>0</v>
      </c>
      <c r="H16" s="267">
        <v>0</v>
      </c>
      <c r="I16" s="267">
        <v>0</v>
      </c>
      <c r="J16" s="267">
        <v>0</v>
      </c>
      <c r="K16" s="267">
        <v>0</v>
      </c>
      <c r="L16" s="267">
        <v>0</v>
      </c>
      <c r="M16" s="267">
        <v>0</v>
      </c>
      <c r="N16" s="267">
        <v>0</v>
      </c>
      <c r="O16" s="267">
        <v>0</v>
      </c>
      <c r="P16" s="267">
        <v>0</v>
      </c>
      <c r="Q16" s="267">
        <v>0</v>
      </c>
      <c r="R16" s="267">
        <v>0</v>
      </c>
      <c r="S16" s="267">
        <v>0</v>
      </c>
      <c r="T16" s="267">
        <v>0</v>
      </c>
      <c r="U16" s="269">
        <v>0</v>
      </c>
      <c r="V16" s="272">
        <v>0</v>
      </c>
      <c r="W16" s="272">
        <v>0</v>
      </c>
      <c r="X16" s="254"/>
      <c r="Y16" s="254"/>
      <c r="Z16" s="254"/>
      <c r="AA16" s="254"/>
      <c r="AB16" s="257"/>
      <c r="AC16" s="257"/>
      <c r="AD16" s="257"/>
      <c r="AE16" s="262"/>
    </row>
    <row r="17" spans="1:31" ht="22.5" customHeight="1">
      <c r="A17" s="254"/>
      <c r="B17" s="843" t="s">
        <v>290</v>
      </c>
      <c r="C17" s="265" t="s">
        <v>19</v>
      </c>
      <c r="D17" s="263" t="s">
        <v>283</v>
      </c>
      <c r="E17" s="273">
        <v>0</v>
      </c>
      <c r="F17" s="263">
        <v>0</v>
      </c>
      <c r="G17" s="263">
        <v>0</v>
      </c>
      <c r="H17" s="263">
        <v>0</v>
      </c>
      <c r="I17" s="263">
        <v>0</v>
      </c>
      <c r="J17" s="263">
        <v>0</v>
      </c>
      <c r="K17" s="263">
        <v>0</v>
      </c>
      <c r="L17" s="263">
        <v>0</v>
      </c>
      <c r="M17" s="263">
        <v>0</v>
      </c>
      <c r="N17" s="263">
        <v>0</v>
      </c>
      <c r="O17" s="263">
        <v>0</v>
      </c>
      <c r="P17" s="263">
        <v>0</v>
      </c>
      <c r="Q17" s="263">
        <v>0</v>
      </c>
      <c r="R17" s="263">
        <v>0</v>
      </c>
      <c r="S17" s="263">
        <v>0</v>
      </c>
      <c r="T17" s="263">
        <v>0</v>
      </c>
      <c r="U17" s="265">
        <v>0</v>
      </c>
      <c r="V17" s="266">
        <v>0</v>
      </c>
      <c r="W17" s="266">
        <v>0</v>
      </c>
      <c r="X17" s="254"/>
      <c r="Y17" s="254"/>
      <c r="Z17" s="254"/>
      <c r="AA17" s="254"/>
      <c r="AB17" s="257"/>
      <c r="AC17" s="257"/>
      <c r="AD17" s="257"/>
      <c r="AE17" s="262"/>
    </row>
    <row r="18" spans="1:31" ht="22.5" customHeight="1">
      <c r="A18" s="254"/>
      <c r="B18" s="695"/>
      <c r="C18" s="268" t="s">
        <v>20</v>
      </c>
      <c r="D18" s="258" t="s">
        <v>283</v>
      </c>
      <c r="E18" s="274">
        <f t="shared" ref="E18:M18" si="5">F18/($E$28+1)</f>
        <v>39.01778281317911</v>
      </c>
      <c r="F18" s="272">
        <f t="shared" si="5"/>
        <v>36.889359644898349</v>
      </c>
      <c r="G18" s="272">
        <f t="shared" si="5"/>
        <v>34.877042130415632</v>
      </c>
      <c r="H18" s="272">
        <f t="shared" si="5"/>
        <v>32.974496697044493</v>
      </c>
      <c r="I18" s="272">
        <f t="shared" si="5"/>
        <v>31.175735268994281</v>
      </c>
      <c r="J18" s="272">
        <f t="shared" si="5"/>
        <v>29.475096420486921</v>
      </c>
      <c r="K18" s="272">
        <f t="shared" si="5"/>
        <v>27.86722755697263</v>
      </c>
      <c r="L18" s="272">
        <f t="shared" si="5"/>
        <v>26.34706806836175</v>
      </c>
      <c r="M18" s="272">
        <f t="shared" si="5"/>
        <v>24.909833401249145</v>
      </c>
      <c r="N18" s="258">
        <v>23.550999999999998</v>
      </c>
      <c r="O18" s="258">
        <v>29.734000000000002</v>
      </c>
      <c r="P18" s="258">
        <v>24.550999999999998</v>
      </c>
      <c r="Q18" s="258">
        <v>26.146999999999998</v>
      </c>
      <c r="R18" s="258">
        <v>26.899000000000001</v>
      </c>
      <c r="S18" s="258">
        <v>27.605</v>
      </c>
      <c r="T18" s="258">
        <v>20.36</v>
      </c>
      <c r="U18" s="268">
        <v>15.903</v>
      </c>
      <c r="V18" s="266">
        <f t="shared" ref="V18:W18" si="6">U18*(1+$E$28)</f>
        <v>15.035490080042786</v>
      </c>
      <c r="W18" s="266">
        <f t="shared" si="6"/>
        <v>14.215302895495505</v>
      </c>
      <c r="X18" s="254"/>
      <c r="Y18" s="254"/>
      <c r="Z18" s="254"/>
      <c r="AA18" s="254"/>
      <c r="AB18" s="257"/>
      <c r="AC18" s="257"/>
      <c r="AD18" s="257"/>
      <c r="AE18" s="262"/>
    </row>
    <row r="19" spans="1:31" ht="22.5" customHeight="1">
      <c r="A19" s="254"/>
      <c r="B19" s="843" t="s">
        <v>291</v>
      </c>
      <c r="C19" s="269" t="s">
        <v>19</v>
      </c>
      <c r="D19" s="263" t="s">
        <v>283</v>
      </c>
      <c r="E19" s="275">
        <f t="shared" ref="E19:R19" si="7">F19/($E$29+1)</f>
        <v>2575964.4365078928</v>
      </c>
      <c r="F19" s="264">
        <f t="shared" si="7"/>
        <v>1797775.4097457491</v>
      </c>
      <c r="G19" s="264">
        <f t="shared" si="7"/>
        <v>1254674.3185119254</v>
      </c>
      <c r="H19" s="264">
        <f t="shared" si="7"/>
        <v>875641.99454480084</v>
      </c>
      <c r="I19" s="264">
        <f t="shared" si="7"/>
        <v>611113.88931573904</v>
      </c>
      <c r="J19" s="264">
        <f t="shared" si="7"/>
        <v>426498.71527547191</v>
      </c>
      <c r="K19" s="264">
        <f t="shared" si="7"/>
        <v>297655.08084802621</v>
      </c>
      <c r="L19" s="264">
        <f t="shared" si="7"/>
        <v>207734.61673247942</v>
      </c>
      <c r="M19" s="264">
        <f t="shared" si="7"/>
        <v>144978.78170278267</v>
      </c>
      <c r="N19" s="264">
        <f t="shared" si="7"/>
        <v>101181.2449683876</v>
      </c>
      <c r="O19" s="264">
        <f t="shared" si="7"/>
        <v>70614.77695640178</v>
      </c>
      <c r="P19" s="264">
        <f t="shared" si="7"/>
        <v>49282.322293625701</v>
      </c>
      <c r="Q19" s="264">
        <f t="shared" si="7"/>
        <v>34394.320782919531</v>
      </c>
      <c r="R19" s="264">
        <f t="shared" si="7"/>
        <v>24003.927718142022</v>
      </c>
      <c r="S19" s="264">
        <f t="shared" ref="S19:U19" si="8">D8</f>
        <v>16752.43275</v>
      </c>
      <c r="T19" s="264">
        <f t="shared" si="8"/>
        <v>7245.4005000000006</v>
      </c>
      <c r="U19" s="276">
        <f t="shared" si="8"/>
        <v>8159.6030000000001</v>
      </c>
      <c r="V19" s="264">
        <f t="shared" ref="V19:W19" si="9">U19*(1+$E$29)</f>
        <v>5694.6180695622734</v>
      </c>
      <c r="W19" s="264">
        <f t="shared" si="9"/>
        <v>3974.2956805846006</v>
      </c>
      <c r="X19" s="254"/>
      <c r="Y19" s="254"/>
      <c r="Z19" s="254"/>
      <c r="AA19" s="254"/>
      <c r="AB19" s="257"/>
      <c r="AC19" s="257"/>
      <c r="AD19" s="257"/>
      <c r="AE19" s="262"/>
    </row>
    <row r="20" spans="1:31" ht="22.5" customHeight="1">
      <c r="A20" s="254"/>
      <c r="B20" s="695"/>
      <c r="C20" s="269" t="s">
        <v>20</v>
      </c>
      <c r="D20" s="258" t="s">
        <v>283</v>
      </c>
      <c r="E20" s="215">
        <v>0</v>
      </c>
      <c r="F20" s="258">
        <v>0</v>
      </c>
      <c r="G20" s="258">
        <v>0</v>
      </c>
      <c r="H20" s="258">
        <v>0</v>
      </c>
      <c r="I20" s="258">
        <v>0</v>
      </c>
      <c r="J20" s="258">
        <v>0</v>
      </c>
      <c r="K20" s="258">
        <v>0</v>
      </c>
      <c r="L20" s="258">
        <v>0</v>
      </c>
      <c r="M20" s="258">
        <v>0</v>
      </c>
      <c r="N20" s="258">
        <v>0</v>
      </c>
      <c r="O20" s="258">
        <v>0</v>
      </c>
      <c r="P20" s="258">
        <v>0</v>
      </c>
      <c r="Q20" s="258">
        <v>0</v>
      </c>
      <c r="R20" s="258">
        <v>0</v>
      </c>
      <c r="S20" s="258">
        <v>0</v>
      </c>
      <c r="T20" s="258">
        <v>0</v>
      </c>
      <c r="U20" s="268">
        <v>0</v>
      </c>
      <c r="V20" s="272">
        <v>0</v>
      </c>
      <c r="W20" s="272">
        <v>0</v>
      </c>
      <c r="X20" s="254"/>
      <c r="Y20" s="254"/>
      <c r="Z20" s="254"/>
      <c r="AA20" s="254"/>
      <c r="AB20" s="257"/>
      <c r="AC20" s="257"/>
      <c r="AD20" s="257"/>
      <c r="AE20" s="262"/>
    </row>
    <row r="21" spans="1:31" ht="22.5" customHeight="1">
      <c r="A21" s="254"/>
      <c r="B21" s="844" t="s">
        <v>59</v>
      </c>
      <c r="C21" s="278" t="s">
        <v>19</v>
      </c>
      <c r="D21" s="267" t="s">
        <v>283</v>
      </c>
      <c r="E21" s="279">
        <f t="shared" ref="E21:W22" si="10">E13+E15+E17+E19</f>
        <v>2608907.6554864356</v>
      </c>
      <c r="F21" s="280">
        <f t="shared" si="10"/>
        <v>1826911.5075273006</v>
      </c>
      <c r="G21" s="280">
        <f t="shared" si="10"/>
        <v>1280448.4985002505</v>
      </c>
      <c r="H21" s="280">
        <f t="shared" si="10"/>
        <v>905360.857144646</v>
      </c>
      <c r="I21" s="280">
        <f t="shared" si="10"/>
        <v>640486.0805975257</v>
      </c>
      <c r="J21" s="280">
        <f t="shared" si="10"/>
        <v>454651.31245944405</v>
      </c>
      <c r="K21" s="280">
        <f t="shared" si="10"/>
        <v>325998.85580269271</v>
      </c>
      <c r="L21" s="280">
        <f t="shared" si="10"/>
        <v>236618.0542510692</v>
      </c>
      <c r="M21" s="280">
        <f t="shared" si="10"/>
        <v>176215.5554703185</v>
      </c>
      <c r="N21" s="280">
        <f t="shared" si="10"/>
        <v>134696.9449683876</v>
      </c>
      <c r="O21" s="280">
        <f t="shared" si="10"/>
        <v>102756.20695640179</v>
      </c>
      <c r="P21" s="280">
        <f t="shared" si="10"/>
        <v>80254.385293625703</v>
      </c>
      <c r="Q21" s="280">
        <f t="shared" si="10"/>
        <v>61920.35078291953</v>
      </c>
      <c r="R21" s="280">
        <f t="shared" si="10"/>
        <v>43550.527718142024</v>
      </c>
      <c r="S21" s="280">
        <f t="shared" si="10"/>
        <v>119442.83275</v>
      </c>
      <c r="T21" s="280">
        <f t="shared" si="10"/>
        <v>10288.9005</v>
      </c>
      <c r="U21" s="281">
        <f t="shared" si="10"/>
        <v>12877.902999999998</v>
      </c>
      <c r="V21" s="280">
        <f t="shared" si="10"/>
        <v>9878.7841078994188</v>
      </c>
      <c r="W21" s="280">
        <f t="shared" si="10"/>
        <v>7685.2730626041175</v>
      </c>
      <c r="X21" s="254"/>
      <c r="Y21" s="254"/>
      <c r="Z21" s="254"/>
      <c r="AA21" s="254"/>
      <c r="AB21" s="257"/>
      <c r="AC21" s="257"/>
      <c r="AD21" s="257"/>
      <c r="AE21" s="262"/>
    </row>
    <row r="22" spans="1:31" ht="22.5" customHeight="1">
      <c r="A22" s="254"/>
      <c r="B22" s="695"/>
      <c r="C22" s="282" t="s">
        <v>20</v>
      </c>
      <c r="D22" s="258" t="s">
        <v>283</v>
      </c>
      <c r="E22" s="283">
        <f t="shared" si="10"/>
        <v>39.01778281317911</v>
      </c>
      <c r="F22" s="284">
        <f t="shared" si="10"/>
        <v>36.889359644898349</v>
      </c>
      <c r="G22" s="284">
        <f t="shared" si="10"/>
        <v>34.877042130415632</v>
      </c>
      <c r="H22" s="284">
        <f t="shared" si="10"/>
        <v>32.974496697044493</v>
      </c>
      <c r="I22" s="284">
        <f t="shared" si="10"/>
        <v>31.175735268994281</v>
      </c>
      <c r="J22" s="284">
        <f t="shared" si="10"/>
        <v>29.475096420486921</v>
      </c>
      <c r="K22" s="284">
        <f t="shared" si="10"/>
        <v>27.86722755697263</v>
      </c>
      <c r="L22" s="284">
        <f t="shared" si="10"/>
        <v>26.34706806836175</v>
      </c>
      <c r="M22" s="284">
        <f t="shared" si="10"/>
        <v>24.909833401249145</v>
      </c>
      <c r="N22" s="214">
        <f t="shared" si="10"/>
        <v>23.550999999999998</v>
      </c>
      <c r="O22" s="214">
        <f t="shared" si="10"/>
        <v>29.734000000000002</v>
      </c>
      <c r="P22" s="214">
        <f t="shared" si="10"/>
        <v>24.550999999999998</v>
      </c>
      <c r="Q22" s="214">
        <f t="shared" si="10"/>
        <v>26.146999999999998</v>
      </c>
      <c r="R22" s="214">
        <f t="shared" si="10"/>
        <v>26.899000000000001</v>
      </c>
      <c r="S22" s="214">
        <f t="shared" si="10"/>
        <v>27.605</v>
      </c>
      <c r="T22" s="214">
        <f t="shared" si="10"/>
        <v>20.36</v>
      </c>
      <c r="U22" s="282">
        <f t="shared" si="10"/>
        <v>15.903</v>
      </c>
      <c r="V22" s="284">
        <f t="shared" si="10"/>
        <v>15.035490080042786</v>
      </c>
      <c r="W22" s="284">
        <f t="shared" si="10"/>
        <v>14.215302895495505</v>
      </c>
      <c r="X22" s="254"/>
      <c r="Y22" s="254"/>
      <c r="Z22" s="254"/>
      <c r="AA22" s="254"/>
      <c r="AB22" s="257"/>
      <c r="AC22" s="257"/>
      <c r="AD22" s="257"/>
      <c r="AE22" s="262"/>
    </row>
    <row r="23" spans="1:31" ht="22.5" customHeight="1">
      <c r="A23" s="254"/>
      <c r="B23" s="254"/>
      <c r="C23" s="254"/>
      <c r="D23" s="254"/>
      <c r="E23" s="254"/>
      <c r="F23" s="254"/>
      <c r="G23" s="254"/>
      <c r="H23" s="254"/>
      <c r="I23" s="254"/>
      <c r="J23" s="254"/>
      <c r="K23" s="254"/>
      <c r="L23" s="254"/>
      <c r="M23" s="254"/>
      <c r="N23" s="254"/>
      <c r="O23" s="254"/>
      <c r="P23" s="254"/>
      <c r="Q23" s="254"/>
      <c r="R23" s="254"/>
      <c r="S23" s="254"/>
      <c r="T23" s="285"/>
      <c r="U23" s="254"/>
      <c r="V23" s="254"/>
      <c r="W23" s="254"/>
      <c r="X23" s="254"/>
      <c r="Y23" s="254"/>
      <c r="Z23" s="254"/>
      <c r="AA23" s="254"/>
      <c r="AB23" s="254"/>
      <c r="AC23" s="254"/>
      <c r="AD23" s="257"/>
      <c r="AE23" s="257"/>
    </row>
    <row r="24" spans="1:31" ht="22.5" customHeight="1">
      <c r="A24" s="254"/>
      <c r="B24" s="845" t="s">
        <v>292</v>
      </c>
      <c r="C24" s="675"/>
      <c r="D24" s="675"/>
      <c r="E24" s="675"/>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7"/>
      <c r="AE24" s="257"/>
    </row>
    <row r="25" spans="1:31" ht="22.5" customHeight="1">
      <c r="A25" s="254"/>
      <c r="B25" s="255" t="s">
        <v>277</v>
      </c>
      <c r="C25" s="255" t="s">
        <v>286</v>
      </c>
      <c r="D25" s="255" t="s">
        <v>287</v>
      </c>
      <c r="E25" s="255" t="s">
        <v>293</v>
      </c>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7"/>
    </row>
    <row r="26" spans="1:31" ht="22.5" customHeight="1">
      <c r="A26" s="254"/>
      <c r="B26" s="267" t="s">
        <v>294</v>
      </c>
      <c r="C26" s="267" t="s">
        <v>288</v>
      </c>
      <c r="D26" s="267" t="s">
        <v>19</v>
      </c>
      <c r="E26" s="286">
        <f>(((U13/G13)^(1/14))-1)</f>
        <v>-0.1431942145913172</v>
      </c>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7"/>
    </row>
    <row r="27" spans="1:31" ht="18.75" customHeight="1">
      <c r="A27" s="254"/>
      <c r="B27" s="267" t="s">
        <v>295</v>
      </c>
      <c r="C27" s="267" t="s">
        <v>289</v>
      </c>
      <c r="D27" s="267" t="s">
        <v>19</v>
      </c>
      <c r="E27" s="286">
        <f>(((U15/N15)^(1/7))-1)</f>
        <v>-0.10982095082487042</v>
      </c>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ht="21.75" customHeight="1">
      <c r="A28" s="254"/>
      <c r="B28" s="267" t="s">
        <v>295</v>
      </c>
      <c r="C28" s="267" t="s">
        <v>296</v>
      </c>
      <c r="D28" s="267" t="s">
        <v>20</v>
      </c>
      <c r="E28" s="286">
        <f>(((U18/N18)^(1/7))-1)</f>
        <v>-5.4550079856455658E-2</v>
      </c>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ht="20.25" customHeight="1">
      <c r="A29" s="254"/>
      <c r="B29" s="258" t="s">
        <v>297</v>
      </c>
      <c r="C29" s="258" t="s">
        <v>291</v>
      </c>
      <c r="D29" s="258" t="s">
        <v>19</v>
      </c>
      <c r="E29" s="287">
        <f>(((U19/S19)^(1/2))-1)</f>
        <v>-0.30209618414495498</v>
      </c>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ht="21" customHeight="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ht="21" customHeight="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ht="21" customHeight="1">
      <c r="A32" s="254"/>
      <c r="B32" s="846" t="s">
        <v>298</v>
      </c>
      <c r="C32" s="675"/>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ht="21" customHeight="1">
      <c r="A33" s="254"/>
      <c r="B33" s="255" t="s">
        <v>186</v>
      </c>
      <c r="C33" s="255" t="s">
        <v>299</v>
      </c>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7"/>
    </row>
    <row r="34" spans="1:31" ht="21" customHeight="1">
      <c r="A34" s="254"/>
      <c r="B34" s="260">
        <v>1</v>
      </c>
      <c r="C34" s="260">
        <v>0.85809999999999997</v>
      </c>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7"/>
    </row>
    <row r="35" spans="1:31" ht="21" customHeight="1">
      <c r="A35" s="257"/>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4"/>
      <c r="AB35" s="254"/>
      <c r="AC35" s="254"/>
      <c r="AD35" s="254"/>
      <c r="AE35" s="254"/>
    </row>
    <row r="36" spans="1:31" ht="21" customHeight="1">
      <c r="A36" s="257"/>
      <c r="B36" s="748" t="s">
        <v>300</v>
      </c>
      <c r="C36" s="675"/>
      <c r="D36" s="675"/>
      <c r="E36" s="257"/>
      <c r="F36" s="257"/>
      <c r="G36" s="257"/>
      <c r="H36" s="257"/>
      <c r="I36" s="257"/>
      <c r="J36" s="257"/>
      <c r="K36" s="257"/>
      <c r="L36" s="257"/>
      <c r="M36" s="257"/>
      <c r="N36" s="257"/>
      <c r="O36" s="257"/>
      <c r="P36" s="257"/>
      <c r="Q36" s="257"/>
      <c r="R36" s="257"/>
      <c r="S36" s="257"/>
      <c r="T36" s="257"/>
      <c r="U36" s="257"/>
      <c r="V36" s="257"/>
      <c r="W36" s="257"/>
      <c r="X36" s="257"/>
      <c r="Y36" s="257"/>
      <c r="Z36" s="257"/>
      <c r="AA36" s="254"/>
      <c r="AB36" s="254"/>
      <c r="AC36" s="254"/>
      <c r="AD36" s="254"/>
      <c r="AE36" s="254"/>
    </row>
    <row r="37" spans="1:31" ht="21" customHeight="1">
      <c r="A37" s="254"/>
      <c r="B37" s="255" t="s">
        <v>301</v>
      </c>
      <c r="C37" s="255" t="s">
        <v>287</v>
      </c>
      <c r="D37" s="255" t="s">
        <v>167</v>
      </c>
      <c r="E37" s="255">
        <v>2005</v>
      </c>
      <c r="F37" s="255">
        <v>2006</v>
      </c>
      <c r="G37" s="255">
        <v>2007</v>
      </c>
      <c r="H37" s="255">
        <v>2008</v>
      </c>
      <c r="I37" s="255">
        <v>2009</v>
      </c>
      <c r="J37" s="255">
        <v>2010</v>
      </c>
      <c r="K37" s="255">
        <v>2011</v>
      </c>
      <c r="L37" s="255">
        <v>2012</v>
      </c>
      <c r="M37" s="255">
        <v>2013</v>
      </c>
      <c r="N37" s="255">
        <v>2014</v>
      </c>
      <c r="O37" s="255">
        <v>2015</v>
      </c>
      <c r="P37" s="255">
        <v>2016</v>
      </c>
      <c r="Q37" s="255">
        <v>2017</v>
      </c>
      <c r="R37" s="255">
        <v>2018</v>
      </c>
      <c r="S37" s="255">
        <v>2019</v>
      </c>
      <c r="T37" s="255">
        <v>2020</v>
      </c>
      <c r="U37" s="255">
        <v>2021</v>
      </c>
      <c r="V37" s="255">
        <v>2022</v>
      </c>
      <c r="W37" s="255">
        <v>2023</v>
      </c>
      <c r="X37" s="254"/>
      <c r="Y37" s="254"/>
      <c r="Z37" s="254"/>
      <c r="AA37" s="254"/>
      <c r="AB37" s="254"/>
      <c r="AC37" s="254"/>
      <c r="AD37" s="254"/>
      <c r="AE37" s="254"/>
    </row>
    <row r="38" spans="1:31" ht="21" customHeight="1">
      <c r="A38" s="254"/>
      <c r="B38" s="267" t="s">
        <v>23</v>
      </c>
      <c r="C38" s="267" t="s">
        <v>19</v>
      </c>
      <c r="D38" s="267" t="s">
        <v>302</v>
      </c>
      <c r="E38" s="266">
        <f t="shared" ref="E38:W39" si="11">E21*$C$34</f>
        <v>2238703.6591729103</v>
      </c>
      <c r="F38" s="266">
        <f t="shared" si="11"/>
        <v>1567672.7646091767</v>
      </c>
      <c r="G38" s="266">
        <f t="shared" si="11"/>
        <v>1098752.856563065</v>
      </c>
      <c r="H38" s="266">
        <f t="shared" si="11"/>
        <v>776890.15151582076</v>
      </c>
      <c r="I38" s="266">
        <f t="shared" si="11"/>
        <v>549601.10576073674</v>
      </c>
      <c r="J38" s="266">
        <f t="shared" si="11"/>
        <v>390136.29122144892</v>
      </c>
      <c r="K38" s="266">
        <f t="shared" si="11"/>
        <v>279739.61816429062</v>
      </c>
      <c r="L38" s="266">
        <f t="shared" si="11"/>
        <v>203041.95235284249</v>
      </c>
      <c r="M38" s="266">
        <f t="shared" si="11"/>
        <v>151210.5681490803</v>
      </c>
      <c r="N38" s="266">
        <f t="shared" si="11"/>
        <v>115583.4484773734</v>
      </c>
      <c r="O38" s="266">
        <f t="shared" si="11"/>
        <v>88175.101189288369</v>
      </c>
      <c r="P38" s="266">
        <f t="shared" si="11"/>
        <v>68866.288020460212</v>
      </c>
      <c r="Q38" s="266">
        <f t="shared" si="11"/>
        <v>53133.85300682325</v>
      </c>
      <c r="R38" s="266">
        <f t="shared" si="11"/>
        <v>37370.707834937668</v>
      </c>
      <c r="S38" s="266">
        <f t="shared" si="11"/>
        <v>102493.89478277499</v>
      </c>
      <c r="T38" s="266">
        <f t="shared" si="11"/>
        <v>8828.9055190500003</v>
      </c>
      <c r="U38" s="266">
        <f t="shared" si="11"/>
        <v>11050.528564299999</v>
      </c>
      <c r="V38" s="266">
        <f t="shared" si="11"/>
        <v>8476.984642988491</v>
      </c>
      <c r="W38" s="266">
        <f t="shared" si="11"/>
        <v>6594.7328150205931</v>
      </c>
      <c r="X38" s="254"/>
      <c r="Y38" s="254"/>
      <c r="Z38" s="254"/>
      <c r="AA38" s="254"/>
      <c r="AB38" s="254"/>
      <c r="AC38" s="254"/>
      <c r="AD38" s="254"/>
      <c r="AE38" s="254"/>
    </row>
    <row r="39" spans="1:31" ht="21" customHeight="1">
      <c r="A39" s="254"/>
      <c r="B39" s="258" t="s">
        <v>23</v>
      </c>
      <c r="C39" s="258" t="s">
        <v>20</v>
      </c>
      <c r="D39" s="258" t="s">
        <v>302</v>
      </c>
      <c r="E39" s="272">
        <f t="shared" si="11"/>
        <v>33.481159431988992</v>
      </c>
      <c r="F39" s="272">
        <f t="shared" si="11"/>
        <v>31.654759511287271</v>
      </c>
      <c r="G39" s="272">
        <f t="shared" si="11"/>
        <v>29.927989852109654</v>
      </c>
      <c r="H39" s="272">
        <f t="shared" si="11"/>
        <v>28.29541561573388</v>
      </c>
      <c r="I39" s="272">
        <f t="shared" si="11"/>
        <v>26.751898434323991</v>
      </c>
      <c r="J39" s="272">
        <f t="shared" si="11"/>
        <v>25.292580238419827</v>
      </c>
      <c r="K39" s="272">
        <f t="shared" si="11"/>
        <v>23.912867966638213</v>
      </c>
      <c r="L39" s="272">
        <f t="shared" si="11"/>
        <v>22.608419109461217</v>
      </c>
      <c r="M39" s="272">
        <f t="shared" si="11"/>
        <v>21.375128041611891</v>
      </c>
      <c r="N39" s="272">
        <f t="shared" si="11"/>
        <v>20.2091131</v>
      </c>
      <c r="O39" s="272">
        <f t="shared" si="11"/>
        <v>25.514745400000002</v>
      </c>
      <c r="P39" s="272">
        <f t="shared" si="11"/>
        <v>21.067213099999996</v>
      </c>
      <c r="Q39" s="272">
        <f t="shared" si="11"/>
        <v>22.436740699999998</v>
      </c>
      <c r="R39" s="272">
        <f t="shared" si="11"/>
        <v>23.0820319</v>
      </c>
      <c r="S39" s="272">
        <f t="shared" si="11"/>
        <v>23.6878505</v>
      </c>
      <c r="T39" s="272">
        <f t="shared" si="11"/>
        <v>17.470915999999999</v>
      </c>
      <c r="U39" s="272">
        <f t="shared" si="11"/>
        <v>13.6463643</v>
      </c>
      <c r="V39" s="272">
        <f t="shared" si="11"/>
        <v>12.901954037684714</v>
      </c>
      <c r="W39" s="272">
        <f t="shared" si="11"/>
        <v>12.198151414624693</v>
      </c>
      <c r="X39" s="254"/>
      <c r="Y39" s="254"/>
      <c r="Z39" s="254"/>
      <c r="AA39" s="254"/>
      <c r="AB39" s="254"/>
      <c r="AC39" s="254"/>
      <c r="AD39" s="254"/>
      <c r="AE39" s="254"/>
    </row>
    <row r="40" spans="1:31" ht="21" customHeight="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ht="21" customHeight="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ht="21" customHeight="1">
      <c r="A42" s="254"/>
      <c r="B42" s="255" t="s">
        <v>301</v>
      </c>
      <c r="C42" s="255" t="s">
        <v>303</v>
      </c>
      <c r="D42" s="255" t="s">
        <v>167</v>
      </c>
      <c r="E42" s="255">
        <v>2005</v>
      </c>
      <c r="F42" s="255">
        <v>2006</v>
      </c>
      <c r="G42" s="255">
        <v>2007</v>
      </c>
      <c r="H42" s="255">
        <v>2008</v>
      </c>
      <c r="I42" s="255">
        <v>2009</v>
      </c>
      <c r="J42" s="255">
        <v>2010</v>
      </c>
      <c r="K42" s="255">
        <v>2011</v>
      </c>
      <c r="L42" s="255">
        <v>2012</v>
      </c>
      <c r="M42" s="255">
        <v>2013</v>
      </c>
      <c r="N42" s="255">
        <v>2014</v>
      </c>
      <c r="O42" s="255">
        <v>2015</v>
      </c>
      <c r="P42" s="255">
        <v>2016</v>
      </c>
      <c r="Q42" s="255">
        <v>2017</v>
      </c>
      <c r="R42" s="255">
        <v>2018</v>
      </c>
      <c r="S42" s="255">
        <v>2019</v>
      </c>
      <c r="T42" s="255">
        <v>2020</v>
      </c>
      <c r="U42" s="255">
        <v>2021</v>
      </c>
      <c r="V42" s="255">
        <v>2022</v>
      </c>
      <c r="W42" s="255">
        <v>2023</v>
      </c>
      <c r="X42" s="254"/>
      <c r="Y42" s="254"/>
      <c r="Z42" s="254"/>
      <c r="AA42" s="254"/>
      <c r="AB42" s="254"/>
      <c r="AC42" s="254"/>
      <c r="AD42" s="288"/>
      <c r="AE42" s="288"/>
    </row>
    <row r="43" spans="1:31" ht="21" customHeight="1">
      <c r="A43" s="254"/>
      <c r="B43" s="263" t="s">
        <v>23</v>
      </c>
      <c r="C43" s="267" t="s">
        <v>19</v>
      </c>
      <c r="D43" s="267" t="s">
        <v>152</v>
      </c>
      <c r="E43" s="289">
        <f t="shared" ref="E43:W44" si="12">E38/1000</f>
        <v>2238.7036591729102</v>
      </c>
      <c r="F43" s="289">
        <f t="shared" si="12"/>
        <v>1567.6727646091767</v>
      </c>
      <c r="G43" s="289">
        <f t="shared" si="12"/>
        <v>1098.7528565630651</v>
      </c>
      <c r="H43" s="289">
        <f t="shared" si="12"/>
        <v>776.89015151582078</v>
      </c>
      <c r="I43" s="289">
        <f t="shared" si="12"/>
        <v>549.60110576073669</v>
      </c>
      <c r="J43" s="289">
        <f t="shared" si="12"/>
        <v>390.13629122144891</v>
      </c>
      <c r="K43" s="289">
        <f t="shared" si="12"/>
        <v>279.73961816429062</v>
      </c>
      <c r="L43" s="289">
        <f t="shared" si="12"/>
        <v>203.04195235284249</v>
      </c>
      <c r="M43" s="289">
        <f t="shared" si="12"/>
        <v>151.2105681490803</v>
      </c>
      <c r="N43" s="289">
        <f t="shared" si="12"/>
        <v>115.58344847737339</v>
      </c>
      <c r="O43" s="289">
        <f t="shared" si="12"/>
        <v>88.17510118928837</v>
      </c>
      <c r="P43" s="289">
        <f t="shared" si="12"/>
        <v>68.866288020460217</v>
      </c>
      <c r="Q43" s="289">
        <f t="shared" si="12"/>
        <v>53.133853006823252</v>
      </c>
      <c r="R43" s="289">
        <f t="shared" si="12"/>
        <v>37.370707834937669</v>
      </c>
      <c r="S43" s="289">
        <f t="shared" si="12"/>
        <v>102.493894782775</v>
      </c>
      <c r="T43" s="289">
        <f t="shared" si="12"/>
        <v>8.8289055190500001</v>
      </c>
      <c r="U43" s="289">
        <f t="shared" si="12"/>
        <v>11.050528564299999</v>
      </c>
      <c r="V43" s="289">
        <f t="shared" si="12"/>
        <v>8.4769846429884907</v>
      </c>
      <c r="W43" s="289">
        <f t="shared" si="12"/>
        <v>6.5947328150205928</v>
      </c>
      <c r="X43" s="254"/>
      <c r="Y43" s="254"/>
      <c r="Z43" s="254"/>
      <c r="AA43" s="254"/>
      <c r="AB43" s="254"/>
      <c r="AC43" s="254"/>
      <c r="AD43" s="288"/>
      <c r="AE43" s="288"/>
    </row>
    <row r="44" spans="1:31" ht="21" customHeight="1">
      <c r="A44" s="254"/>
      <c r="B44" s="258" t="s">
        <v>23</v>
      </c>
      <c r="C44" s="258" t="s">
        <v>20</v>
      </c>
      <c r="D44" s="258" t="s">
        <v>152</v>
      </c>
      <c r="E44" s="290">
        <f t="shared" si="12"/>
        <v>3.348115943198899E-2</v>
      </c>
      <c r="F44" s="290">
        <f t="shared" si="12"/>
        <v>3.1654759511287274E-2</v>
      </c>
      <c r="G44" s="290">
        <f t="shared" si="12"/>
        <v>2.9927989852109656E-2</v>
      </c>
      <c r="H44" s="290">
        <f t="shared" si="12"/>
        <v>2.8295415615733881E-2</v>
      </c>
      <c r="I44" s="290">
        <f t="shared" si="12"/>
        <v>2.675189843432399E-2</v>
      </c>
      <c r="J44" s="290">
        <f t="shared" si="12"/>
        <v>2.5292580238419828E-2</v>
      </c>
      <c r="K44" s="290">
        <f t="shared" si="12"/>
        <v>2.3912867966638215E-2</v>
      </c>
      <c r="L44" s="290">
        <f t="shared" si="12"/>
        <v>2.2608419109461216E-2</v>
      </c>
      <c r="M44" s="290">
        <f t="shared" si="12"/>
        <v>2.1375128041611891E-2</v>
      </c>
      <c r="N44" s="290">
        <f t="shared" si="12"/>
        <v>2.0209113099999999E-2</v>
      </c>
      <c r="O44" s="290">
        <f t="shared" si="12"/>
        <v>2.5514745400000004E-2</v>
      </c>
      <c r="P44" s="290">
        <f t="shared" si="12"/>
        <v>2.1067213099999996E-2</v>
      </c>
      <c r="Q44" s="290">
        <f t="shared" si="12"/>
        <v>2.2436740699999999E-2</v>
      </c>
      <c r="R44" s="290">
        <f t="shared" si="12"/>
        <v>2.3082031900000001E-2</v>
      </c>
      <c r="S44" s="290">
        <f t="shared" si="12"/>
        <v>2.36878505E-2</v>
      </c>
      <c r="T44" s="290">
        <f t="shared" si="12"/>
        <v>1.7470916E-2</v>
      </c>
      <c r="U44" s="290">
        <f t="shared" si="12"/>
        <v>1.36463643E-2</v>
      </c>
      <c r="V44" s="290">
        <f t="shared" si="12"/>
        <v>1.2901954037684713E-2</v>
      </c>
      <c r="W44" s="290">
        <f t="shared" si="12"/>
        <v>1.2198151414624693E-2</v>
      </c>
      <c r="X44" s="254"/>
      <c r="Y44" s="254"/>
      <c r="Z44" s="254"/>
      <c r="AA44" s="254"/>
      <c r="AB44" s="254"/>
      <c r="AC44" s="254"/>
      <c r="AD44" s="288"/>
      <c r="AE44" s="288"/>
    </row>
    <row r="45" spans="1:31" ht="21" customHeight="1">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4"/>
      <c r="AB45" s="254"/>
      <c r="AC45" s="254"/>
      <c r="AD45" s="254"/>
      <c r="AE45" s="254"/>
    </row>
    <row r="46" spans="1:31" ht="21" customHeight="1">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4"/>
      <c r="AB46" s="254"/>
      <c r="AC46" s="254"/>
      <c r="AD46" s="254"/>
      <c r="AE46" s="254"/>
    </row>
    <row r="47" spans="1:31" ht="21" customHeight="1">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4"/>
      <c r="AB47" s="254"/>
      <c r="AC47" s="254"/>
      <c r="AD47" s="254"/>
      <c r="AE47" s="254"/>
    </row>
    <row r="48" spans="1:31" ht="21" customHeight="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ht="21" customHeight="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ht="21" customHeight="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ht="21" customHeight="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ht="21" customHeight="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ht="21" customHeight="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ht="21" customHeight="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ht="21" customHeight="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ht="21" customHeight="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ht="21" customHeight="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ht="21" customHeight="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ht="21" customHeight="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ht="21" customHeight="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ht="21" customHeight="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ht="21"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ht="21"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ht="21"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ht="21"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ht="21" customHeight="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ht="21" customHeight="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ht="21" customHeight="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ht="21" customHeight="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ht="21" customHeight="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ht="21" customHeight="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ht="21" customHeight="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row r="73" spans="1:31" ht="21" customHeight="1">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row>
    <row r="74" spans="1:31" ht="21" customHeight="1">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row>
    <row r="75" spans="1:31" ht="21" customHeight="1">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row>
    <row r="76" spans="1:31" ht="21" customHeight="1">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row>
    <row r="77" spans="1:31" ht="21" customHeight="1">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row>
    <row r="78" spans="1:31" ht="21" customHeight="1">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row>
    <row r="79" spans="1:31" ht="21" customHeight="1">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1" ht="21"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row>
    <row r="81" spans="1:31" ht="21"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row>
    <row r="82" spans="1:31" ht="21" customHeight="1">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row>
    <row r="83" spans="1:31" ht="21"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row>
    <row r="84" spans="1:31" ht="21" customHeight="1">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row>
    <row r="85" spans="1:31" ht="21" customHeight="1">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row>
    <row r="86" spans="1:31" ht="21" customHeight="1">
      <c r="A86" s="254"/>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row>
    <row r="87" spans="1:31" ht="21" customHeight="1">
      <c r="A87" s="254"/>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row>
    <row r="88" spans="1:31" ht="21" customHeight="1">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row>
    <row r="89" spans="1:31" ht="21" customHeight="1">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row>
    <row r="90" spans="1:31" ht="21" customHeight="1">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1" ht="21" customHeight="1">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row>
    <row r="92" spans="1:31" ht="21" customHeight="1">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row>
    <row r="93" spans="1:31" ht="21" customHeight="1">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row>
    <row r="94" spans="1:31" ht="21" customHeight="1">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row>
    <row r="95" spans="1:31" ht="21" customHeight="1">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row>
    <row r="96" spans="1:31" ht="21"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row>
    <row r="97" spans="1:31" ht="21" customHeight="1">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row>
    <row r="98" spans="1:31" ht="21"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row>
    <row r="99" spans="1:31" ht="21" customHeight="1">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row>
    <row r="100" spans="1:31" ht="21" customHeight="1">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row>
    <row r="101" spans="1:31" ht="21" customHeight="1">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row>
    <row r="102" spans="1:31" ht="21" customHeight="1">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row>
    <row r="103" spans="1:31" ht="21" customHeight="1">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row>
    <row r="104" spans="1:31" ht="21" customHeight="1">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row>
    <row r="105" spans="1:31" ht="21"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row>
    <row r="106" spans="1:31" ht="21" customHeight="1">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1" ht="21" customHeight="1">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row>
    <row r="108" spans="1:31" ht="21" customHeight="1">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row>
    <row r="109" spans="1:31" ht="21" customHeight="1">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row>
    <row r="110" spans="1:31" ht="21" customHeight="1">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row>
    <row r="111" spans="1:31" ht="21" customHeight="1">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row>
    <row r="112" spans="1:31" ht="21" customHeight="1">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row>
    <row r="113" spans="1:31" ht="21" customHeight="1">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row>
    <row r="114" spans="1:31" ht="21" customHeight="1">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row>
    <row r="115" spans="1:31" ht="21" customHeight="1">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row>
    <row r="116" spans="1:31" ht="21" customHeight="1">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254"/>
    </row>
    <row r="117" spans="1:31" ht="21" customHeight="1">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254"/>
    </row>
    <row r="118" spans="1:31" ht="21" customHeight="1">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row>
    <row r="119" spans="1:31" ht="21" customHeight="1">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row>
    <row r="120" spans="1:31" ht="21" customHeight="1">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row>
    <row r="121" spans="1:31" ht="21" customHeight="1">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254"/>
    </row>
    <row r="122" spans="1:31" ht="21" customHeight="1">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row>
    <row r="123" spans="1:31" ht="21" customHeight="1">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54"/>
      <c r="Y123" s="254"/>
      <c r="Z123" s="254"/>
      <c r="AA123" s="254"/>
      <c r="AB123" s="254"/>
      <c r="AC123" s="254"/>
      <c r="AD123" s="254"/>
      <c r="AE123" s="254"/>
    </row>
    <row r="124" spans="1:31" ht="21" customHeight="1">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row>
    <row r="125" spans="1:31" ht="21" customHeight="1">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row>
    <row r="126" spans="1:31" ht="21" customHeight="1">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4"/>
    </row>
    <row r="127" spans="1:31" ht="21" customHeight="1">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54"/>
      <c r="Y127" s="254"/>
      <c r="Z127" s="254"/>
      <c r="AA127" s="254"/>
      <c r="AB127" s="254"/>
      <c r="AC127" s="254"/>
      <c r="AD127" s="254"/>
      <c r="AE127" s="254"/>
    </row>
    <row r="128" spans="1:31" ht="21" customHeight="1">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row>
    <row r="129" spans="1:31" ht="21" customHeight="1">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254"/>
    </row>
    <row r="130" spans="1:31" ht="21" customHeight="1">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54"/>
      <c r="AE130" s="254"/>
    </row>
    <row r="131" spans="1:31" ht="21" customHeight="1">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row>
    <row r="132" spans="1:31" ht="21" customHeight="1">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1" ht="21" customHeight="1">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54"/>
      <c r="AE133" s="254"/>
    </row>
    <row r="134" spans="1:31" ht="21" customHeight="1">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row>
    <row r="135" spans="1:31" ht="21" customHeight="1">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54"/>
      <c r="AE135" s="254"/>
    </row>
    <row r="136" spans="1:31" ht="21" customHeight="1">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row>
    <row r="137" spans="1:31" ht="21" customHeight="1">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54"/>
      <c r="AE137" s="254"/>
    </row>
    <row r="138" spans="1:31" ht="21" customHeight="1">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54"/>
      <c r="AE138" s="254"/>
    </row>
    <row r="139" spans="1:31" ht="21" customHeight="1">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254"/>
    </row>
    <row r="140" spans="1:31" ht="21" customHeight="1">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54"/>
      <c r="AE140" s="254"/>
    </row>
    <row r="141" spans="1:31" ht="21" customHeight="1">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row>
    <row r="142" spans="1:31" ht="21" customHeight="1">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row>
    <row r="143" spans="1:31" ht="21" customHeight="1">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row>
    <row r="144" spans="1:31" ht="21" customHeight="1">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row>
    <row r="145" spans="1:31" ht="21" customHeight="1">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row>
    <row r="146" spans="1:31" ht="21" customHeight="1">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row>
    <row r="147" spans="1:31" ht="21" customHeight="1">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54"/>
      <c r="AE147" s="254"/>
    </row>
    <row r="148" spans="1:31" ht="21" customHeight="1">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54"/>
      <c r="AE148" s="254"/>
    </row>
    <row r="149" spans="1:31" ht="21" customHeight="1">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54"/>
      <c r="AE149" s="254"/>
    </row>
    <row r="150" spans="1:31" ht="21" customHeight="1">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54"/>
      <c r="AE150" s="254"/>
    </row>
    <row r="151" spans="1:31" ht="21" customHeight="1">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254"/>
    </row>
    <row r="152" spans="1:31" ht="21" customHeight="1">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54"/>
      <c r="AE152" s="254"/>
    </row>
    <row r="153" spans="1:31" ht="21" customHeight="1">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row>
    <row r="154" spans="1:31" ht="21" customHeight="1">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row>
    <row r="155" spans="1:31" ht="21" customHeight="1">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row>
    <row r="156" spans="1:31" ht="21" customHeight="1">
      <c r="A156" s="254"/>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54"/>
      <c r="AE156" s="254"/>
    </row>
    <row r="157" spans="1:31" ht="21" customHeight="1">
      <c r="A157" s="254"/>
      <c r="B157" s="254"/>
      <c r="C157" s="254"/>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254"/>
      <c r="AE157" s="254"/>
    </row>
    <row r="158" spans="1:31" ht="21" customHeight="1">
      <c r="A158" s="254"/>
      <c r="B158" s="254"/>
      <c r="C158" s="254"/>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row>
    <row r="159" spans="1:31" ht="21" customHeight="1">
      <c r="A159" s="254"/>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row>
    <row r="160" spans="1:31" ht="21" customHeight="1">
      <c r="A160" s="254"/>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row>
    <row r="161" spans="1:31" ht="21" customHeight="1">
      <c r="A161" s="254"/>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54"/>
      <c r="AE161" s="254"/>
    </row>
    <row r="162" spans="1:31" ht="21" customHeight="1">
      <c r="A162" s="254"/>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1" ht="21" customHeight="1">
      <c r="A163" s="254"/>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row>
    <row r="164" spans="1:31" ht="21" customHeight="1">
      <c r="A164" s="254"/>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row>
    <row r="165" spans="1:31" ht="21" customHeight="1">
      <c r="A165" s="254"/>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54"/>
    </row>
    <row r="166" spans="1:31" ht="21" customHeight="1">
      <c r="A166" s="254"/>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row>
    <row r="167" spans="1:31" ht="21" customHeight="1">
      <c r="A167" s="254"/>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row>
    <row r="168" spans="1:31" ht="21" customHeight="1">
      <c r="A168" s="254"/>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row>
    <row r="169" spans="1:31" ht="21" customHeight="1">
      <c r="A169" s="254"/>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54"/>
      <c r="AE169" s="254"/>
    </row>
    <row r="170" spans="1:31" ht="21" customHeight="1">
      <c r="A170" s="254"/>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row>
    <row r="171" spans="1:31" ht="21" customHeight="1">
      <c r="A171" s="254"/>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54"/>
      <c r="AE171" s="254"/>
    </row>
    <row r="172" spans="1:31" ht="21" customHeight="1">
      <c r="A172" s="254"/>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row>
    <row r="173" spans="1:31" ht="21" customHeight="1">
      <c r="A173" s="254"/>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54"/>
      <c r="AE173" s="254"/>
    </row>
    <row r="174" spans="1:31" ht="21" customHeight="1">
      <c r="A174" s="254"/>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54"/>
      <c r="AE174" s="254"/>
    </row>
    <row r="175" spans="1:31" ht="21" customHeight="1">
      <c r="A175" s="254"/>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54"/>
      <c r="AE175" s="254"/>
    </row>
    <row r="176" spans="1:31" ht="21" customHeight="1">
      <c r="A176" s="254"/>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row>
    <row r="177" spans="1:31" ht="21" customHeight="1">
      <c r="A177" s="254"/>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254"/>
    </row>
    <row r="178" spans="1:31" ht="21" customHeight="1">
      <c r="A178" s="254"/>
      <c r="B178" s="254"/>
      <c r="C178" s="254"/>
      <c r="D178" s="254"/>
      <c r="E178" s="254"/>
      <c r="F178" s="254"/>
      <c r="G178" s="254"/>
      <c r="H178" s="254"/>
      <c r="I178" s="254"/>
      <c r="J178" s="254"/>
      <c r="K178" s="254"/>
      <c r="L178" s="254"/>
      <c r="M178" s="254"/>
      <c r="N178" s="254"/>
      <c r="O178" s="254"/>
      <c r="P178" s="254"/>
      <c r="Q178" s="254"/>
      <c r="R178" s="254"/>
      <c r="S178" s="254"/>
      <c r="T178" s="254"/>
      <c r="U178" s="254"/>
      <c r="V178" s="254"/>
      <c r="W178" s="254"/>
      <c r="X178" s="254"/>
      <c r="Y178" s="254"/>
      <c r="Z178" s="254"/>
      <c r="AA178" s="254"/>
      <c r="AB178" s="254"/>
      <c r="AC178" s="254"/>
      <c r="AD178" s="254"/>
      <c r="AE178" s="254"/>
    </row>
    <row r="179" spans="1:31" ht="21" customHeight="1">
      <c r="A179" s="254"/>
      <c r="B179" s="254"/>
      <c r="C179" s="254"/>
      <c r="D179" s="254"/>
      <c r="E179" s="254"/>
      <c r="F179" s="254"/>
      <c r="G179" s="254"/>
      <c r="H179" s="254"/>
      <c r="I179" s="254"/>
      <c r="J179" s="254"/>
      <c r="K179" s="254"/>
      <c r="L179" s="254"/>
      <c r="M179" s="254"/>
      <c r="N179" s="254"/>
      <c r="O179" s="254"/>
      <c r="P179" s="254"/>
      <c r="Q179" s="254"/>
      <c r="R179" s="254"/>
      <c r="S179" s="254"/>
      <c r="T179" s="254"/>
      <c r="U179" s="254"/>
      <c r="V179" s="254"/>
      <c r="W179" s="254"/>
      <c r="X179" s="254"/>
      <c r="Y179" s="254"/>
      <c r="Z179" s="254"/>
      <c r="AA179" s="254"/>
      <c r="AB179" s="254"/>
      <c r="AC179" s="254"/>
      <c r="AD179" s="254"/>
      <c r="AE179" s="254"/>
    </row>
    <row r="180" spans="1:31" ht="21" customHeight="1">
      <c r="A180" s="254"/>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54"/>
      <c r="AE180" s="254"/>
    </row>
    <row r="181" spans="1:31" ht="21" customHeight="1">
      <c r="A181" s="254"/>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row>
    <row r="182" spans="1:31" ht="21" customHeight="1">
      <c r="A182" s="254"/>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row>
    <row r="183" spans="1:31" ht="21" customHeight="1">
      <c r="A183" s="254"/>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row>
    <row r="184" spans="1:31" ht="21" customHeight="1">
      <c r="A184" s="254"/>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row>
    <row r="185" spans="1:31" ht="21" customHeight="1">
      <c r="A185" s="254"/>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row>
    <row r="186" spans="1:31" ht="21" customHeight="1">
      <c r="A186" s="254"/>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row>
    <row r="187" spans="1:31" ht="21" customHeight="1">
      <c r="A187" s="254"/>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row>
    <row r="188" spans="1:31" ht="21" customHeight="1">
      <c r="A188" s="254"/>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row>
    <row r="189" spans="1:31" ht="21" customHeight="1">
      <c r="A189" s="254"/>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row>
    <row r="190" spans="1:31" ht="21" customHeight="1">
      <c r="A190" s="254"/>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row>
    <row r="191" spans="1:31" ht="21" customHeight="1">
      <c r="A191" s="254"/>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1" ht="21" customHeight="1">
      <c r="A192" s="254"/>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row>
    <row r="193" spans="1:31" ht="21" customHeight="1">
      <c r="A193" s="254"/>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row>
    <row r="194" spans="1:31" ht="21" customHeight="1">
      <c r="A194" s="254"/>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row>
    <row r="195" spans="1:31" ht="21" customHeight="1">
      <c r="A195" s="254"/>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row>
    <row r="196" spans="1:31" ht="21" customHeight="1">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row>
    <row r="197" spans="1:31" ht="21" customHeight="1">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row>
    <row r="198" spans="1:31" ht="21" customHeight="1">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row>
    <row r="199" spans="1:31" ht="21" customHeight="1">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row>
    <row r="200" spans="1:31" ht="21" customHeight="1">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row>
    <row r="201" spans="1:31" ht="21" customHeight="1">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row>
    <row r="202" spans="1:31" ht="21" customHeight="1">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row>
    <row r="203" spans="1:31" ht="21" customHeight="1">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row>
    <row r="204" spans="1:31" ht="21" customHeight="1">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row>
    <row r="205" spans="1:31" ht="21" customHeight="1">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row>
    <row r="206" spans="1:31" ht="21" customHeight="1">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row>
    <row r="207" spans="1:31" ht="21" customHeight="1">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row>
    <row r="208" spans="1:31" ht="21" customHeight="1">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row>
    <row r="209" spans="1:31" ht="21" customHeight="1">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row>
    <row r="210" spans="1:31" ht="21" customHeight="1">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row>
    <row r="211" spans="1:31" ht="21" customHeight="1">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row>
    <row r="212" spans="1:31" ht="21" customHeight="1">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row>
    <row r="213" spans="1:31" ht="21" customHeight="1">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row>
    <row r="214" spans="1:31" ht="21" customHeight="1">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row>
    <row r="215" spans="1:31" ht="21" customHeight="1">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row>
    <row r="216" spans="1:31" ht="21" customHeight="1">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row>
    <row r="217" spans="1:31" ht="21" customHeight="1">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row>
    <row r="218" spans="1:31" ht="21" customHeight="1">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1" ht="21" customHeight="1">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row>
    <row r="220" spans="1:31" ht="21" customHeight="1">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row>
    <row r="221" spans="1:31" ht="21" customHeight="1">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row>
    <row r="222" spans="1:31" ht="21" customHeight="1">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row>
    <row r="223" spans="1:31" ht="21" customHeight="1">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row>
    <row r="224" spans="1:31" ht="21" customHeight="1">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row>
    <row r="225" spans="1:31" ht="21" customHeight="1">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row>
    <row r="226" spans="1:31" ht="21" customHeight="1">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row>
    <row r="227" spans="1:31" ht="21" customHeight="1">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row>
    <row r="228" spans="1:31" ht="21" customHeight="1">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row>
    <row r="229" spans="1:31" ht="21" customHeight="1">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row>
    <row r="230" spans="1:31" ht="21" customHeight="1">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row>
    <row r="231" spans="1:31" ht="21" customHeight="1">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row>
    <row r="232" spans="1:31" ht="21" customHeight="1">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row>
    <row r="233" spans="1:31" ht="21" customHeight="1">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row>
    <row r="234" spans="1:31" ht="21" customHeight="1">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row>
    <row r="235" spans="1:31" ht="21" customHeight="1">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row>
    <row r="236" spans="1:31" ht="21" customHeight="1">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row>
    <row r="237" spans="1:31" ht="21" customHeight="1">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row>
    <row r="238" spans="1:31" ht="21" customHeight="1">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row>
    <row r="239" spans="1:31" ht="21" customHeight="1">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row>
    <row r="240" spans="1:31" ht="21" customHeight="1">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row>
    <row r="241" spans="1:31" ht="21" customHeight="1">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row>
    <row r="242" spans="1:31" ht="21" customHeight="1">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row>
    <row r="243" spans="1:31" ht="21" customHeight="1">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row>
    <row r="244" spans="1:31" ht="21" customHeight="1">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row>
    <row r="245" spans="1:31"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row>
    <row r="246" spans="1:31"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row>
    <row r="247" spans="1:31"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row>
    <row r="248" spans="1:31"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row>
    <row r="249" spans="1:31"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row>
    <row r="250" spans="1:31"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row>
    <row r="251" spans="1:31"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row>
    <row r="252" spans="1:31"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row>
    <row r="253" spans="1:31"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row>
    <row r="254" spans="1:31"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row>
    <row r="255" spans="1:31"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row>
    <row r="256" spans="1:31"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row>
    <row r="257" spans="1:31"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row>
    <row r="258" spans="1:31"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row>
    <row r="259" spans="1:31"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row>
    <row r="260" spans="1:31"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row>
    <row r="261" spans="1:31"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row>
    <row r="262" spans="1:31"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row>
    <row r="263" spans="1:31"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row>
    <row r="264" spans="1:31"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row>
    <row r="265" spans="1:31"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row>
    <row r="266" spans="1:31"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row>
    <row r="267" spans="1:31"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row>
    <row r="268" spans="1:31"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row>
    <row r="269" spans="1:31"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row>
    <row r="270" spans="1:31"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row>
    <row r="271" spans="1:31"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row>
    <row r="272" spans="1:31"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row>
    <row r="273" spans="1:31"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row>
    <row r="274" spans="1:31"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row>
    <row r="275" spans="1:31"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row>
    <row r="276" spans="1:31"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row>
    <row r="277" spans="1:31"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row>
    <row r="278" spans="1:31"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row>
    <row r="279" spans="1:31"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row>
    <row r="280" spans="1:31"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row>
    <row r="281" spans="1:31"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row>
    <row r="282" spans="1:31"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row>
    <row r="283" spans="1:31"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row>
    <row r="284" spans="1:31"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row>
    <row r="285" spans="1:31"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row>
    <row r="286" spans="1:31"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row>
    <row r="287" spans="1:31"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row>
    <row r="288" spans="1:31"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row>
    <row r="289" spans="1:31"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row>
    <row r="290" spans="1:31"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row>
    <row r="291" spans="1:31"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row>
    <row r="292" spans="1:31"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row>
    <row r="293" spans="1:31"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62"/>
      <c r="AE293" s="262"/>
    </row>
    <row r="294" spans="1:31"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row>
    <row r="295" spans="1:31"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62"/>
      <c r="AE295" s="262"/>
    </row>
    <row r="296" spans="1:31"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62"/>
      <c r="AE296" s="262"/>
    </row>
    <row r="297" spans="1:31"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62"/>
      <c r="AE297" s="262"/>
    </row>
    <row r="298" spans="1:31"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62"/>
      <c r="AE298" s="262"/>
    </row>
    <row r="299" spans="1:31"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62"/>
      <c r="AE299" s="262"/>
    </row>
    <row r="300" spans="1:31"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62"/>
      <c r="AE300" s="262"/>
    </row>
    <row r="301" spans="1:31"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62"/>
      <c r="AE301" s="262"/>
    </row>
    <row r="302" spans="1:31"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62"/>
      <c r="AE302" s="262"/>
    </row>
    <row r="303" spans="1:31"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262"/>
    </row>
    <row r="304" spans="1:31"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62"/>
      <c r="AE304" s="262"/>
    </row>
    <row r="305" spans="1:31"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row>
    <row r="306" spans="1:31"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62"/>
      <c r="AE306" s="262"/>
    </row>
    <row r="307" spans="1:31"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262"/>
    </row>
    <row r="308" spans="1:31"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62"/>
      <c r="AE308" s="262"/>
    </row>
    <row r="309" spans="1:31"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62"/>
      <c r="AE309" s="262"/>
    </row>
    <row r="310" spans="1:31"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62"/>
      <c r="AE310" s="262"/>
    </row>
    <row r="311" spans="1:31"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62"/>
      <c r="AE311" s="262"/>
    </row>
    <row r="312" spans="1:31"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62"/>
      <c r="AE312" s="262"/>
    </row>
    <row r="313" spans="1:31"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62"/>
      <c r="AE313" s="262"/>
    </row>
    <row r="314" spans="1:31"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62"/>
      <c r="AE314" s="262"/>
    </row>
    <row r="315" spans="1:31"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62"/>
      <c r="AE315" s="262"/>
    </row>
    <row r="316" spans="1:31"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262"/>
    </row>
    <row r="317" spans="1:31"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62"/>
      <c r="AE317" s="262"/>
    </row>
    <row r="318" spans="1:31"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62"/>
      <c r="AE318" s="262"/>
    </row>
    <row r="319" spans="1:31"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62"/>
      <c r="AE319" s="262"/>
    </row>
    <row r="320" spans="1:31"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62"/>
      <c r="AE320" s="262"/>
    </row>
    <row r="321" spans="1:31"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62"/>
      <c r="AE321" s="262"/>
    </row>
    <row r="322" spans="1:31"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62"/>
      <c r="AE322" s="262"/>
    </row>
    <row r="323" spans="1:31"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62"/>
      <c r="AE323" s="262"/>
    </row>
    <row r="324" spans="1:31"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262"/>
    </row>
    <row r="325" spans="1:31"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62"/>
      <c r="AE325" s="262"/>
    </row>
    <row r="326" spans="1:31"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62"/>
      <c r="AE326" s="262"/>
    </row>
    <row r="327" spans="1:31"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row>
    <row r="328" spans="1:31"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62"/>
      <c r="AE328" s="262"/>
    </row>
    <row r="329" spans="1:31"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row>
    <row r="330" spans="1:31"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row>
    <row r="331" spans="1:31"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62"/>
      <c r="AE331" s="262"/>
    </row>
    <row r="332" spans="1:31"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262"/>
    </row>
    <row r="333" spans="1:31"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262"/>
    </row>
    <row r="334" spans="1:31"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262"/>
    </row>
    <row r="335" spans="1:31"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row>
    <row r="336" spans="1:31"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62"/>
      <c r="AE336" s="262"/>
    </row>
    <row r="337" spans="1:31"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row>
    <row r="338" spans="1:31"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62"/>
      <c r="AE338" s="262"/>
    </row>
    <row r="339" spans="1:31"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62"/>
      <c r="AE339" s="262"/>
    </row>
    <row r="340" spans="1:31"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c r="AE340" s="262"/>
    </row>
    <row r="341" spans="1:31"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row>
    <row r="342" spans="1:31"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row>
    <row r="343" spans="1:31"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262"/>
    </row>
    <row r="344" spans="1:31"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row>
    <row r="345" spans="1:31"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row>
    <row r="346" spans="1:31"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62"/>
      <c r="AE346" s="262"/>
    </row>
    <row r="347" spans="1:31"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row>
    <row r="348" spans="1:31"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row>
    <row r="349" spans="1:31"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row>
    <row r="350" spans="1:31"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row>
    <row r="351" spans="1:31"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row>
    <row r="352" spans="1:31"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62"/>
      <c r="AE352" s="262"/>
    </row>
    <row r="353" spans="1:31"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62"/>
      <c r="AE353" s="262"/>
    </row>
    <row r="354" spans="1:31"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row>
    <row r="355" spans="1:31"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row>
    <row r="356" spans="1:31"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262"/>
    </row>
    <row r="357" spans="1:31"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62"/>
      <c r="AE357" s="262"/>
    </row>
    <row r="358" spans="1:31"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262"/>
    </row>
    <row r="359" spans="1:31"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row>
    <row r="360" spans="1:31"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row>
    <row r="361" spans="1:31"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62"/>
      <c r="AE361" s="262"/>
    </row>
    <row r="362" spans="1:31"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62"/>
      <c r="AE362" s="262"/>
    </row>
    <row r="363" spans="1:31"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62"/>
      <c r="AE363" s="262"/>
    </row>
    <row r="364" spans="1:31"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row>
    <row r="365" spans="1:31"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262"/>
    </row>
    <row r="366" spans="1:31"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262"/>
    </row>
    <row r="367" spans="1:31"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row>
    <row r="368" spans="1:31"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62"/>
      <c r="AE368" s="262"/>
    </row>
    <row r="369" spans="1:31"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62"/>
      <c r="AE369" s="262"/>
    </row>
    <row r="370" spans="1:31"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62"/>
      <c r="AE370" s="262"/>
    </row>
    <row r="371" spans="1:31"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row>
    <row r="372" spans="1:31"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62"/>
      <c r="AE372" s="262"/>
    </row>
    <row r="373" spans="1:31"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row>
    <row r="374" spans="1:31"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62"/>
      <c r="AE374" s="262"/>
    </row>
    <row r="375" spans="1:31"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row>
    <row r="376" spans="1:31"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262"/>
    </row>
    <row r="377" spans="1:31"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row>
    <row r="378" spans="1:31"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62"/>
      <c r="AE378" s="262"/>
    </row>
    <row r="379" spans="1:31"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row>
    <row r="380" spans="1:31"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row>
    <row r="381" spans="1:31"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62"/>
      <c r="AE381" s="262"/>
    </row>
    <row r="382" spans="1:31"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262"/>
    </row>
    <row r="383" spans="1:31"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row>
    <row r="384" spans="1:31"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62"/>
      <c r="AE384" s="262"/>
    </row>
    <row r="385" spans="1:31"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262"/>
    </row>
    <row r="386" spans="1:31"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262"/>
    </row>
    <row r="387" spans="1:31"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62"/>
      <c r="AE387" s="262"/>
    </row>
    <row r="388" spans="1:31"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62"/>
      <c r="AE388" s="262"/>
    </row>
    <row r="389" spans="1:31"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262"/>
    </row>
    <row r="390" spans="1:31"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62"/>
      <c r="AE390" s="262"/>
    </row>
    <row r="391" spans="1:31"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262"/>
    </row>
    <row r="392" spans="1:31"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262"/>
    </row>
    <row r="393" spans="1:31"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62"/>
      <c r="AE393" s="262"/>
    </row>
    <row r="394" spans="1:31"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row>
    <row r="395" spans="1:31"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62"/>
      <c r="AE395" s="262"/>
    </row>
    <row r="396" spans="1:31"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62"/>
      <c r="AE396" s="262"/>
    </row>
    <row r="397" spans="1:31"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62"/>
      <c r="AE397" s="262"/>
    </row>
    <row r="398" spans="1:31"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62"/>
      <c r="AE398" s="262"/>
    </row>
    <row r="399" spans="1:31"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262"/>
    </row>
    <row r="400" spans="1:31"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62"/>
      <c r="AE400" s="262"/>
    </row>
    <row r="401" spans="1:31"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62"/>
      <c r="AE401" s="262"/>
    </row>
    <row r="402" spans="1:31"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62"/>
      <c r="AE402" s="262"/>
    </row>
    <row r="403" spans="1:31"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62"/>
      <c r="AE403" s="262"/>
    </row>
    <row r="404" spans="1:31"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62"/>
      <c r="AE404" s="262"/>
    </row>
    <row r="405" spans="1:31"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row>
    <row r="406" spans="1:31"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62"/>
      <c r="AE406" s="262"/>
    </row>
    <row r="407" spans="1:31"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row>
    <row r="408" spans="1:31"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62"/>
      <c r="AE408" s="262"/>
    </row>
    <row r="409" spans="1:31"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row>
    <row r="410" spans="1:31"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262"/>
    </row>
    <row r="411" spans="1:31"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row>
    <row r="412" spans="1:31"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62"/>
      <c r="AE412" s="262"/>
    </row>
    <row r="413" spans="1:31"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262"/>
    </row>
    <row r="414" spans="1:31"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62"/>
      <c r="AE414" s="262"/>
    </row>
    <row r="415" spans="1:31"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262"/>
    </row>
    <row r="416" spans="1:31"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row>
    <row r="417" spans="1:31"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62"/>
      <c r="AE417" s="262"/>
    </row>
    <row r="418" spans="1:31"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62"/>
      <c r="AE418" s="262"/>
    </row>
    <row r="419" spans="1:31"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262"/>
    </row>
    <row r="420" spans="1:31"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262"/>
    </row>
    <row r="421" spans="1:31"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row>
    <row r="422" spans="1:31"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262"/>
    </row>
    <row r="423" spans="1:31"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62"/>
      <c r="AE423" s="262"/>
    </row>
    <row r="424" spans="1:31"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62"/>
      <c r="AE424" s="262"/>
    </row>
    <row r="425" spans="1:31"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62"/>
      <c r="AE425" s="262"/>
    </row>
    <row r="426" spans="1:31"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62"/>
      <c r="AE426" s="262"/>
    </row>
    <row r="427" spans="1:31"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62"/>
      <c r="AE427" s="262"/>
    </row>
    <row r="428" spans="1:31"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62"/>
      <c r="AE428" s="262"/>
    </row>
    <row r="429" spans="1:31"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62"/>
      <c r="AE429" s="262"/>
    </row>
    <row r="430" spans="1:31"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62"/>
      <c r="AE430" s="262"/>
    </row>
    <row r="431" spans="1:31"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62"/>
      <c r="AE431" s="262"/>
    </row>
    <row r="432" spans="1:31"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62"/>
      <c r="AE432" s="262"/>
    </row>
    <row r="433" spans="1:31"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62"/>
      <c r="AE433" s="262"/>
    </row>
    <row r="434" spans="1:31"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row>
    <row r="435" spans="1:31"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62"/>
      <c r="AE435" s="262"/>
    </row>
    <row r="436" spans="1:31"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62"/>
      <c r="AE436" s="262"/>
    </row>
    <row r="437" spans="1:31"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62"/>
      <c r="AE437" s="262"/>
    </row>
    <row r="438" spans="1:31"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row>
    <row r="439" spans="1:31"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62"/>
      <c r="AE439" s="262"/>
    </row>
    <row r="440" spans="1:31"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row>
    <row r="441" spans="1:31"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262"/>
    </row>
    <row r="442" spans="1:31"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262"/>
    </row>
    <row r="443" spans="1:31"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row>
    <row r="444" spans="1:31"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row>
    <row r="445" spans="1:31"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62"/>
      <c r="AE445" s="262"/>
    </row>
    <row r="446" spans="1:31"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row>
    <row r="447" spans="1:31"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262"/>
    </row>
    <row r="448" spans="1:31"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62"/>
      <c r="AE448" s="262"/>
    </row>
    <row r="449" spans="1:31"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62"/>
      <c r="AE449" s="262"/>
    </row>
    <row r="450" spans="1:31"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262"/>
    </row>
    <row r="451" spans="1:31"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262"/>
    </row>
    <row r="452" spans="1:31"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row>
    <row r="453" spans="1:31"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c r="AA453" s="262"/>
      <c r="AB453" s="262"/>
      <c r="AC453" s="262"/>
      <c r="AD453" s="262"/>
      <c r="AE453" s="262"/>
    </row>
    <row r="454" spans="1:31"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262"/>
    </row>
    <row r="455" spans="1:31"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c r="AA455" s="262"/>
      <c r="AB455" s="262"/>
      <c r="AC455" s="262"/>
      <c r="AD455" s="262"/>
      <c r="AE455" s="262"/>
    </row>
    <row r="456" spans="1:31"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262"/>
    </row>
    <row r="457" spans="1:31"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62"/>
      <c r="AE457" s="262"/>
    </row>
    <row r="458" spans="1:31"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62"/>
      <c r="AE458" s="262"/>
    </row>
    <row r="459" spans="1:31"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62"/>
      <c r="AE459" s="262"/>
    </row>
    <row r="460" spans="1:31"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row>
    <row r="461" spans="1:31"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62"/>
      <c r="AE461" s="262"/>
    </row>
    <row r="462" spans="1:31"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62"/>
      <c r="AE462" s="262"/>
    </row>
    <row r="463" spans="1:31"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row>
    <row r="464" spans="1:31"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row>
    <row r="465" spans="1:31"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row>
    <row r="466" spans="1:31"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row>
    <row r="467" spans="1:31"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row>
    <row r="468" spans="1:31"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62"/>
      <c r="AE468" s="262"/>
    </row>
    <row r="469" spans="1:31"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62"/>
      <c r="AE469" s="262"/>
    </row>
    <row r="470" spans="1:31"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row>
    <row r="471" spans="1:31"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262"/>
    </row>
    <row r="472" spans="1:31"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262"/>
      <c r="AE472" s="262"/>
    </row>
    <row r="473" spans="1:31"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row>
    <row r="474" spans="1:31"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row>
    <row r="475" spans="1:31"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row>
    <row r="476" spans="1:31"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62"/>
      <c r="AE476" s="262"/>
    </row>
    <row r="477" spans="1:31"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62"/>
      <c r="AE477" s="262"/>
    </row>
    <row r="478" spans="1:31"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62"/>
      <c r="AE478" s="262"/>
    </row>
    <row r="479" spans="1:31"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262"/>
    </row>
    <row r="480" spans="1:31"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262"/>
    </row>
    <row r="481" spans="1:31"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262"/>
      <c r="AE481" s="262"/>
    </row>
    <row r="482" spans="1:31"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row>
    <row r="483" spans="1:31"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262"/>
      <c r="AE483" s="262"/>
    </row>
    <row r="484" spans="1:31"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262"/>
      <c r="AE484" s="262"/>
    </row>
    <row r="485" spans="1:31"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262"/>
      <c r="AE485" s="262"/>
    </row>
    <row r="486" spans="1:31"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262"/>
      <c r="AE486" s="262"/>
    </row>
    <row r="487" spans="1:31"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62"/>
      <c r="AE487" s="262"/>
    </row>
    <row r="488" spans="1:31"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c r="AE488" s="262"/>
    </row>
    <row r="489" spans="1:31"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62"/>
      <c r="AE489" s="262"/>
    </row>
    <row r="490" spans="1:31"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row>
    <row r="491" spans="1:31"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row>
    <row r="492" spans="1:31"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62"/>
      <c r="AE492" s="262"/>
    </row>
    <row r="493" spans="1:31"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2"/>
      <c r="AE493" s="262"/>
    </row>
    <row r="494" spans="1:31"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2"/>
      <c r="AE494" s="262"/>
    </row>
    <row r="495" spans="1:31"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row>
    <row r="496" spans="1:31"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62"/>
      <c r="AE496" s="262"/>
    </row>
    <row r="497" spans="1:31"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62"/>
      <c r="AE497" s="262"/>
    </row>
    <row r="498" spans="1:31"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row>
    <row r="499" spans="1:31"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row>
    <row r="500" spans="1:31"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row>
    <row r="501" spans="1:31"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row>
    <row r="502" spans="1:31"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row>
    <row r="503" spans="1:31"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row>
    <row r="504" spans="1:31"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row>
    <row r="505" spans="1:31"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62"/>
      <c r="AE505" s="262"/>
    </row>
    <row r="506" spans="1:31"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row>
    <row r="507" spans="1:31"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262"/>
    </row>
    <row r="508" spans="1:31"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262"/>
    </row>
    <row r="509" spans="1:31"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262"/>
      <c r="AE509" s="262"/>
    </row>
    <row r="510" spans="1:31"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row>
    <row r="511" spans="1:31"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262"/>
      <c r="AE511" s="262"/>
    </row>
    <row r="512" spans="1:31"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262"/>
      <c r="AE512" s="262"/>
    </row>
    <row r="513" spans="1:31"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262"/>
      <c r="AE513" s="262"/>
    </row>
    <row r="514" spans="1:31"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c r="AA514" s="262"/>
      <c r="AB514" s="262"/>
      <c r="AC514" s="262"/>
      <c r="AD514" s="262"/>
      <c r="AE514" s="262"/>
    </row>
    <row r="515" spans="1:31"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262"/>
    </row>
    <row r="516" spans="1:31"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262"/>
    </row>
    <row r="517" spans="1:31"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62"/>
      <c r="AE517" s="262"/>
    </row>
    <row r="518" spans="1:31"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62"/>
      <c r="AE518" s="262"/>
    </row>
    <row r="519" spans="1:31"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62"/>
      <c r="AE519" s="262"/>
    </row>
    <row r="520" spans="1:31"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62"/>
      <c r="AE520" s="262"/>
    </row>
    <row r="521" spans="1:31"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row>
    <row r="522" spans="1:31"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62"/>
      <c r="AE522" s="262"/>
    </row>
    <row r="523" spans="1:31"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62"/>
      <c r="AE523" s="262"/>
    </row>
    <row r="524" spans="1:31"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row>
    <row r="525" spans="1:31"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row>
    <row r="526" spans="1:31"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62"/>
      <c r="AE526" s="262"/>
    </row>
    <row r="527" spans="1:31"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row>
    <row r="528" spans="1:31"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62"/>
      <c r="AE528" s="262"/>
    </row>
    <row r="529" spans="1:31"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262"/>
    </row>
    <row r="530" spans="1:31"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62"/>
      <c r="AE530" s="262"/>
    </row>
    <row r="531" spans="1:31"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62"/>
      <c r="AE531" s="262"/>
    </row>
    <row r="532" spans="1:31"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62"/>
      <c r="AE532" s="262"/>
    </row>
    <row r="533" spans="1:31"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62"/>
      <c r="AE533" s="262"/>
    </row>
    <row r="534" spans="1:31"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262"/>
    </row>
    <row r="535" spans="1:31"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262"/>
    </row>
    <row r="536" spans="1:31"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262"/>
      <c r="AE536" s="262"/>
    </row>
    <row r="537" spans="1:31"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row>
    <row r="538" spans="1:31"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262"/>
    </row>
    <row r="539" spans="1:31"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62"/>
      <c r="AE539" s="262"/>
    </row>
    <row r="540" spans="1:31"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62"/>
      <c r="AE540" s="262"/>
    </row>
    <row r="541" spans="1:31"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62"/>
      <c r="AE541" s="262"/>
    </row>
    <row r="542" spans="1:31"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62"/>
      <c r="AE542" s="262"/>
    </row>
    <row r="543" spans="1:31"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row>
    <row r="544" spans="1:31"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262"/>
    </row>
    <row r="545" spans="1:31"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262"/>
      <c r="AE545" s="262"/>
    </row>
    <row r="546" spans="1:31"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262"/>
      <c r="AE546" s="262"/>
    </row>
    <row r="547" spans="1:31"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row>
    <row r="548" spans="1:31"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262"/>
      <c r="AE548" s="262"/>
    </row>
    <row r="549" spans="1:31"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62"/>
      <c r="AE549" s="262"/>
    </row>
    <row r="550" spans="1:31"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62"/>
      <c r="AE550" s="262"/>
    </row>
    <row r="551" spans="1:31"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62"/>
      <c r="AE551" s="262"/>
    </row>
    <row r="552" spans="1:31"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62"/>
      <c r="AE552" s="262"/>
    </row>
    <row r="553" spans="1:31"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62"/>
      <c r="AE553" s="262"/>
    </row>
    <row r="554" spans="1:31"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62"/>
      <c r="AE554" s="262"/>
    </row>
    <row r="555" spans="1:31"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62"/>
      <c r="AE555" s="262"/>
    </row>
    <row r="556" spans="1:31"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62"/>
      <c r="AE556" s="262"/>
    </row>
    <row r="557" spans="1:31"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2"/>
      <c r="AE557" s="262"/>
    </row>
    <row r="558" spans="1:31"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2"/>
      <c r="AE558" s="262"/>
    </row>
    <row r="559" spans="1:31"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row>
    <row r="560" spans="1:31"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62"/>
      <c r="AE560" s="262"/>
    </row>
    <row r="561" spans="1:31"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2"/>
      <c r="AE561" s="262"/>
    </row>
    <row r="562" spans="1:31"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62"/>
      <c r="AE562" s="262"/>
    </row>
    <row r="563" spans="1:31"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262"/>
    </row>
    <row r="564" spans="1:31"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62"/>
      <c r="AE564" s="262"/>
    </row>
    <row r="565" spans="1:31"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2"/>
      <c r="AE565" s="262"/>
    </row>
    <row r="566" spans="1:31"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262"/>
    </row>
    <row r="567" spans="1:31"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62"/>
      <c r="AE567" s="262"/>
    </row>
    <row r="568" spans="1:31"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62"/>
      <c r="AE568" s="262"/>
    </row>
    <row r="569" spans="1:31"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62"/>
      <c r="AE569" s="262"/>
    </row>
    <row r="570" spans="1:31"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262"/>
    </row>
    <row r="571" spans="1:31"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262"/>
    </row>
    <row r="572" spans="1:31"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row>
    <row r="573" spans="1:31"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row>
    <row r="574" spans="1:31"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2"/>
      <c r="AE574" s="262"/>
    </row>
    <row r="575" spans="1:31"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62"/>
      <c r="AE575" s="262"/>
    </row>
    <row r="576" spans="1:31"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row>
    <row r="577" spans="1:31"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2"/>
      <c r="AE577" s="262"/>
    </row>
    <row r="578" spans="1:31"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62"/>
      <c r="AE578" s="262"/>
    </row>
    <row r="579" spans="1:31"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262"/>
    </row>
    <row r="580" spans="1:31"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262"/>
    </row>
    <row r="581" spans="1:31"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262"/>
      <c r="AE581" s="262"/>
    </row>
    <row r="582" spans="1:31"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262"/>
      <c r="AE582" s="262"/>
    </row>
    <row r="583" spans="1:31"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262"/>
      <c r="AE583" s="262"/>
    </row>
    <row r="584" spans="1:31"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262"/>
    </row>
    <row r="585" spans="1:31"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c r="AA585" s="262"/>
      <c r="AB585" s="262"/>
      <c r="AC585" s="262"/>
      <c r="AD585" s="262"/>
      <c r="AE585" s="262"/>
    </row>
    <row r="586" spans="1:31"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262"/>
      <c r="AE586" s="262"/>
    </row>
    <row r="587" spans="1:31"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62"/>
      <c r="AE587" s="262"/>
    </row>
    <row r="588" spans="1:31"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row>
    <row r="589" spans="1:31"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62"/>
      <c r="AE589" s="262"/>
    </row>
    <row r="590" spans="1:31"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62"/>
      <c r="AE590" s="262"/>
    </row>
    <row r="591" spans="1:31"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row>
    <row r="592" spans="1:31"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62"/>
      <c r="AE592" s="262"/>
    </row>
    <row r="593" spans="1:31"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262"/>
    </row>
    <row r="594" spans="1:31"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62"/>
      <c r="AE594" s="262"/>
    </row>
    <row r="595" spans="1:31"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62"/>
      <c r="AE595" s="262"/>
    </row>
    <row r="596" spans="1:31"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62"/>
      <c r="AE596" s="262"/>
    </row>
    <row r="597" spans="1:31"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62"/>
      <c r="AE597" s="262"/>
    </row>
    <row r="598" spans="1:31"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row>
    <row r="599" spans="1:31"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row>
    <row r="600" spans="1:31"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262"/>
    </row>
    <row r="601" spans="1:31"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62"/>
      <c r="AE601" s="262"/>
    </row>
    <row r="602" spans="1:31"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row>
    <row r="603" spans="1:31"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62"/>
      <c r="AE603" s="262"/>
    </row>
    <row r="604" spans="1:31"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row>
    <row r="605" spans="1:31"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262"/>
    </row>
    <row r="606" spans="1:31"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62"/>
      <c r="AE606" s="262"/>
    </row>
    <row r="607" spans="1:31"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62"/>
      <c r="AE607" s="262"/>
    </row>
    <row r="608" spans="1:31"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62"/>
      <c r="AE608" s="262"/>
    </row>
    <row r="609" spans="1:31"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62"/>
      <c r="AE609" s="262"/>
    </row>
    <row r="610" spans="1:31"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62"/>
      <c r="AE610" s="262"/>
    </row>
    <row r="611" spans="1:31"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62"/>
      <c r="AE611" s="262"/>
    </row>
    <row r="612" spans="1:31"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262"/>
    </row>
    <row r="613" spans="1:31"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262"/>
    </row>
    <row r="614" spans="1:31"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c r="AA614" s="262"/>
      <c r="AB614" s="262"/>
      <c r="AC614" s="262"/>
      <c r="AD614" s="262"/>
      <c r="AE614" s="262"/>
    </row>
    <row r="615" spans="1:31"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262"/>
      <c r="AE615" s="262"/>
    </row>
    <row r="616" spans="1:31"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62"/>
      <c r="AE616" s="262"/>
    </row>
    <row r="617" spans="1:31"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62"/>
      <c r="AE617" s="262"/>
    </row>
    <row r="618" spans="1:31"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62"/>
      <c r="AE618" s="262"/>
    </row>
    <row r="619" spans="1:31"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262"/>
    </row>
    <row r="620" spans="1:31"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62"/>
      <c r="AE620" s="262"/>
    </row>
    <row r="621" spans="1:31"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262"/>
    </row>
    <row r="622" spans="1:31"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262"/>
    </row>
    <row r="623" spans="1:31"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262"/>
      <c r="AE623" s="262"/>
    </row>
    <row r="624" spans="1:31"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262"/>
      <c r="AE624" s="262"/>
    </row>
    <row r="625" spans="1:31"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262"/>
      <c r="AE625" s="262"/>
    </row>
    <row r="626" spans="1:31"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c r="AA626" s="262"/>
      <c r="AB626" s="262"/>
      <c r="AC626" s="262"/>
      <c r="AD626" s="262"/>
      <c r="AE626" s="262"/>
    </row>
    <row r="627" spans="1:31"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262"/>
      <c r="AE627" s="262"/>
    </row>
    <row r="628" spans="1:31"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262"/>
    </row>
    <row r="629" spans="1:31"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62"/>
      <c r="AE629" s="262"/>
    </row>
    <row r="630" spans="1:31"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row>
    <row r="631" spans="1:31"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62"/>
      <c r="AE631" s="262"/>
    </row>
    <row r="632" spans="1:31"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row>
    <row r="633" spans="1:31"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62"/>
      <c r="AE633" s="262"/>
    </row>
    <row r="634" spans="1:31"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62"/>
      <c r="AE634" s="262"/>
    </row>
    <row r="635" spans="1:31"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62"/>
      <c r="AE635" s="262"/>
    </row>
    <row r="636" spans="1:31"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62"/>
      <c r="AE636" s="262"/>
    </row>
    <row r="637" spans="1:31"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62"/>
      <c r="AE637" s="262"/>
    </row>
    <row r="638" spans="1:31"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62"/>
      <c r="AE638" s="262"/>
    </row>
    <row r="639" spans="1:31"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row>
    <row r="640" spans="1:31"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62"/>
      <c r="AE640" s="262"/>
    </row>
    <row r="641" spans="1:31"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row>
    <row r="642" spans="1:31"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2"/>
      <c r="AE642" s="262"/>
    </row>
    <row r="643" spans="1:31"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62"/>
      <c r="AE643" s="262"/>
    </row>
    <row r="644" spans="1:31"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62"/>
      <c r="AE644" s="262"/>
    </row>
    <row r="645" spans="1:31"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262"/>
    </row>
    <row r="646" spans="1:31"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262"/>
    </row>
    <row r="647" spans="1:31"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262"/>
      <c r="AE647" s="262"/>
    </row>
    <row r="648" spans="1:31"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262"/>
      <c r="AE648" s="262"/>
    </row>
    <row r="649" spans="1:31"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62"/>
      <c r="AE649" s="262"/>
    </row>
    <row r="650" spans="1:31"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62"/>
      <c r="AE650" s="262"/>
    </row>
    <row r="651" spans="1:31"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62"/>
      <c r="AE651" s="262"/>
    </row>
    <row r="652" spans="1:31"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62"/>
      <c r="AE652" s="262"/>
    </row>
    <row r="653" spans="1:31"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62"/>
      <c r="AE653" s="262"/>
    </row>
    <row r="654" spans="1:31"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262"/>
    </row>
    <row r="655" spans="1:31"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262"/>
    </row>
    <row r="656" spans="1:31"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262"/>
      <c r="AE656" s="262"/>
    </row>
    <row r="657" spans="1:31"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2"/>
      <c r="AE657" s="262"/>
    </row>
    <row r="658" spans="1:31"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262"/>
      <c r="AE658" s="262"/>
    </row>
    <row r="659" spans="1:31"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262"/>
    </row>
    <row r="660" spans="1:31"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262"/>
      <c r="AE660" s="262"/>
    </row>
    <row r="661" spans="1:31"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262"/>
      <c r="AE661" s="262"/>
    </row>
    <row r="662" spans="1:31"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62"/>
      <c r="AE662" s="262"/>
    </row>
    <row r="663" spans="1:31"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262"/>
    </row>
    <row r="664" spans="1:31"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row>
    <row r="665" spans="1:31"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62"/>
      <c r="AE665" s="262"/>
    </row>
    <row r="666" spans="1:31"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62"/>
      <c r="AE666" s="262"/>
    </row>
    <row r="667" spans="1:31"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row>
    <row r="668" spans="1:31"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262"/>
    </row>
    <row r="669" spans="1:31"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62"/>
      <c r="AE669" s="262"/>
    </row>
    <row r="670" spans="1:31"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62"/>
      <c r="AE670" s="262"/>
    </row>
    <row r="671" spans="1:31"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62"/>
      <c r="AE671" s="262"/>
    </row>
    <row r="672" spans="1:31"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62"/>
      <c r="AE672" s="262"/>
    </row>
    <row r="673" spans="1:31"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row>
    <row r="674" spans="1:31"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row>
    <row r="675" spans="1:31"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62"/>
      <c r="AE675" s="262"/>
    </row>
    <row r="676" spans="1:31"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62"/>
      <c r="AE676" s="262"/>
    </row>
    <row r="677" spans="1:31"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62"/>
      <c r="AE677" s="262"/>
    </row>
    <row r="678" spans="1:31"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62"/>
      <c r="AE678" s="262"/>
    </row>
    <row r="679" spans="1:31"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62"/>
      <c r="AE679" s="262"/>
    </row>
    <row r="680" spans="1:31"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62"/>
      <c r="AE680" s="262"/>
    </row>
    <row r="681" spans="1:31"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62"/>
      <c r="AE681" s="262"/>
    </row>
    <row r="682" spans="1:31"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62"/>
      <c r="AE682" s="262"/>
    </row>
    <row r="683" spans="1:31"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62"/>
      <c r="AE683" s="262"/>
    </row>
    <row r="684" spans="1:31"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62"/>
      <c r="AE684" s="262"/>
    </row>
    <row r="685" spans="1:31"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62"/>
      <c r="AE685" s="262"/>
    </row>
    <row r="686" spans="1:31"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62"/>
      <c r="AE686" s="262"/>
    </row>
    <row r="687" spans="1:31"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62"/>
      <c r="AE687" s="262"/>
    </row>
    <row r="688" spans="1:31"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row>
    <row r="689" spans="1:31"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62"/>
      <c r="AE689" s="262"/>
    </row>
    <row r="690" spans="1:31"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262"/>
    </row>
    <row r="691" spans="1:31"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row>
    <row r="692" spans="1:31"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262"/>
      <c r="AE692" s="262"/>
    </row>
    <row r="693" spans="1:31"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262"/>
      <c r="AE693" s="262"/>
    </row>
    <row r="694" spans="1:31"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62"/>
      <c r="AE694" s="262"/>
    </row>
    <row r="695" spans="1:31"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row>
    <row r="696" spans="1:31"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62"/>
      <c r="AE696" s="262"/>
    </row>
    <row r="697" spans="1:31"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62"/>
      <c r="AE697" s="262"/>
    </row>
    <row r="698" spans="1:31"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62"/>
      <c r="AE698" s="262"/>
    </row>
    <row r="699" spans="1:31"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row>
    <row r="700" spans="1:31"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262"/>
    </row>
    <row r="701" spans="1:31"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c r="AA701" s="262"/>
      <c r="AB701" s="262"/>
      <c r="AC701" s="262"/>
      <c r="AD701" s="262"/>
      <c r="AE701" s="262"/>
    </row>
    <row r="702" spans="1:31"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c r="AA702" s="262"/>
      <c r="AB702" s="262"/>
      <c r="AC702" s="262"/>
      <c r="AD702" s="262"/>
      <c r="AE702" s="262"/>
    </row>
    <row r="703" spans="1:31"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262"/>
      <c r="AE703" s="262"/>
    </row>
    <row r="704" spans="1:31"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c r="AA704" s="262"/>
      <c r="AB704" s="262"/>
      <c r="AC704" s="262"/>
      <c r="AD704" s="262"/>
      <c r="AE704" s="262"/>
    </row>
    <row r="705" spans="1:31"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c r="AA705" s="262"/>
      <c r="AB705" s="262"/>
      <c r="AC705" s="262"/>
      <c r="AD705" s="262"/>
      <c r="AE705" s="262"/>
    </row>
    <row r="706" spans="1:31"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262"/>
      <c r="AE706" s="262"/>
    </row>
    <row r="707" spans="1:31"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62"/>
      <c r="AE707" s="262"/>
    </row>
    <row r="708" spans="1:31"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62"/>
      <c r="AE708" s="262"/>
    </row>
    <row r="709" spans="1:31"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262"/>
    </row>
    <row r="710" spans="1:31"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62"/>
      <c r="AE710" s="262"/>
    </row>
    <row r="711" spans="1:31"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62"/>
      <c r="AE711" s="262"/>
    </row>
    <row r="712" spans="1:31"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62"/>
      <c r="AE712" s="262"/>
    </row>
    <row r="713" spans="1:31"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62"/>
      <c r="AE713" s="262"/>
    </row>
    <row r="714" spans="1:31"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62"/>
      <c r="AE714" s="262"/>
    </row>
    <row r="715" spans="1:31"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62"/>
      <c r="AE715" s="262"/>
    </row>
    <row r="716" spans="1:31"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62"/>
      <c r="AE716" s="262"/>
    </row>
    <row r="717" spans="1:31"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row>
    <row r="718" spans="1:31"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62"/>
      <c r="AE718" s="262"/>
    </row>
    <row r="719" spans="1:31"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62"/>
      <c r="AE719" s="262"/>
    </row>
    <row r="720" spans="1:31"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62"/>
      <c r="AE720" s="262"/>
    </row>
    <row r="721" spans="1:31"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262"/>
      <c r="AE721" s="262"/>
    </row>
    <row r="722" spans="1:31"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262"/>
      <c r="AE722" s="262"/>
    </row>
    <row r="723" spans="1:31"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262"/>
      <c r="AE723" s="262"/>
    </row>
    <row r="724" spans="1:31"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262"/>
      <c r="AE724" s="262"/>
    </row>
    <row r="725" spans="1:31"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262"/>
      <c r="AE725" s="262"/>
    </row>
    <row r="726" spans="1:31"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262"/>
    </row>
    <row r="727" spans="1:31"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262"/>
      <c r="AE727" s="262"/>
    </row>
    <row r="728" spans="1:31"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262"/>
      <c r="AE728" s="262"/>
    </row>
    <row r="729" spans="1:31"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c r="AA729" s="262"/>
      <c r="AB729" s="262"/>
      <c r="AC729" s="262"/>
      <c r="AD729" s="262"/>
      <c r="AE729" s="262"/>
    </row>
    <row r="730" spans="1:31"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row>
    <row r="731" spans="1:31"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c r="AA731" s="262"/>
      <c r="AB731" s="262"/>
      <c r="AC731" s="262"/>
      <c r="AD731" s="262"/>
      <c r="AE731" s="262"/>
    </row>
    <row r="732" spans="1:31"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row>
    <row r="733" spans="1:31"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c r="AA733" s="262"/>
      <c r="AB733" s="262"/>
      <c r="AC733" s="262"/>
      <c r="AD733" s="262"/>
      <c r="AE733" s="262"/>
    </row>
    <row r="734" spans="1:31"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c r="AA734" s="262"/>
      <c r="AB734" s="262"/>
      <c r="AC734" s="262"/>
      <c r="AD734" s="262"/>
      <c r="AE734" s="262"/>
    </row>
    <row r="735" spans="1:31"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262"/>
    </row>
    <row r="736" spans="1:31"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262"/>
    </row>
    <row r="737" spans="1:31"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262"/>
    </row>
    <row r="738" spans="1:31"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262"/>
      <c r="AE738" s="262"/>
    </row>
    <row r="739" spans="1:31"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262"/>
      <c r="AE739" s="262"/>
    </row>
    <row r="740" spans="1:31"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62"/>
      <c r="AE740" s="262"/>
    </row>
    <row r="741" spans="1:31"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62"/>
      <c r="AE741" s="262"/>
    </row>
    <row r="742" spans="1:31"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62"/>
      <c r="AE742" s="262"/>
    </row>
    <row r="743" spans="1:31"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62"/>
      <c r="AE743" s="262"/>
    </row>
    <row r="744" spans="1:31"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row>
    <row r="745" spans="1:31"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262"/>
    </row>
    <row r="746" spans="1:31"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262"/>
    </row>
    <row r="747" spans="1:31"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262"/>
      <c r="AE747" s="262"/>
    </row>
    <row r="748" spans="1:31"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c r="AA748" s="262"/>
      <c r="AB748" s="262"/>
      <c r="AC748" s="262"/>
      <c r="AD748" s="262"/>
      <c r="AE748" s="262"/>
    </row>
    <row r="749" spans="1:31"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262"/>
    </row>
    <row r="750" spans="1:31"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c r="AA750" s="262"/>
      <c r="AB750" s="262"/>
      <c r="AC750" s="262"/>
      <c r="AD750" s="262"/>
      <c r="AE750" s="262"/>
    </row>
    <row r="751" spans="1:31"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c r="AA751" s="262"/>
      <c r="AB751" s="262"/>
      <c r="AC751" s="262"/>
      <c r="AD751" s="262"/>
      <c r="AE751" s="262"/>
    </row>
    <row r="752" spans="1:31"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262"/>
    </row>
    <row r="753" spans="1:31"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62"/>
      <c r="AE753" s="262"/>
    </row>
    <row r="754" spans="1:31"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62"/>
      <c r="AE754" s="262"/>
    </row>
    <row r="755" spans="1:31"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62"/>
      <c r="AE755" s="262"/>
    </row>
    <row r="756" spans="1:31"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62"/>
      <c r="AE756" s="262"/>
    </row>
    <row r="757" spans="1:31"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62"/>
      <c r="AE757" s="262"/>
    </row>
    <row r="758" spans="1:31"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62"/>
      <c r="AE758" s="262"/>
    </row>
    <row r="759" spans="1:31"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62"/>
      <c r="AE759" s="262"/>
    </row>
    <row r="760" spans="1:31"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62"/>
      <c r="AE760" s="262"/>
    </row>
    <row r="761" spans="1:31"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262"/>
    </row>
    <row r="762" spans="1:31"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62"/>
      <c r="AE762" s="262"/>
    </row>
    <row r="763" spans="1:31"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62"/>
      <c r="AE763" s="262"/>
    </row>
    <row r="764" spans="1:31"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62"/>
      <c r="AE764" s="262"/>
    </row>
    <row r="765" spans="1:31"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62"/>
      <c r="AE765" s="262"/>
    </row>
    <row r="766" spans="1:31"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62"/>
      <c r="AE766" s="262"/>
    </row>
    <row r="767" spans="1:31"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62"/>
      <c r="AE767" s="262"/>
    </row>
    <row r="768" spans="1:31"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62"/>
      <c r="AE768" s="262"/>
    </row>
    <row r="769" spans="1:31"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62"/>
      <c r="AE769" s="262"/>
    </row>
    <row r="770" spans="1:31"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62"/>
      <c r="AE770" s="262"/>
    </row>
    <row r="771" spans="1:31"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62"/>
      <c r="AE771" s="262"/>
    </row>
    <row r="772" spans="1:31"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62"/>
      <c r="AE772" s="262"/>
    </row>
    <row r="773" spans="1:31"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62"/>
      <c r="AE773" s="262"/>
    </row>
    <row r="774" spans="1:31"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62"/>
      <c r="AE774" s="262"/>
    </row>
    <row r="775" spans="1:31"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row>
    <row r="776" spans="1:31"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row>
    <row r="777" spans="1:31"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row>
    <row r="778" spans="1:31"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row>
    <row r="779" spans="1:31"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62"/>
      <c r="AE779" s="262"/>
    </row>
    <row r="780" spans="1:31"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62"/>
      <c r="AE780" s="262"/>
    </row>
    <row r="781" spans="1:31"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262"/>
    </row>
    <row r="782" spans="1:31"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62"/>
      <c r="AE782" s="262"/>
    </row>
    <row r="783" spans="1:31"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62"/>
      <c r="AE783" s="262"/>
    </row>
    <row r="784" spans="1:31"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62"/>
      <c r="AE784" s="262"/>
    </row>
    <row r="785" spans="1:31"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62"/>
      <c r="AE785" s="262"/>
    </row>
    <row r="786" spans="1:31"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62"/>
      <c r="AE786" s="262"/>
    </row>
    <row r="787" spans="1:31"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62"/>
      <c r="AE787" s="262"/>
    </row>
    <row r="788" spans="1:31"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row>
    <row r="789" spans="1:31"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62"/>
      <c r="AE789" s="262"/>
    </row>
    <row r="790" spans="1:31"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262"/>
    </row>
    <row r="791" spans="1:31"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62"/>
      <c r="AE791" s="262"/>
    </row>
    <row r="792" spans="1:31"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62"/>
      <c r="AE792" s="262"/>
    </row>
    <row r="793" spans="1:31"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62"/>
      <c r="AE793" s="262"/>
    </row>
    <row r="794" spans="1:31"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row>
    <row r="795" spans="1:31"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62"/>
      <c r="AE795" s="262"/>
    </row>
    <row r="796" spans="1:31"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62"/>
      <c r="AE796" s="262"/>
    </row>
    <row r="797" spans="1:31"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62"/>
      <c r="AE797" s="262"/>
    </row>
    <row r="798" spans="1:31"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62"/>
      <c r="AE798" s="262"/>
    </row>
    <row r="799" spans="1:31"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62"/>
      <c r="AE799" s="262"/>
    </row>
    <row r="800" spans="1:31"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62"/>
      <c r="AE800" s="262"/>
    </row>
    <row r="801" spans="1:31"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62"/>
      <c r="AE801" s="262"/>
    </row>
    <row r="802" spans="1:31"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62"/>
      <c r="AE802" s="262"/>
    </row>
    <row r="803" spans="1:31"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62"/>
      <c r="AE803" s="262"/>
    </row>
    <row r="804" spans="1:31"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62"/>
      <c r="AE804" s="262"/>
    </row>
    <row r="805" spans="1:31"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62"/>
      <c r="AE805" s="262"/>
    </row>
    <row r="806" spans="1:31"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62"/>
      <c r="AE806" s="262"/>
    </row>
    <row r="807" spans="1:31"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62"/>
      <c r="AE807" s="262"/>
    </row>
    <row r="808" spans="1:31"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262"/>
    </row>
    <row r="809" spans="1:31"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262"/>
    </row>
    <row r="810" spans="1:31"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262"/>
    </row>
    <row r="811" spans="1:31"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262"/>
    </row>
    <row r="812" spans="1:31"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262"/>
      <c r="AE812" s="262"/>
    </row>
    <row r="813" spans="1:31"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row>
    <row r="814" spans="1:31"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62"/>
      <c r="AE814" s="262"/>
    </row>
    <row r="815" spans="1:31"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62"/>
      <c r="AE815" s="262"/>
    </row>
    <row r="816" spans="1:31"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62"/>
      <c r="AE816" s="262"/>
    </row>
    <row r="817" spans="1:31"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62"/>
      <c r="AE817" s="262"/>
    </row>
    <row r="818" spans="1:31"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262"/>
    </row>
    <row r="819" spans="1:31"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262"/>
    </row>
    <row r="820" spans="1:31"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262"/>
    </row>
    <row r="821" spans="1:31"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262"/>
      <c r="AE821" s="262"/>
    </row>
    <row r="822" spans="1:31"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262"/>
      <c r="AE822" s="262"/>
    </row>
    <row r="823" spans="1:31"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c r="AA823" s="262"/>
      <c r="AB823" s="262"/>
      <c r="AC823" s="262"/>
      <c r="AD823" s="262"/>
      <c r="AE823" s="262"/>
    </row>
    <row r="824" spans="1:31"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row>
    <row r="825" spans="1:31"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c r="AA825" s="262"/>
      <c r="AB825" s="262"/>
      <c r="AC825" s="262"/>
      <c r="AD825" s="262"/>
      <c r="AE825" s="262"/>
    </row>
    <row r="826" spans="1:31"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62"/>
      <c r="AE826" s="262"/>
    </row>
    <row r="827" spans="1:31"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62"/>
      <c r="AE827" s="262"/>
    </row>
    <row r="828" spans="1:31"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62"/>
      <c r="AE828" s="262"/>
    </row>
    <row r="829" spans="1:31"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row>
    <row r="830" spans="1:31"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62"/>
      <c r="AE830" s="262"/>
    </row>
    <row r="831" spans="1:31"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row>
    <row r="832" spans="1:31"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62"/>
      <c r="AE832" s="262"/>
    </row>
    <row r="833" spans="1:31"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62"/>
      <c r="AE833" s="262"/>
    </row>
    <row r="834" spans="1:31"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262"/>
    </row>
    <row r="835" spans="1:31"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62"/>
      <c r="AE835" s="262"/>
    </row>
    <row r="836" spans="1:31"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row>
    <row r="837" spans="1:31"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262"/>
    </row>
    <row r="838" spans="1:31"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262"/>
      <c r="AE838" s="262"/>
    </row>
    <row r="839" spans="1:31"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262"/>
      <c r="AE839" s="262"/>
    </row>
    <row r="840" spans="1:31"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62"/>
      <c r="AE840" s="262"/>
    </row>
    <row r="841" spans="1:31"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62"/>
      <c r="AE841" s="262"/>
    </row>
    <row r="842" spans="1:31"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62"/>
      <c r="AE842" s="262"/>
    </row>
    <row r="843" spans="1:31"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262"/>
    </row>
    <row r="844" spans="1:31"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62"/>
      <c r="AE844" s="262"/>
    </row>
    <row r="845" spans="1:31"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262"/>
    </row>
    <row r="846" spans="1:31"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262"/>
    </row>
    <row r="847" spans="1:31"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262"/>
      <c r="AE847" s="262"/>
    </row>
    <row r="848" spans="1:31"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262"/>
      <c r="AE848" s="262"/>
    </row>
    <row r="849" spans="1:31"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262"/>
      <c r="AE849" s="262"/>
    </row>
    <row r="850" spans="1:31"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262"/>
      <c r="AE850" s="262"/>
    </row>
    <row r="851" spans="1:31"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262"/>
      <c r="AE851" s="262"/>
    </row>
    <row r="852" spans="1:31"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row>
    <row r="853" spans="1:31"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62"/>
      <c r="AE853" s="262"/>
    </row>
    <row r="854" spans="1:31"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262"/>
    </row>
    <row r="855" spans="1:31"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262"/>
    </row>
    <row r="856" spans="1:31"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c r="AA856" s="262"/>
      <c r="AB856" s="262"/>
      <c r="AC856" s="262"/>
      <c r="AD856" s="262"/>
      <c r="AE856" s="262"/>
    </row>
    <row r="857" spans="1:31"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262"/>
      <c r="AE857" s="262"/>
    </row>
    <row r="858" spans="1:31"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62"/>
      <c r="AE858" s="262"/>
    </row>
    <row r="859" spans="1:31"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62"/>
      <c r="AE859" s="262"/>
    </row>
    <row r="860" spans="1:31"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62"/>
      <c r="AE860" s="262"/>
    </row>
    <row r="861" spans="1:31"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62"/>
      <c r="AE861" s="262"/>
    </row>
    <row r="862" spans="1:31"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62"/>
      <c r="AE862" s="262"/>
    </row>
    <row r="863" spans="1:31"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62"/>
      <c r="AE863" s="262"/>
    </row>
    <row r="864" spans="1:31"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62"/>
      <c r="AE864" s="262"/>
    </row>
    <row r="865" spans="1:31"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262"/>
    </row>
    <row r="866" spans="1:31"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262"/>
    </row>
    <row r="867" spans="1:31"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262"/>
      <c r="AE867" s="262"/>
    </row>
    <row r="868" spans="1:31"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262"/>
      <c r="AE868" s="262"/>
    </row>
    <row r="869" spans="1:31"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262"/>
      <c r="AE869" s="262"/>
    </row>
    <row r="870" spans="1:31"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262"/>
      <c r="AE870" s="262"/>
    </row>
    <row r="871" spans="1:31"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c r="AA871" s="262"/>
      <c r="AB871" s="262"/>
      <c r="AC871" s="262"/>
      <c r="AD871" s="262"/>
      <c r="AE871" s="262"/>
    </row>
    <row r="872" spans="1:31"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row>
    <row r="873" spans="1:31"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62"/>
      <c r="AE873" s="262"/>
    </row>
    <row r="874" spans="1:31"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62"/>
      <c r="AE874" s="262"/>
    </row>
    <row r="875" spans="1:31"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62"/>
      <c r="AE875" s="262"/>
    </row>
    <row r="876" spans="1:31"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62"/>
      <c r="AE876" s="262"/>
    </row>
    <row r="877" spans="1:31"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62"/>
      <c r="AE877" s="262"/>
    </row>
    <row r="878" spans="1:31"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62"/>
      <c r="AE878" s="262"/>
    </row>
    <row r="879" spans="1:31"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62"/>
      <c r="AE879" s="262"/>
    </row>
    <row r="880" spans="1:31"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62"/>
      <c r="AE880" s="262"/>
    </row>
    <row r="881" spans="1:31"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62"/>
      <c r="AE881" s="262"/>
    </row>
    <row r="882" spans="1:31"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62"/>
      <c r="AE882" s="262"/>
    </row>
    <row r="883" spans="1:31"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62"/>
      <c r="AE883" s="262"/>
    </row>
    <row r="884" spans="1:31"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62"/>
      <c r="AE884" s="262"/>
    </row>
    <row r="885" spans="1:31"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62"/>
      <c r="AE885" s="262"/>
    </row>
    <row r="886" spans="1:31"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62"/>
      <c r="AE886" s="262"/>
    </row>
    <row r="887" spans="1:31"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62"/>
      <c r="AE887" s="262"/>
    </row>
    <row r="888" spans="1:31"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62"/>
      <c r="AE888" s="262"/>
    </row>
    <row r="889" spans="1:31"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62"/>
      <c r="AE889" s="262"/>
    </row>
    <row r="890" spans="1:31"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62"/>
      <c r="AE890" s="262"/>
    </row>
    <row r="891" spans="1:31"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62"/>
      <c r="AE891" s="262"/>
    </row>
    <row r="892" spans="1:31"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62"/>
      <c r="AE892" s="262"/>
    </row>
    <row r="893" spans="1:31"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62"/>
      <c r="AE893" s="262"/>
    </row>
    <row r="894" spans="1:31"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62"/>
      <c r="AE894" s="262"/>
    </row>
    <row r="895" spans="1:31"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62"/>
      <c r="AE895" s="262"/>
    </row>
    <row r="896" spans="1:31"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62"/>
      <c r="AE896" s="262"/>
    </row>
    <row r="897" spans="1:31"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62"/>
      <c r="AE897" s="262"/>
    </row>
    <row r="898" spans="1:31"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62"/>
      <c r="AE898" s="262"/>
    </row>
    <row r="899" spans="1:31"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262"/>
    </row>
    <row r="900" spans="1:31"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262"/>
    </row>
    <row r="901" spans="1:31"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c r="AA901" s="262"/>
      <c r="AB901" s="262"/>
      <c r="AC901" s="262"/>
      <c r="AD901" s="262"/>
      <c r="AE901" s="262"/>
    </row>
    <row r="902" spans="1:31"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262"/>
      <c r="AE902" s="262"/>
    </row>
    <row r="903" spans="1:31"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62"/>
      <c r="AE903" s="262"/>
    </row>
    <row r="904" spans="1:31"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62"/>
      <c r="AE904" s="262"/>
    </row>
    <row r="905" spans="1:31"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62"/>
      <c r="AE905" s="262"/>
    </row>
    <row r="906" spans="1:31"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62"/>
      <c r="AE906" s="262"/>
    </row>
    <row r="907" spans="1:31"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62"/>
      <c r="AE907" s="262"/>
    </row>
    <row r="908" spans="1:31"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262"/>
    </row>
    <row r="909" spans="1:31"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262"/>
    </row>
    <row r="910" spans="1:31"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c r="AA910" s="262"/>
      <c r="AB910" s="262"/>
      <c r="AC910" s="262"/>
      <c r="AD910" s="262"/>
      <c r="AE910" s="262"/>
    </row>
    <row r="911" spans="1:31"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c r="AA911" s="262"/>
      <c r="AB911" s="262"/>
      <c r="AC911" s="262"/>
      <c r="AD911" s="262"/>
      <c r="AE911" s="262"/>
    </row>
    <row r="912" spans="1:31"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c r="AA912" s="262"/>
      <c r="AB912" s="262"/>
      <c r="AC912" s="262"/>
      <c r="AD912" s="262"/>
      <c r="AE912" s="262"/>
    </row>
    <row r="913" spans="1:31"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c r="AA913" s="262"/>
      <c r="AB913" s="262"/>
      <c r="AC913" s="262"/>
      <c r="AD913" s="262"/>
      <c r="AE913" s="262"/>
    </row>
    <row r="914" spans="1:31"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c r="AA914" s="262"/>
      <c r="AB914" s="262"/>
      <c r="AC914" s="262"/>
      <c r="AD914" s="262"/>
      <c r="AE914" s="262"/>
    </row>
    <row r="915" spans="1:31"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c r="AA915" s="262"/>
      <c r="AB915" s="262"/>
      <c r="AC915" s="262"/>
      <c r="AD915" s="262"/>
      <c r="AE915" s="262"/>
    </row>
    <row r="916" spans="1:31"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62"/>
      <c r="AE916" s="262"/>
    </row>
    <row r="917" spans="1:31"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62"/>
      <c r="AE917" s="262"/>
    </row>
    <row r="918" spans="1:31"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62"/>
      <c r="AE918" s="262"/>
    </row>
    <row r="919" spans="1:31"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62"/>
      <c r="AE919" s="262"/>
    </row>
    <row r="920" spans="1:31"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62"/>
      <c r="AE920" s="262"/>
    </row>
    <row r="921" spans="1:31"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62"/>
      <c r="AE921" s="262"/>
    </row>
    <row r="922" spans="1:31"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62"/>
      <c r="AE922" s="262"/>
    </row>
    <row r="923" spans="1:31"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62"/>
      <c r="AE923" s="262"/>
    </row>
    <row r="924" spans="1:31"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62"/>
      <c r="AE924" s="262"/>
    </row>
    <row r="925" spans="1:31"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62"/>
      <c r="AE925" s="262"/>
    </row>
    <row r="926" spans="1:31"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62"/>
      <c r="AE926" s="262"/>
    </row>
    <row r="927" spans="1:31"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62"/>
      <c r="AE927" s="262"/>
    </row>
    <row r="928" spans="1:31"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62"/>
      <c r="AE928" s="262"/>
    </row>
    <row r="929" spans="1:31"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62"/>
      <c r="AE929" s="262"/>
    </row>
    <row r="930" spans="1:31"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62"/>
      <c r="AE930" s="262"/>
    </row>
    <row r="931" spans="1:31"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62"/>
      <c r="AE931" s="262"/>
    </row>
    <row r="932" spans="1:31"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62"/>
      <c r="AE932" s="262"/>
    </row>
    <row r="933" spans="1:31"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62"/>
      <c r="AE933" s="262"/>
    </row>
    <row r="934" spans="1:31"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62"/>
      <c r="AE934" s="262"/>
    </row>
    <row r="935" spans="1:31"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62"/>
      <c r="AE935" s="262"/>
    </row>
    <row r="936" spans="1:31"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62"/>
      <c r="AE936" s="262"/>
    </row>
    <row r="937" spans="1:31"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62"/>
      <c r="AE937" s="262"/>
    </row>
    <row r="938" spans="1:31"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62"/>
      <c r="AE938" s="262"/>
    </row>
    <row r="939" spans="1:31"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62"/>
      <c r="AE939" s="262"/>
    </row>
    <row r="940" spans="1:31"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62"/>
      <c r="AE940" s="262"/>
    </row>
    <row r="941" spans="1:31"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62"/>
      <c r="AE941" s="262"/>
    </row>
    <row r="942" spans="1:31"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62"/>
      <c r="AE942" s="262"/>
    </row>
    <row r="943" spans="1:31"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62"/>
      <c r="AE943" s="262"/>
    </row>
    <row r="944" spans="1:31"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62"/>
      <c r="AE944" s="262"/>
    </row>
    <row r="945" spans="1:31"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62"/>
      <c r="AE945" s="262"/>
    </row>
    <row r="946" spans="1:31"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62"/>
      <c r="AE946" s="262"/>
    </row>
    <row r="947" spans="1:31"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62"/>
      <c r="AE947" s="262"/>
    </row>
    <row r="948" spans="1:31"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row>
    <row r="949" spans="1:31"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62"/>
      <c r="AE949" s="262"/>
    </row>
    <row r="950" spans="1:31"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62"/>
      <c r="AE950" s="262"/>
    </row>
    <row r="951" spans="1:31"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62"/>
      <c r="AE951" s="262"/>
    </row>
    <row r="952" spans="1:31"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62"/>
      <c r="AE952" s="262"/>
    </row>
    <row r="953" spans="1:31"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62"/>
      <c r="AE953" s="262"/>
    </row>
    <row r="954" spans="1:31"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62"/>
      <c r="AE954" s="262"/>
    </row>
    <row r="955" spans="1:31"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62"/>
      <c r="AE955" s="262"/>
    </row>
    <row r="956" spans="1:31"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62"/>
      <c r="AE956" s="262"/>
    </row>
    <row r="957" spans="1:31"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62"/>
      <c r="AE957" s="262"/>
    </row>
    <row r="958" spans="1:31"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62"/>
      <c r="AE958" s="262"/>
    </row>
    <row r="959" spans="1:31"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62"/>
      <c r="AE959" s="262"/>
    </row>
    <row r="960" spans="1:31"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62"/>
      <c r="AE960" s="262"/>
    </row>
    <row r="961" spans="1:31"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62"/>
      <c r="AE961" s="262"/>
    </row>
    <row r="962" spans="1:31"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62"/>
      <c r="AE962" s="262"/>
    </row>
    <row r="963" spans="1:31"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62"/>
      <c r="AE963" s="262"/>
    </row>
    <row r="964" spans="1:31"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62"/>
      <c r="AE964" s="262"/>
    </row>
    <row r="965" spans="1:31"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62"/>
      <c r="AE965" s="262"/>
    </row>
    <row r="966" spans="1:31"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62"/>
      <c r="AE966" s="262"/>
    </row>
    <row r="967" spans="1:31"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62"/>
      <c r="AE967" s="262"/>
    </row>
    <row r="968" spans="1:31"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62"/>
      <c r="AE968" s="262"/>
    </row>
    <row r="969" spans="1:31"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62"/>
      <c r="AE969" s="262"/>
    </row>
    <row r="970" spans="1:31"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62"/>
      <c r="AE970" s="262"/>
    </row>
    <row r="971" spans="1:31"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62"/>
      <c r="AE971" s="262"/>
    </row>
    <row r="972" spans="1:31"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62"/>
      <c r="AE972" s="262"/>
    </row>
    <row r="973" spans="1:31"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62"/>
      <c r="AE973" s="262"/>
    </row>
    <row r="974" spans="1:31"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62"/>
      <c r="AE974" s="262"/>
    </row>
    <row r="975" spans="1:31"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62"/>
      <c r="AE975" s="262"/>
    </row>
    <row r="976" spans="1:31"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62"/>
      <c r="AE976" s="262"/>
    </row>
    <row r="977" spans="1:31"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262"/>
    </row>
    <row r="978" spans="1:31"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262"/>
      <c r="AE978" s="262"/>
    </row>
    <row r="979" spans="1:31"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c r="AA979" s="262"/>
      <c r="AB979" s="262"/>
      <c r="AC979" s="262"/>
      <c r="AD979" s="262"/>
      <c r="AE979" s="262"/>
    </row>
    <row r="980" spans="1:31"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262"/>
      <c r="AE980" s="262"/>
    </row>
    <row r="981" spans="1:31"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62"/>
      <c r="AE981" s="262"/>
    </row>
    <row r="982" spans="1:31"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62"/>
      <c r="AE982" s="262"/>
    </row>
    <row r="983" spans="1:31"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62"/>
      <c r="AE983" s="262"/>
    </row>
    <row r="984" spans="1:31"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62"/>
      <c r="AE984" s="262"/>
    </row>
    <row r="985" spans="1:31"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62"/>
      <c r="AE985" s="262"/>
    </row>
    <row r="986" spans="1:31"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262"/>
    </row>
    <row r="987" spans="1:31"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row>
    <row r="988" spans="1:31"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c r="AA988" s="262"/>
      <c r="AB988" s="262"/>
      <c r="AC988" s="262"/>
      <c r="AD988" s="262"/>
      <c r="AE988" s="262"/>
    </row>
    <row r="989" spans="1:31"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2"/>
      <c r="AE989" s="262"/>
    </row>
    <row r="990" spans="1:31"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2"/>
      <c r="AE990" s="262"/>
    </row>
    <row r="991" spans="1:31"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2"/>
      <c r="AE991" s="262"/>
    </row>
    <row r="992" spans="1:31"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c r="AA992" s="262"/>
      <c r="AB992" s="262"/>
      <c r="AC992" s="262"/>
      <c r="AD992" s="262"/>
      <c r="AE992" s="262"/>
    </row>
    <row r="993" spans="1:31"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c r="AA993" s="262"/>
      <c r="AB993" s="262"/>
      <c r="AC993" s="262"/>
      <c r="AD993" s="262"/>
      <c r="AE993" s="262"/>
    </row>
    <row r="994" spans="1:31"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62"/>
      <c r="AE994" s="262"/>
    </row>
    <row r="995" spans="1:31"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62"/>
      <c r="AE995" s="262"/>
    </row>
    <row r="996" spans="1:31"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62"/>
      <c r="AE996" s="262"/>
    </row>
    <row r="997" spans="1:31"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62"/>
      <c r="AE997" s="262"/>
    </row>
  </sheetData>
  <mergeCells count="11">
    <mergeCell ref="B17:B18"/>
    <mergeCell ref="B2:E2"/>
    <mergeCell ref="B6:F6"/>
    <mergeCell ref="B11:E11"/>
    <mergeCell ref="B13:B14"/>
    <mergeCell ref="B15:B16"/>
    <mergeCell ref="B19:B20"/>
    <mergeCell ref="B21:B22"/>
    <mergeCell ref="B24:E24"/>
    <mergeCell ref="B32:C32"/>
    <mergeCell ref="B36:D3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07CE-7D04-42DF-A255-A23DF4144FCB}">
  <dimension ref="A1:AC11"/>
  <sheetViews>
    <sheetView workbookViewId="0">
      <selection activeCell="G6" activeCellId="1" sqref="A5:XFD5 A6:XFD6"/>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24</v>
      </c>
      <c r="F2" t="s">
        <v>21</v>
      </c>
      <c r="H2" t="s">
        <v>16</v>
      </c>
      <c r="I2" t="s">
        <v>29</v>
      </c>
      <c r="J2" t="s">
        <v>18</v>
      </c>
    </row>
    <row r="3" spans="1:29">
      <c r="A3" t="s">
        <v>12</v>
      </c>
      <c r="B3" t="s">
        <v>13</v>
      </c>
      <c r="C3" t="s">
        <v>14</v>
      </c>
      <c r="D3" t="s">
        <v>24</v>
      </c>
      <c r="F3" t="s">
        <v>20</v>
      </c>
      <c r="H3" t="s">
        <v>16</v>
      </c>
      <c r="I3" t="s">
        <v>29</v>
      </c>
      <c r="J3" t="s">
        <v>18</v>
      </c>
    </row>
    <row r="4" spans="1:29">
      <c r="A4" t="s">
        <v>12</v>
      </c>
      <c r="B4" t="s">
        <v>13</v>
      </c>
      <c r="C4" t="s">
        <v>14</v>
      </c>
      <c r="D4" t="s">
        <v>24</v>
      </c>
      <c r="F4" t="s">
        <v>56</v>
      </c>
      <c r="H4" t="s">
        <v>16</v>
      </c>
      <c r="I4" t="s">
        <v>29</v>
      </c>
      <c r="J4" t="s">
        <v>18</v>
      </c>
      <c r="M4">
        <v>0</v>
      </c>
      <c r="N4">
        <v>0</v>
      </c>
      <c r="O4">
        <v>0</v>
      </c>
      <c r="P4">
        <v>0</v>
      </c>
      <c r="Q4">
        <v>0</v>
      </c>
      <c r="R4">
        <v>0</v>
      </c>
      <c r="S4">
        <v>0</v>
      </c>
      <c r="T4">
        <v>0</v>
      </c>
      <c r="U4">
        <v>0</v>
      </c>
      <c r="V4">
        <v>0</v>
      </c>
      <c r="W4">
        <v>7275.5331559150964</v>
      </c>
      <c r="X4">
        <v>7275.5331559150964</v>
      </c>
      <c r="Y4">
        <v>7275.5331559150964</v>
      </c>
      <c r="Z4">
        <v>7275.5331559150964</v>
      </c>
      <c r="AA4">
        <v>7275.5331559150964</v>
      </c>
      <c r="AB4">
        <v>7275.5331559150964</v>
      </c>
      <c r="AC4">
        <v>7275.5331559150964</v>
      </c>
    </row>
    <row r="5" spans="1:29">
      <c r="A5" t="s">
        <v>12</v>
      </c>
      <c r="B5" t="s">
        <v>13</v>
      </c>
      <c r="C5" t="s">
        <v>14</v>
      </c>
      <c r="D5" t="s">
        <v>23</v>
      </c>
      <c r="F5" t="s">
        <v>20</v>
      </c>
      <c r="H5" t="s">
        <v>16</v>
      </c>
      <c r="I5" t="s">
        <v>29</v>
      </c>
      <c r="J5" t="s">
        <v>18</v>
      </c>
      <c r="M5">
        <v>106.95974225418594</v>
      </c>
      <c r="N5">
        <v>101.12507977279419</v>
      </c>
      <c r="O5">
        <v>95.608698595697817</v>
      </c>
      <c r="P5">
        <v>90.393236452330711</v>
      </c>
      <c r="Q5">
        <v>85.462278185372583</v>
      </c>
      <c r="R5">
        <v>80.800304085645877</v>
      </c>
      <c r="S5">
        <v>76.392641045348029</v>
      </c>
      <c r="T5">
        <v>72.225416375878709</v>
      </c>
      <c r="U5">
        <v>68.285514144908774</v>
      </c>
      <c r="V5">
        <v>64.560533895264868</v>
      </c>
      <c r="W5">
        <v>81.51003842052593</v>
      </c>
      <c r="X5">
        <v>67.301841436144855</v>
      </c>
      <c r="Y5">
        <v>71.676968271389356</v>
      </c>
      <c r="Z5">
        <v>73.738431542131124</v>
      </c>
      <c r="AA5">
        <v>75.673794665992403</v>
      </c>
      <c r="AB5">
        <v>55.813021532316796</v>
      </c>
      <c r="AC5">
        <v>43.595013822614632</v>
      </c>
    </row>
    <row r="6" spans="1:29">
      <c r="A6" t="s">
        <v>12</v>
      </c>
      <c r="B6" t="s">
        <v>13</v>
      </c>
      <c r="C6" t="s">
        <v>14</v>
      </c>
      <c r="D6" t="s">
        <v>23</v>
      </c>
      <c r="F6" t="s">
        <v>19</v>
      </c>
      <c r="H6" t="s">
        <v>16</v>
      </c>
      <c r="I6" t="s">
        <v>29</v>
      </c>
      <c r="J6" t="s">
        <v>18</v>
      </c>
      <c r="M6">
        <v>7776816.5193882193</v>
      </c>
      <c r="N6">
        <v>5445787.0754147954</v>
      </c>
      <c r="O6">
        <v>3816851.4759124117</v>
      </c>
      <c r="P6">
        <v>2698763.6971524726</v>
      </c>
      <c r="Q6">
        <v>1909206.223361074</v>
      </c>
      <c r="R6">
        <v>1355256.798706773</v>
      </c>
      <c r="S6">
        <v>971760.45375793113</v>
      </c>
      <c r="T6">
        <v>705327.8368115013</v>
      </c>
      <c r="U6">
        <v>525275.79497605155</v>
      </c>
      <c r="V6">
        <v>401514.18335501489</v>
      </c>
      <c r="W6">
        <v>306302.97168537509</v>
      </c>
      <c r="X6">
        <v>239227.94967169751</v>
      </c>
      <c r="Y6">
        <v>184576.56247136786</v>
      </c>
      <c r="Z6">
        <v>129818.49421702628</v>
      </c>
      <c r="AA6">
        <v>356043.64642777364</v>
      </c>
      <c r="AB6">
        <v>30669.882548917893</v>
      </c>
      <c r="AC6">
        <v>38387.364372544689</v>
      </c>
    </row>
    <row r="7" spans="1:29">
      <c r="A7" t="s">
        <v>12</v>
      </c>
      <c r="B7" t="s">
        <v>13</v>
      </c>
      <c r="C7" t="s">
        <v>14</v>
      </c>
      <c r="D7" t="s">
        <v>49</v>
      </c>
      <c r="F7" t="s">
        <v>50</v>
      </c>
      <c r="H7" t="s">
        <v>16</v>
      </c>
      <c r="I7" t="s">
        <v>29</v>
      </c>
      <c r="J7" t="s">
        <v>18</v>
      </c>
      <c r="M7">
        <v>412199.77236637502</v>
      </c>
      <c r="N7">
        <v>510191.44106175</v>
      </c>
      <c r="O7">
        <v>614927.47561874997</v>
      </c>
      <c r="P7">
        <v>703000.95922349999</v>
      </c>
      <c r="Q7">
        <v>825986.45434724994</v>
      </c>
      <c r="R7">
        <v>926755.21486800013</v>
      </c>
      <c r="S7">
        <v>966824.68263412488</v>
      </c>
      <c r="T7">
        <v>990628.326851625</v>
      </c>
      <c r="U7">
        <v>1051327.61960625</v>
      </c>
      <c r="V7">
        <v>1114804.00418625</v>
      </c>
      <c r="W7">
        <v>1191769.1204895</v>
      </c>
      <c r="X7">
        <v>1317134.980035</v>
      </c>
      <c r="Y7">
        <v>1466304.483798</v>
      </c>
      <c r="Z7">
        <v>1506770.6789677502</v>
      </c>
      <c r="AA7">
        <v>1645625.2702365003</v>
      </c>
      <c r="AB7">
        <v>853995.40904317505</v>
      </c>
      <c r="AC7">
        <v>862564.72096147505</v>
      </c>
    </row>
    <row r="8" spans="1:29">
      <c r="A8" t="s">
        <v>12</v>
      </c>
      <c r="B8" t="s">
        <v>13</v>
      </c>
      <c r="C8" t="s">
        <v>14</v>
      </c>
      <c r="D8" t="s">
        <v>15</v>
      </c>
      <c r="F8" t="s">
        <v>73</v>
      </c>
      <c r="H8" t="s">
        <v>16</v>
      </c>
      <c r="I8" t="s">
        <v>29</v>
      </c>
      <c r="J8" t="s">
        <v>18</v>
      </c>
      <c r="M8">
        <v>0</v>
      </c>
      <c r="N8">
        <v>0</v>
      </c>
      <c r="O8">
        <v>19443.1860127164</v>
      </c>
      <c r="P8">
        <v>24063.4545629764</v>
      </c>
      <c r="Q8">
        <v>27926.16421463</v>
      </c>
      <c r="R8">
        <v>29698.155431485204</v>
      </c>
      <c r="S8">
        <v>28754.021756572201</v>
      </c>
      <c r="T8">
        <v>27741.9915275778</v>
      </c>
      <c r="U8">
        <v>24781.2288583068</v>
      </c>
      <c r="V8">
        <v>20563.431106127638</v>
      </c>
      <c r="W8">
        <v>20045.511306442248</v>
      </c>
      <c r="X8">
        <v>19964.08501659934</v>
      </c>
      <c r="Y8">
        <v>21534.071266869279</v>
      </c>
      <c r="Z8">
        <v>21112.326603310492</v>
      </c>
      <c r="AA8">
        <v>21480.683157471994</v>
      </c>
      <c r="AB8">
        <v>15081.667514328799</v>
      </c>
      <c r="AC8">
        <v>13229.206307451201</v>
      </c>
    </row>
    <row r="9" spans="1:29">
      <c r="A9" t="s">
        <v>12</v>
      </c>
      <c r="B9" t="s">
        <v>13</v>
      </c>
      <c r="C9" t="s">
        <v>14</v>
      </c>
      <c r="D9" t="s">
        <v>15</v>
      </c>
      <c r="F9" t="s">
        <v>22</v>
      </c>
      <c r="H9" t="s">
        <v>16</v>
      </c>
      <c r="I9" t="s">
        <v>29</v>
      </c>
      <c r="J9" t="s">
        <v>18</v>
      </c>
      <c r="M9">
        <v>0</v>
      </c>
      <c r="N9">
        <v>0</v>
      </c>
      <c r="O9">
        <v>0</v>
      </c>
      <c r="P9">
        <v>0</v>
      </c>
      <c r="Q9">
        <v>0</v>
      </c>
      <c r="R9">
        <v>0</v>
      </c>
      <c r="S9">
        <v>0</v>
      </c>
      <c r="T9">
        <v>0</v>
      </c>
      <c r="U9">
        <v>0</v>
      </c>
      <c r="V9">
        <v>0</v>
      </c>
      <c r="W9">
        <v>0</v>
      </c>
      <c r="X9">
        <v>4125.1651200000006</v>
      </c>
      <c r="Y9">
        <v>1375.0550400000002</v>
      </c>
      <c r="Z9">
        <v>2866.9897584000005</v>
      </c>
      <c r="AA9">
        <v>12959.893752</v>
      </c>
      <c r="AB9">
        <v>13014.8959536</v>
      </c>
      <c r="AC9">
        <v>27755.485982399998</v>
      </c>
    </row>
    <row r="10" spans="1:29">
      <c r="A10" t="s">
        <v>12</v>
      </c>
      <c r="B10" t="s">
        <v>13</v>
      </c>
      <c r="C10" t="s">
        <v>14</v>
      </c>
      <c r="D10" t="s">
        <v>15</v>
      </c>
      <c r="F10" t="s">
        <v>19</v>
      </c>
      <c r="H10" t="s">
        <v>16</v>
      </c>
      <c r="I10" t="s">
        <v>29</v>
      </c>
      <c r="J10" t="s">
        <v>18</v>
      </c>
      <c r="M10">
        <v>2677964.6194838746</v>
      </c>
      <c r="N10">
        <v>2738883.979666505</v>
      </c>
      <c r="O10">
        <v>3092208.9856329132</v>
      </c>
      <c r="P10">
        <v>3531601.741710207</v>
      </c>
      <c r="Q10">
        <v>3800926.8591720364</v>
      </c>
      <c r="R10">
        <v>4004719.046325156</v>
      </c>
      <c r="S10">
        <v>4429825.5477936557</v>
      </c>
      <c r="T10">
        <v>4935172.3997508511</v>
      </c>
      <c r="U10">
        <v>5363654.0231344188</v>
      </c>
      <c r="V10">
        <v>5504754.6269159857</v>
      </c>
      <c r="W10">
        <v>5588174.1703004045</v>
      </c>
      <c r="X10">
        <v>5619737.2670792658</v>
      </c>
      <c r="Y10">
        <v>5755895.9398021968</v>
      </c>
      <c r="Z10">
        <v>5723058.9497949751</v>
      </c>
      <c r="AA10">
        <v>5651694.6378083667</v>
      </c>
      <c r="AB10">
        <v>4984753.873827558</v>
      </c>
      <c r="AC10">
        <v>5090006.3844071822</v>
      </c>
    </row>
    <row r="11" spans="1:29">
      <c r="A11" t="s">
        <v>12</v>
      </c>
      <c r="B11" t="s">
        <v>13</v>
      </c>
      <c r="C11" t="s">
        <v>14</v>
      </c>
      <c r="D11" t="s">
        <v>15</v>
      </c>
      <c r="F11" t="s">
        <v>51</v>
      </c>
      <c r="H11" t="s">
        <v>16</v>
      </c>
      <c r="I11" t="s">
        <v>29</v>
      </c>
      <c r="J11" t="s">
        <v>18</v>
      </c>
      <c r="M11">
        <v>1307032.0224041075</v>
      </c>
      <c r="N11">
        <v>1405675.9486232856</v>
      </c>
      <c r="O11">
        <v>1524932.0385300531</v>
      </c>
      <c r="P11">
        <v>1731421.7497575113</v>
      </c>
      <c r="Q11">
        <v>1978031.5653054563</v>
      </c>
      <c r="R11">
        <v>2155443.4027593508</v>
      </c>
      <c r="S11">
        <v>2291998.9871896314</v>
      </c>
      <c r="T11">
        <v>2423033.4563464494</v>
      </c>
      <c r="U11">
        <v>2672518.0798440017</v>
      </c>
      <c r="V11">
        <v>2985000.5471276925</v>
      </c>
      <c r="W11">
        <v>3342223.1669634483</v>
      </c>
      <c r="X11">
        <v>3681596.2441843119</v>
      </c>
      <c r="Y11">
        <v>4091339.9347694502</v>
      </c>
      <c r="Z11">
        <v>4388262.7663010061</v>
      </c>
      <c r="AA11">
        <v>4671054.2581184991</v>
      </c>
      <c r="AB11">
        <v>4315114.6462099003</v>
      </c>
      <c r="AC11">
        <v>4458231.6003887672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EF7C-09EF-4A3D-89AA-C6D861CA8363}">
  <dimension ref="A1:AC11"/>
  <sheetViews>
    <sheetView topLeftCell="A2" workbookViewId="0">
      <selection activeCell="C29" sqref="C28:C29"/>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24</v>
      </c>
      <c r="F2" t="s">
        <v>21</v>
      </c>
      <c r="H2" t="s">
        <v>16</v>
      </c>
      <c r="I2" t="s">
        <v>27</v>
      </c>
      <c r="J2" t="s">
        <v>18</v>
      </c>
    </row>
    <row r="3" spans="1:29">
      <c r="A3" t="s">
        <v>12</v>
      </c>
      <c r="B3" t="s">
        <v>13</v>
      </c>
      <c r="C3" t="s">
        <v>14</v>
      </c>
      <c r="D3" t="s">
        <v>24</v>
      </c>
      <c r="F3" t="s">
        <v>20</v>
      </c>
      <c r="H3" t="s">
        <v>16</v>
      </c>
      <c r="I3" t="s">
        <v>27</v>
      </c>
      <c r="J3" t="s">
        <v>18</v>
      </c>
    </row>
    <row r="4" spans="1:29">
      <c r="A4" t="s">
        <v>12</v>
      </c>
      <c r="B4" t="s">
        <v>13</v>
      </c>
      <c r="C4" t="s">
        <v>14</v>
      </c>
      <c r="D4" t="s">
        <v>24</v>
      </c>
      <c r="F4" t="s">
        <v>56</v>
      </c>
      <c r="H4" t="s">
        <v>16</v>
      </c>
      <c r="I4" t="s">
        <v>27</v>
      </c>
      <c r="J4" t="s">
        <v>18</v>
      </c>
      <c r="M4">
        <v>0</v>
      </c>
      <c r="N4">
        <v>0</v>
      </c>
      <c r="O4">
        <v>0</v>
      </c>
      <c r="P4">
        <v>0</v>
      </c>
      <c r="Q4">
        <v>0</v>
      </c>
      <c r="R4">
        <v>0</v>
      </c>
      <c r="S4">
        <v>0</v>
      </c>
      <c r="T4">
        <v>0</v>
      </c>
      <c r="U4">
        <v>0</v>
      </c>
      <c r="V4">
        <v>0</v>
      </c>
      <c r="W4">
        <v>7310.560007495159</v>
      </c>
      <c r="X4">
        <v>7310.560007495159</v>
      </c>
      <c r="Y4">
        <v>7310.560007495159</v>
      </c>
      <c r="Z4">
        <v>7310.560007495159</v>
      </c>
      <c r="AA4">
        <v>7310.560007495159</v>
      </c>
      <c r="AB4">
        <v>7310.560007495159</v>
      </c>
      <c r="AC4">
        <v>7310.560007495159</v>
      </c>
    </row>
    <row r="5" spans="1:29">
      <c r="A5" t="s">
        <v>12</v>
      </c>
      <c r="B5" t="s">
        <v>13</v>
      </c>
      <c r="C5" t="s">
        <v>14</v>
      </c>
      <c r="D5" t="s">
        <v>49</v>
      </c>
      <c r="F5" t="s">
        <v>50</v>
      </c>
      <c r="H5" t="s">
        <v>16</v>
      </c>
      <c r="I5" t="s">
        <v>27</v>
      </c>
      <c r="J5" t="s">
        <v>18</v>
      </c>
      <c r="M5">
        <v>413126.53711874998</v>
      </c>
      <c r="N5">
        <v>511338.52428749995</v>
      </c>
      <c r="O5">
        <v>616310.04093749996</v>
      </c>
      <c r="P5">
        <v>704581.54357500002</v>
      </c>
      <c r="Q5">
        <v>827843.55176249996</v>
      </c>
      <c r="R5">
        <v>928838.87459999998</v>
      </c>
      <c r="S5">
        <v>968998.43210624997</v>
      </c>
      <c r="T5">
        <v>992855.59498125</v>
      </c>
      <c r="U5">
        <v>1053691.3603125</v>
      </c>
      <c r="V5">
        <v>1117310.4613124998</v>
      </c>
      <c r="W5">
        <v>1194448.621275</v>
      </c>
      <c r="X5">
        <v>1320096.3457499999</v>
      </c>
      <c r="Y5">
        <v>1469601.2331000001</v>
      </c>
      <c r="Z5">
        <v>1510158.4099874999</v>
      </c>
      <c r="AA5">
        <v>1649325.1934250002</v>
      </c>
      <c r="AB5">
        <v>855915.48007875006</v>
      </c>
      <c r="AC5">
        <v>864504.0587137501</v>
      </c>
    </row>
    <row r="6" spans="1:29">
      <c r="A6" t="s">
        <v>12</v>
      </c>
      <c r="B6" t="s">
        <v>13</v>
      </c>
      <c r="C6" t="s">
        <v>14</v>
      </c>
      <c r="D6" t="s">
        <v>23</v>
      </c>
      <c r="F6" t="s">
        <v>20</v>
      </c>
      <c r="H6" t="s">
        <v>16</v>
      </c>
      <c r="I6" t="s">
        <v>27</v>
      </c>
      <c r="J6" t="s">
        <v>18</v>
      </c>
      <c r="M6">
        <v>107.25113548095442</v>
      </c>
      <c r="N6">
        <v>101.40057747577283</v>
      </c>
      <c r="O6">
        <v>95.869167876978693</v>
      </c>
      <c r="P6">
        <v>90.639497113517564</v>
      </c>
      <c r="Q6">
        <v>85.695105307826196</v>
      </c>
      <c r="R6">
        <v>81.020430469976887</v>
      </c>
      <c r="S6">
        <v>76.600759517835272</v>
      </c>
      <c r="T6">
        <v>72.422181969072184</v>
      </c>
      <c r="U6">
        <v>68.471546159280535</v>
      </c>
      <c r="V6">
        <v>64.736417848396783</v>
      </c>
      <c r="W6">
        <v>81.73209835269121</v>
      </c>
      <c r="X6">
        <v>67.485193605196784</v>
      </c>
      <c r="Y6">
        <v>71.872239713049595</v>
      </c>
      <c r="Z6">
        <v>73.939319082163195</v>
      </c>
      <c r="AA6">
        <v>75.879954766463996</v>
      </c>
      <c r="AB6">
        <v>55.96507440844799</v>
      </c>
      <c r="AC6">
        <v>43.713780860390393</v>
      </c>
    </row>
    <row r="7" spans="1:29">
      <c r="A7" t="s">
        <v>12</v>
      </c>
      <c r="B7" t="s">
        <v>13</v>
      </c>
      <c r="C7" t="s">
        <v>14</v>
      </c>
      <c r="D7" t="s">
        <v>23</v>
      </c>
      <c r="F7" t="s">
        <v>19</v>
      </c>
      <c r="H7" t="s">
        <v>16</v>
      </c>
      <c r="I7" t="s">
        <v>27</v>
      </c>
      <c r="J7" t="s">
        <v>18</v>
      </c>
      <c r="M7">
        <v>7995049.8048659731</v>
      </c>
      <c r="N7">
        <v>5598606.9346100269</v>
      </c>
      <c r="O7">
        <v>3923960.0897896113</v>
      </c>
      <c r="P7">
        <v>2774496.4943567459</v>
      </c>
      <c r="Q7">
        <v>1962782.4323072298</v>
      </c>
      <c r="R7">
        <v>1393288.0603561231</v>
      </c>
      <c r="S7">
        <v>999030.02813868655</v>
      </c>
      <c r="T7">
        <v>725120.77017729962</v>
      </c>
      <c r="U7">
        <v>540016.10191704391</v>
      </c>
      <c r="V7">
        <v>412781.48780806822</v>
      </c>
      <c r="W7">
        <v>314898.45592958323</v>
      </c>
      <c r="X7">
        <v>245941.17240297885</v>
      </c>
      <c r="Y7">
        <v>189756.1561457066</v>
      </c>
      <c r="Z7">
        <v>133461.46514711389</v>
      </c>
      <c r="AA7">
        <v>366034.95515155524</v>
      </c>
      <c r="AB7">
        <v>31530.541819607963</v>
      </c>
      <c r="AC7">
        <v>39464.591876493971</v>
      </c>
    </row>
    <row r="8" spans="1:29">
      <c r="A8" t="s">
        <v>12</v>
      </c>
      <c r="B8" t="s">
        <v>13</v>
      </c>
      <c r="C8" t="s">
        <v>14</v>
      </c>
      <c r="D8" t="s">
        <v>15</v>
      </c>
      <c r="F8" t="s">
        <v>73</v>
      </c>
      <c r="H8" t="s">
        <v>16</v>
      </c>
      <c r="I8" t="s">
        <v>27</v>
      </c>
      <c r="J8" t="s">
        <v>18</v>
      </c>
      <c r="M8">
        <v>0</v>
      </c>
      <c r="N8">
        <v>0</v>
      </c>
      <c r="O8">
        <v>19744.524007560001</v>
      </c>
      <c r="P8">
        <v>24436.39926156</v>
      </c>
      <c r="Q8">
        <v>28358.974677000002</v>
      </c>
      <c r="R8">
        <v>30158.428897080001</v>
      </c>
      <c r="S8">
        <v>29199.662674380001</v>
      </c>
      <c r="T8">
        <v>28171.947610619998</v>
      </c>
      <c r="U8">
        <v>25165.297899720001</v>
      </c>
      <c r="V8">
        <v>20882.131091437263</v>
      </c>
      <c r="W8">
        <v>20356.184370967138</v>
      </c>
      <c r="X8">
        <v>20273.496105083224</v>
      </c>
      <c r="Y8">
        <v>21867.814607705164</v>
      </c>
      <c r="Z8">
        <v>21439.533582710053</v>
      </c>
      <c r="AA8">
        <v>21813.599068799995</v>
      </c>
      <c r="AB8">
        <v>15315.409013519999</v>
      </c>
      <c r="AC8">
        <v>13434.237648480002</v>
      </c>
    </row>
    <row r="9" spans="1:29">
      <c r="A9" t="s">
        <v>12</v>
      </c>
      <c r="B9" t="s">
        <v>13</v>
      </c>
      <c r="C9" t="s">
        <v>14</v>
      </c>
      <c r="D9" t="s">
        <v>15</v>
      </c>
      <c r="F9" t="s">
        <v>22</v>
      </c>
      <c r="H9" t="s">
        <v>16</v>
      </c>
      <c r="I9" t="s">
        <v>27</v>
      </c>
      <c r="J9" t="s">
        <v>18</v>
      </c>
      <c r="M9">
        <v>0</v>
      </c>
      <c r="N9">
        <v>0</v>
      </c>
      <c r="O9">
        <v>0</v>
      </c>
      <c r="P9">
        <v>0</v>
      </c>
      <c r="Q9">
        <v>0</v>
      </c>
      <c r="R9">
        <v>0</v>
      </c>
      <c r="S9">
        <v>0</v>
      </c>
      <c r="T9">
        <v>0</v>
      </c>
      <c r="U9">
        <v>0</v>
      </c>
      <c r="V9">
        <v>0</v>
      </c>
      <c r="W9">
        <v>0</v>
      </c>
      <c r="X9">
        <v>4245.2640000000001</v>
      </c>
      <c r="Y9">
        <v>1415.088</v>
      </c>
      <c r="Z9">
        <v>2950.4584800000002</v>
      </c>
      <c r="AA9">
        <v>13337.204400000002</v>
      </c>
      <c r="AB9">
        <v>13393.807919999999</v>
      </c>
      <c r="AC9">
        <v>28563.55128</v>
      </c>
    </row>
    <row r="10" spans="1:29">
      <c r="A10" t="s">
        <v>12</v>
      </c>
      <c r="B10" t="s">
        <v>13</v>
      </c>
      <c r="C10" t="s">
        <v>14</v>
      </c>
      <c r="D10" t="s">
        <v>15</v>
      </c>
      <c r="F10" t="s">
        <v>19</v>
      </c>
      <c r="H10" t="s">
        <v>16</v>
      </c>
      <c r="I10" t="s">
        <v>27</v>
      </c>
      <c r="J10" t="s">
        <v>18</v>
      </c>
      <c r="M10">
        <v>2690857.2374203429</v>
      </c>
      <c r="N10">
        <v>2752069.8837913177</v>
      </c>
      <c r="O10">
        <v>3107095.9145868751</v>
      </c>
      <c r="P10">
        <v>3548604.0544474125</v>
      </c>
      <c r="Q10">
        <v>3819225.7931621396</v>
      </c>
      <c r="R10">
        <v>4023999.1041091606</v>
      </c>
      <c r="S10">
        <v>4451152.2105499096</v>
      </c>
      <c r="T10">
        <v>4958931.9713813588</v>
      </c>
      <c r="U10">
        <v>5389476.448703656</v>
      </c>
      <c r="V10">
        <v>5531256.3580152234</v>
      </c>
      <c r="W10">
        <v>5615077.511000257</v>
      </c>
      <c r="X10">
        <v>5646792.5630905144</v>
      </c>
      <c r="Y10">
        <v>5783606.7492333697</v>
      </c>
      <c r="Z10">
        <v>5750611.6709664045</v>
      </c>
      <c r="AA10">
        <v>5678903.7872977629</v>
      </c>
      <c r="AB10">
        <v>5008752.1472681444</v>
      </c>
      <c r="AC10">
        <v>5114511.3786594942</v>
      </c>
    </row>
    <row r="11" spans="1:29">
      <c r="A11" t="s">
        <v>12</v>
      </c>
      <c r="B11" t="s">
        <v>13</v>
      </c>
      <c r="C11" t="s">
        <v>14</v>
      </c>
      <c r="D11" t="s">
        <v>15</v>
      </c>
      <c r="F11" t="s">
        <v>51</v>
      </c>
      <c r="H11" t="s">
        <v>16</v>
      </c>
      <c r="I11" t="s">
        <v>27</v>
      </c>
      <c r="J11" t="s">
        <v>18</v>
      </c>
      <c r="M11">
        <v>1321212.1831970995</v>
      </c>
      <c r="N11">
        <v>1420926.3102308433</v>
      </c>
      <c r="O11">
        <v>1541476.2250029808</v>
      </c>
      <c r="P11">
        <v>1750206.1700251077</v>
      </c>
      <c r="Q11">
        <v>1999491.4876094663</v>
      </c>
      <c r="R11">
        <v>2178828.0892149298</v>
      </c>
      <c r="S11">
        <v>2316865.1829817919</v>
      </c>
      <c r="T11">
        <v>2449321.2621758687</v>
      </c>
      <c r="U11">
        <v>2701512.5768760336</v>
      </c>
      <c r="V11">
        <v>3017385.2071818388</v>
      </c>
      <c r="W11">
        <v>3378483.3817869779</v>
      </c>
      <c r="X11">
        <v>3721538.3617625674</v>
      </c>
      <c r="Y11">
        <v>4135727.4150601844</v>
      </c>
      <c r="Z11">
        <v>4435871.6010972578</v>
      </c>
      <c r="AA11">
        <v>4721731.1346735805</v>
      </c>
      <c r="AB11">
        <v>4361929.8875158504</v>
      </c>
      <c r="AC11">
        <v>4506599.5361870266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87B33-4DD6-4680-A971-141E70F64B8E}">
  <dimension ref="A1:AC11"/>
  <sheetViews>
    <sheetView workbookViewId="0">
      <selection activeCell="M5" sqref="M5"/>
    </sheetView>
  </sheetViews>
  <sheetFormatPr defaultRowHeight="14.5"/>
  <cols>
    <col min="8" max="8" width="27.08984375" customWidth="1"/>
    <col min="11" max="11" width="17.90625" customWidth="1"/>
    <col min="12" max="12" width="9.54296875" customWidth="1"/>
  </cols>
  <sheetData>
    <row r="1" spans="1:29">
      <c r="A1" t="s">
        <v>0</v>
      </c>
      <c r="B1" t="s">
        <v>1</v>
      </c>
      <c r="C1" t="s">
        <v>2</v>
      </c>
      <c r="D1" t="s">
        <v>3</v>
      </c>
      <c r="E1" t="s">
        <v>4</v>
      </c>
      <c r="F1" t="s">
        <v>5</v>
      </c>
      <c r="G1" t="s">
        <v>6</v>
      </c>
      <c r="H1" t="s">
        <v>7</v>
      </c>
      <c r="I1" t="s">
        <v>8</v>
      </c>
      <c r="J1" t="s">
        <v>9</v>
      </c>
      <c r="K1" t="s">
        <v>10</v>
      </c>
      <c r="L1" t="s">
        <v>11</v>
      </c>
      <c r="M1" t="s">
        <v>75</v>
      </c>
      <c r="N1" t="s">
        <v>76</v>
      </c>
      <c r="O1" t="s">
        <v>77</v>
      </c>
      <c r="P1" t="s">
        <v>78</v>
      </c>
      <c r="Q1" t="s">
        <v>79</v>
      </c>
      <c r="R1" t="s">
        <v>80</v>
      </c>
      <c r="S1" t="s">
        <v>81</v>
      </c>
      <c r="T1" t="s">
        <v>82</v>
      </c>
      <c r="U1" t="s">
        <v>83</v>
      </c>
      <c r="V1" t="s">
        <v>84</v>
      </c>
      <c r="W1" t="s">
        <v>85</v>
      </c>
      <c r="X1" t="s">
        <v>86</v>
      </c>
      <c r="Y1" t="s">
        <v>87</v>
      </c>
      <c r="Z1" t="s">
        <v>88</v>
      </c>
      <c r="AA1" t="s">
        <v>89</v>
      </c>
      <c r="AB1" t="s">
        <v>90</v>
      </c>
      <c r="AC1" t="s">
        <v>91</v>
      </c>
    </row>
    <row r="2" spans="1:29">
      <c r="A2" t="s">
        <v>12</v>
      </c>
      <c r="B2" t="s">
        <v>13</v>
      </c>
      <c r="C2" t="s">
        <v>14</v>
      </c>
      <c r="D2" t="s">
        <v>24</v>
      </c>
      <c r="F2" t="s">
        <v>21</v>
      </c>
      <c r="H2" t="s">
        <v>16</v>
      </c>
      <c r="I2" t="s">
        <v>28</v>
      </c>
      <c r="J2" t="s">
        <v>18</v>
      </c>
    </row>
    <row r="3" spans="1:29">
      <c r="A3" t="s">
        <v>12</v>
      </c>
      <c r="B3" t="s">
        <v>13</v>
      </c>
      <c r="C3" t="s">
        <v>14</v>
      </c>
      <c r="D3" t="s">
        <v>24</v>
      </c>
      <c r="F3" t="s">
        <v>20</v>
      </c>
      <c r="H3" t="s">
        <v>16</v>
      </c>
      <c r="I3" t="s">
        <v>28</v>
      </c>
      <c r="J3" t="s">
        <v>18</v>
      </c>
    </row>
    <row r="4" spans="1:29">
      <c r="A4" t="s">
        <v>12</v>
      </c>
      <c r="B4" t="s">
        <v>13</v>
      </c>
      <c r="C4" t="s">
        <v>14</v>
      </c>
      <c r="D4" t="s">
        <v>24</v>
      </c>
      <c r="F4" t="s">
        <v>56</v>
      </c>
      <c r="H4" t="s">
        <v>16</v>
      </c>
      <c r="I4" t="s">
        <v>28</v>
      </c>
      <c r="J4" t="s">
        <v>18</v>
      </c>
      <c r="M4">
        <v>0</v>
      </c>
      <c r="N4">
        <v>0</v>
      </c>
      <c r="O4">
        <v>0</v>
      </c>
      <c r="P4">
        <v>0</v>
      </c>
      <c r="Q4">
        <v>0</v>
      </c>
      <c r="R4">
        <v>0</v>
      </c>
      <c r="S4">
        <v>0</v>
      </c>
      <c r="T4">
        <v>0</v>
      </c>
      <c r="U4">
        <v>0</v>
      </c>
      <c r="V4">
        <v>0</v>
      </c>
      <c r="W4">
        <v>7299.1768479987231</v>
      </c>
      <c r="X4">
        <v>7299.1768479987231</v>
      </c>
      <c r="Y4">
        <v>7299.1768479987231</v>
      </c>
      <c r="Z4">
        <v>7299.1768479987231</v>
      </c>
      <c r="AA4">
        <v>7299.1768479987231</v>
      </c>
      <c r="AB4">
        <v>7299.1768479987231</v>
      </c>
      <c r="AC4">
        <v>7299.1768479987231</v>
      </c>
    </row>
    <row r="5" spans="1:29">
      <c r="A5" t="s">
        <v>12</v>
      </c>
      <c r="B5" t="s">
        <v>13</v>
      </c>
      <c r="C5" t="s">
        <v>14</v>
      </c>
      <c r="D5" t="s">
        <v>23</v>
      </c>
      <c r="F5" t="s">
        <v>20</v>
      </c>
      <c r="H5" t="s">
        <v>16</v>
      </c>
      <c r="I5" t="s">
        <v>28</v>
      </c>
      <c r="J5" t="s">
        <v>18</v>
      </c>
      <c r="M5">
        <v>107.31851296619536</v>
      </c>
      <c r="N5">
        <v>101.46427951381335</v>
      </c>
      <c r="O5">
        <v>95.92939496375709</v>
      </c>
      <c r="P5">
        <v>90.696438807902666</v>
      </c>
      <c r="Q5">
        <v>85.748940828235433</v>
      </c>
      <c r="R5">
        <v>81.071329258448699</v>
      </c>
      <c r="S5">
        <v>76.648881773331325</v>
      </c>
      <c r="T5">
        <v>72.46767915168806</v>
      </c>
      <c r="U5">
        <v>68.514561466951477</v>
      </c>
      <c r="V5">
        <v>64.777086667599235</v>
      </c>
      <c r="W5">
        <v>81.783444226334169</v>
      </c>
      <c r="X5">
        <v>67.527589264839222</v>
      </c>
      <c r="Y5">
        <v>71.91739141003427</v>
      </c>
      <c r="Z5">
        <v>73.985769363158767</v>
      </c>
      <c r="AA5">
        <v>75.9276241968102</v>
      </c>
      <c r="AB5">
        <v>56.000232879806397</v>
      </c>
      <c r="AC5">
        <v>43.74124280390771</v>
      </c>
    </row>
    <row r="6" spans="1:29">
      <c r="A6" t="s">
        <v>12</v>
      </c>
      <c r="B6" t="s">
        <v>13</v>
      </c>
      <c r="C6" t="s">
        <v>14</v>
      </c>
      <c r="D6" t="s">
        <v>49</v>
      </c>
      <c r="F6" t="s">
        <v>50</v>
      </c>
      <c r="H6" t="s">
        <v>16</v>
      </c>
      <c r="I6" t="s">
        <v>28</v>
      </c>
      <c r="J6" t="s">
        <v>18</v>
      </c>
      <c r="M6">
        <v>412722.462875625</v>
      </c>
      <c r="N6">
        <v>510838.39004624996</v>
      </c>
      <c r="O6">
        <v>615707.23528124997</v>
      </c>
      <c r="P6">
        <v>703892.40059249999</v>
      </c>
      <c r="Q6">
        <v>827033.84764874994</v>
      </c>
      <c r="R6">
        <v>927930.38814000005</v>
      </c>
      <c r="S6">
        <v>968050.66605187498</v>
      </c>
      <c r="T6">
        <v>991884.49451437499</v>
      </c>
      <c r="U6">
        <v>1052660.7570937499</v>
      </c>
      <c r="V6">
        <v>1116217.63299375</v>
      </c>
      <c r="W6">
        <v>1193280.3450224998</v>
      </c>
      <c r="X6">
        <v>1318805.1749249999</v>
      </c>
      <c r="Y6">
        <v>1468163.83329</v>
      </c>
      <c r="Z6">
        <v>1508681.3416762501</v>
      </c>
      <c r="AA6">
        <v>1647712.0077075001</v>
      </c>
      <c r="AB6">
        <v>855078.31913962506</v>
      </c>
      <c r="AC6">
        <v>863658.49738612503</v>
      </c>
    </row>
    <row r="7" spans="1:29">
      <c r="A7" t="s">
        <v>12</v>
      </c>
      <c r="B7" t="s">
        <v>13</v>
      </c>
      <c r="C7" t="s">
        <v>14</v>
      </c>
      <c r="D7" t="s">
        <v>23</v>
      </c>
      <c r="F7" t="s">
        <v>19</v>
      </c>
      <c r="H7" t="s">
        <v>16</v>
      </c>
      <c r="I7" t="s">
        <v>28</v>
      </c>
      <c r="J7" t="s">
        <v>18</v>
      </c>
      <c r="M7">
        <v>7895939.4947531503</v>
      </c>
      <c r="N7">
        <v>5529204.0311845485</v>
      </c>
      <c r="O7">
        <v>3875316.8779446147</v>
      </c>
      <c r="P7">
        <v>2740102.5612763949</v>
      </c>
      <c r="Q7">
        <v>1938450.87962177</v>
      </c>
      <c r="R7">
        <v>1376016.2215172525</v>
      </c>
      <c r="S7">
        <v>986645.59297974803</v>
      </c>
      <c r="T7">
        <v>716131.84000731097</v>
      </c>
      <c r="U7">
        <v>533321.8142473984</v>
      </c>
      <c r="V7">
        <v>407664.45886340918</v>
      </c>
      <c r="W7">
        <v>310994.83001317736</v>
      </c>
      <c r="X7">
        <v>242892.37265047009</v>
      </c>
      <c r="Y7">
        <v>187403.85166475491</v>
      </c>
      <c r="Z7">
        <v>131807.01551619454</v>
      </c>
      <c r="AA7">
        <v>361497.41769992805</v>
      </c>
      <c r="AB7">
        <v>31139.674738846974</v>
      </c>
      <c r="AC7">
        <v>38975.37066651792</v>
      </c>
    </row>
    <row r="8" spans="1:29">
      <c r="A8" t="s">
        <v>12</v>
      </c>
      <c r="B8" t="s">
        <v>13</v>
      </c>
      <c r="C8" t="s">
        <v>14</v>
      </c>
      <c r="D8" t="s">
        <v>15</v>
      </c>
      <c r="F8" t="s">
        <v>73</v>
      </c>
      <c r="H8" t="s">
        <v>16</v>
      </c>
      <c r="I8" t="s">
        <v>28</v>
      </c>
      <c r="J8" t="s">
        <v>18</v>
      </c>
      <c r="M8">
        <v>0</v>
      </c>
      <c r="N8">
        <v>0</v>
      </c>
      <c r="O8">
        <v>19873.287315651</v>
      </c>
      <c r="P8">
        <v>24595.760490301</v>
      </c>
      <c r="Q8">
        <v>28543.916861074998</v>
      </c>
      <c r="R8">
        <v>30355.106166693004</v>
      </c>
      <c r="S8">
        <v>29390.087379460503</v>
      </c>
      <c r="T8">
        <v>28355.670103414501</v>
      </c>
      <c r="U8">
        <v>25329.412618587001</v>
      </c>
      <c r="V8">
        <v>21018.313269254963</v>
      </c>
      <c r="W8">
        <v>20488.936603369009</v>
      </c>
      <c r="X8">
        <v>20405.709088493761</v>
      </c>
      <c r="Y8">
        <v>22010.424890360278</v>
      </c>
      <c r="Z8">
        <v>21579.350843788659</v>
      </c>
      <c r="AA8">
        <v>21955.855786479995</v>
      </c>
      <c r="AB8">
        <v>15415.287983942</v>
      </c>
      <c r="AC8">
        <v>13521.848617508002</v>
      </c>
    </row>
    <row r="9" spans="1:29">
      <c r="A9" t="s">
        <v>12</v>
      </c>
      <c r="B9" t="s">
        <v>13</v>
      </c>
      <c r="C9" t="s">
        <v>14</v>
      </c>
      <c r="D9" t="s">
        <v>15</v>
      </c>
      <c r="F9" t="s">
        <v>22</v>
      </c>
      <c r="H9" t="s">
        <v>16</v>
      </c>
      <c r="I9" t="s">
        <v>28</v>
      </c>
      <c r="J9" t="s">
        <v>18</v>
      </c>
      <c r="M9">
        <v>0</v>
      </c>
      <c r="N9">
        <v>0</v>
      </c>
      <c r="O9">
        <v>0</v>
      </c>
      <c r="P9">
        <v>0</v>
      </c>
      <c r="Q9">
        <v>0</v>
      </c>
      <c r="R9">
        <v>0</v>
      </c>
      <c r="S9">
        <v>0</v>
      </c>
      <c r="T9">
        <v>0</v>
      </c>
      <c r="U9">
        <v>0</v>
      </c>
      <c r="V9">
        <v>0</v>
      </c>
      <c r="W9">
        <v>0</v>
      </c>
      <c r="X9">
        <v>4282.9776000000002</v>
      </c>
      <c r="Y9">
        <v>1427.6592000000001</v>
      </c>
      <c r="Z9">
        <v>2976.6694320000001</v>
      </c>
      <c r="AA9">
        <v>13455.687960000001</v>
      </c>
      <c r="AB9">
        <v>13512.794328</v>
      </c>
      <c r="AC9">
        <v>28817.300951999998</v>
      </c>
    </row>
    <row r="10" spans="1:29">
      <c r="A10" t="s">
        <v>12</v>
      </c>
      <c r="B10" t="s">
        <v>13</v>
      </c>
      <c r="C10" t="s">
        <v>14</v>
      </c>
      <c r="D10" t="s">
        <v>15</v>
      </c>
      <c r="F10" t="s">
        <v>19</v>
      </c>
      <c r="H10" t="s">
        <v>16</v>
      </c>
      <c r="I10" t="s">
        <v>28</v>
      </c>
      <c r="J10" t="s">
        <v>18</v>
      </c>
      <c r="M10">
        <v>2686667.3453895971</v>
      </c>
      <c r="N10">
        <v>2747784.6784991901</v>
      </c>
      <c r="O10">
        <v>3102257.9037737218</v>
      </c>
      <c r="P10">
        <v>3543078.5781637812</v>
      </c>
      <c r="Q10">
        <v>3813278.9359703655</v>
      </c>
      <c r="R10">
        <v>4017733.3975738706</v>
      </c>
      <c r="S10">
        <v>4444221.3905438278</v>
      </c>
      <c r="T10">
        <v>4951210.4953926066</v>
      </c>
      <c r="U10">
        <v>5381084.5785931619</v>
      </c>
      <c r="V10">
        <v>5522643.7246089717</v>
      </c>
      <c r="W10">
        <v>5606334.3609779552</v>
      </c>
      <c r="X10">
        <v>5638000.0300529562</v>
      </c>
      <c r="Y10">
        <v>5774601.1849505119</v>
      </c>
      <c r="Z10">
        <v>5741657.4828076912</v>
      </c>
      <c r="AA10">
        <v>5670061.2543714968</v>
      </c>
      <c r="AB10">
        <v>5000953.0970569411</v>
      </c>
      <c r="AC10">
        <v>5106547.6523909289</v>
      </c>
    </row>
    <row r="11" spans="1:29">
      <c r="A11" t="s">
        <v>12</v>
      </c>
      <c r="B11" t="s">
        <v>13</v>
      </c>
      <c r="C11" t="s">
        <v>14</v>
      </c>
      <c r="D11" t="s">
        <v>15</v>
      </c>
      <c r="F11" t="s">
        <v>51</v>
      </c>
      <c r="H11" t="s">
        <v>16</v>
      </c>
      <c r="I11" t="s">
        <v>28</v>
      </c>
      <c r="J11" t="s">
        <v>18</v>
      </c>
      <c r="M11">
        <v>1323246.5354070517</v>
      </c>
      <c r="N11">
        <v>1423114.1984566408</v>
      </c>
      <c r="O11">
        <v>1543849.7313971885</v>
      </c>
      <c r="P11">
        <v>1752901.0708405441</v>
      </c>
      <c r="Q11">
        <v>2002570.2284645161</v>
      </c>
      <c r="R11">
        <v>2182182.9657402691</v>
      </c>
      <c r="S11">
        <v>2320432.6037678719</v>
      </c>
      <c r="T11">
        <v>2453092.6337889675</v>
      </c>
      <c r="U11">
        <v>2705672.2630724488</v>
      </c>
      <c r="V11">
        <v>3022031.2620264534</v>
      </c>
      <c r="W11">
        <v>3383685.4418507847</v>
      </c>
      <c r="X11">
        <v>3727268.6448215321</v>
      </c>
      <c r="Y11">
        <v>4142095.4506517327</v>
      </c>
      <c r="Z11">
        <v>4442701.7872774359</v>
      </c>
      <c r="AA11">
        <v>4729001.4764784668</v>
      </c>
      <c r="AB11">
        <v>4368646.2210610425</v>
      </c>
      <c r="AC11">
        <v>4513538.6265484439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Sheet2</vt:lpstr>
      <vt:lpstr>Sheet3</vt:lpstr>
      <vt:lpstr>Sheet4</vt:lpstr>
      <vt:lpstr>Sheet5</vt:lpstr>
      <vt:lpstr>Sheet6</vt:lpstr>
      <vt:lpstr>Sheet7</vt:lpstr>
      <vt:lpstr>Sheet8</vt:lpstr>
      <vt:lpstr>Sheet9</vt:lpstr>
      <vt:lpstr>Sheet10</vt:lpstr>
      <vt:lpstr>Sheet11</vt:lpstr>
      <vt:lpstr>Sheet14</vt:lpstr>
      <vt:lpstr>Sheet1</vt:lpstr>
      <vt:lpstr>Sheet12</vt:lpstr>
      <vt:lpstr>Sheet13</vt:lpstr>
      <vt:lpstr>Sheet15</vt:lpstr>
      <vt:lpstr>Sheet16</vt:lpstr>
      <vt:lpstr>Sheet17</vt:lpstr>
      <vt:lpstr>Sheet18</vt:lpstr>
      <vt:lpstr>Sheet19</vt:lpstr>
      <vt:lpstr>Sheet20</vt:lpstr>
      <vt:lpstr>Sheet21</vt:lpstr>
      <vt:lpstr>Sheet22</vt:lpstr>
      <vt:lpstr>Sheet23</vt:lpstr>
      <vt:lpstr>Sheet24</vt:lpstr>
      <vt:lpstr>Sheet25</vt:lpstr>
      <vt:lpstr>Sheet26</vt:lpstr>
      <vt:lpstr>Detail1</vt:lpstr>
      <vt:lpstr>Pivot_Energy</vt:lpstr>
      <vt:lpstr>GHG Estimation</vt:lpstr>
      <vt:lpstr>Emission factor_Fugitive Emiss</vt:lpstr>
      <vt:lpstr>Fugitive Emissions_Estimates</vt:lpstr>
      <vt:lpstr>Captive Power Plants_GHG Emissi</vt:lpstr>
      <vt:lpstr>CPP_Emission factors and SFC</vt:lpstr>
      <vt:lpstr>Captive Power Plants_Activity d</vt:lpstr>
      <vt:lpstr>PEG_GHG estimates</vt:lpstr>
      <vt:lpstr>Emission Factors</vt:lpstr>
      <vt:lpstr>PEG_Activity data</vt:lpstr>
      <vt:lpstr>PEG_State &amp; Central owned-data</vt:lpstr>
      <vt:lpstr>Industrial Energy_GHG Emission </vt:lpstr>
      <vt:lpstr>Emission factor_Industrial Ener</vt:lpstr>
      <vt:lpstr>Industrial Energy_Final Activit</vt:lpstr>
      <vt:lpstr>Industrial Energy_Fuel consumpt</vt:lpstr>
      <vt:lpstr>Emission Factor Other Sector</vt:lpstr>
      <vt:lpstr>Agriculture (Energy)_GHG Emissi</vt:lpstr>
      <vt:lpstr>Agriculture (Energy) -Activity </vt:lpstr>
      <vt:lpstr>Commercial (Energy)_Estimates</vt:lpstr>
      <vt:lpstr>Commercial (Energy)-LPG consump</vt:lpstr>
      <vt:lpstr>Commercial (Energy)- Diesel con</vt:lpstr>
      <vt:lpstr>Residential Energy_Estimates</vt:lpstr>
      <vt:lpstr>Residential Energy_Kerosene con</vt:lpstr>
      <vt:lpstr>Residential Energy_LPG consumpt</vt:lpstr>
      <vt:lpstr>Fisheries (Energy)-Estimates</vt:lpstr>
      <vt:lpstr>Fisheries (Energy)-Kerosene con</vt:lpstr>
      <vt:lpstr> Fisheries (Energy)_Petrol &amp; Di</vt:lpstr>
      <vt:lpstr>Fiesheries (Energy)-Fleet stock</vt:lpstr>
      <vt:lpstr>EmissionFactor Transport Sector</vt:lpstr>
      <vt:lpstr>Civil Aviation_Estimates</vt:lpstr>
      <vt:lpstr>Water-borne Navigation_Estimate</vt:lpstr>
      <vt:lpstr>WBN_State Water Transport data</vt:lpstr>
      <vt:lpstr>WBN_Maritime Board data</vt:lpstr>
      <vt:lpstr>Road Transport_Estimates</vt:lpstr>
      <vt:lpstr>Road_Motor Spirit Activity data</vt:lpstr>
      <vt:lpstr>Road_CNG Activity data</vt:lpstr>
      <vt:lpstr>Road_HSDO Activity data</vt:lpstr>
      <vt:lpstr>Road_Auto LPG Activity data</vt:lpstr>
      <vt:lpstr>Railways_GHG Emissions</vt:lpstr>
      <vt:lpstr>Railways_Activity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Vasudha</dc:creator>
  <cp:lastModifiedBy>Aleena Thomas</cp:lastModifiedBy>
  <dcterms:created xsi:type="dcterms:W3CDTF">2023-05-09T05:48:20Z</dcterms:created>
  <dcterms:modified xsi:type="dcterms:W3CDTF">2025-06-10T06:23:55Z</dcterms:modified>
</cp:coreProperties>
</file>