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64d9812a1c2fbd70/Desktop/Kerala 2022-23- upadtes/Pivots/IPPU/"/>
    </mc:Choice>
  </mc:AlternateContent>
  <xr:revisionPtr revIDLastSave="370" documentId="13_ncr:1_{875B0140-AC6D-478D-BFEC-7870F837A188}" xr6:coauthVersionLast="47" xr6:coauthVersionMax="47" xr10:uidLastSave="{165D62CB-A8F8-477A-87F1-CD0F22481994}"/>
  <bookViews>
    <workbookView xWindow="-110" yWindow="-110" windowWidth="19420" windowHeight="11500" firstSheet="1" activeTab="1" xr2:uid="{00000000-000D-0000-FFFF-FFFF00000000}"/>
  </bookViews>
  <sheets>
    <sheet name="Sheet1" sheetId="8" state="hidden" r:id="rId1"/>
    <sheet name="IPPU pivot" sheetId="15" r:id="rId2"/>
    <sheet name="GHG Emissions" sheetId="6" r:id="rId3"/>
    <sheet name="Fuels and solvent use" sheetId="10" r:id="rId4"/>
    <sheet name="Metal industry " sheetId="11" r:id="rId5"/>
    <sheet name="Mineral industry " sheetId="12" r:id="rId6"/>
    <sheet name="Chemical industry" sheetId="13" r:id="rId7"/>
  </sheets>
  <definedNames>
    <definedName name="_xlnm._FilterDatabase" localSheetId="2" hidden="1">'GHG Emissions'!$A$1:$X$73</definedName>
  </definedNames>
  <calcPr calcId="191029"/>
  <pivotCaches>
    <pivotCache cacheId="2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6" l="1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I38" i="6"/>
  <c r="J38" i="6"/>
  <c r="K38" i="6"/>
  <c r="L38" i="6"/>
  <c r="M38" i="6"/>
  <c r="O38" i="6"/>
  <c r="V38" i="6"/>
  <c r="W38" i="6"/>
  <c r="X38" i="6"/>
  <c r="Y38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T41" i="6"/>
  <c r="V41" i="6"/>
  <c r="X41" i="6"/>
  <c r="Y41" i="6"/>
  <c r="T42" i="6"/>
  <c r="U42" i="6"/>
  <c r="X42" i="6"/>
  <c r="I44" i="6"/>
  <c r="J44" i="6"/>
  <c r="K44" i="6"/>
  <c r="L44" i="6"/>
  <c r="M44" i="6"/>
  <c r="N44" i="6"/>
  <c r="Z44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O46" i="6"/>
  <c r="Q46" i="6"/>
  <c r="R46" i="6"/>
  <c r="U46" i="6"/>
  <c r="V46" i="6"/>
  <c r="X46" i="6"/>
  <c r="Y46" i="6"/>
  <c r="Z46" i="6"/>
  <c r="I50" i="6"/>
  <c r="J50" i="6"/>
  <c r="M50" i="6"/>
  <c r="N50" i="6"/>
  <c r="O50" i="6"/>
  <c r="W50" i="6"/>
  <c r="X50" i="6"/>
  <c r="Y50" i="6"/>
  <c r="Z50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J52" i="6"/>
  <c r="T52" i="6"/>
  <c r="U52" i="6"/>
  <c r="V52" i="6"/>
  <c r="W52" i="6"/>
  <c r="X52" i="6"/>
  <c r="R54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M62" i="6"/>
  <c r="W62" i="6"/>
  <c r="X62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I68" i="6"/>
  <c r="J68" i="6"/>
  <c r="K68" i="6"/>
  <c r="L68" i="6"/>
  <c r="V68" i="6"/>
  <c r="W68" i="6"/>
  <c r="X68" i="6"/>
  <c r="Y68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K71" i="6"/>
  <c r="L71" i="6"/>
  <c r="L72" i="6"/>
  <c r="J73" i="6"/>
  <c r="K73" i="6"/>
  <c r="L73" i="6"/>
  <c r="H70" i="6"/>
  <c r="H69" i="6"/>
  <c r="H68" i="6"/>
  <c r="H64" i="6"/>
  <c r="H63" i="6"/>
  <c r="H57" i="6"/>
  <c r="H52" i="6"/>
  <c r="H51" i="6"/>
  <c r="H50" i="6"/>
  <c r="H45" i="6"/>
  <c r="H44" i="6"/>
  <c r="H42" i="6"/>
  <c r="H40" i="6"/>
  <c r="H39" i="6"/>
  <c r="H38" i="6"/>
  <c r="H34" i="6"/>
  <c r="H33" i="6"/>
  <c r="H28" i="6"/>
  <c r="H27" i="6"/>
  <c r="H22" i="6"/>
  <c r="H21" i="6"/>
  <c r="H16" i="6"/>
  <c r="H9" i="6"/>
  <c r="H8" i="6"/>
  <c r="H4" i="6"/>
  <c r="H3" i="6"/>
  <c r="X50" i="13"/>
  <c r="Z15" i="6" s="1"/>
  <c r="W50" i="13"/>
  <c r="Y15" i="6" s="1"/>
  <c r="S50" i="13"/>
  <c r="U15" i="6" s="1"/>
  <c r="R50" i="13"/>
  <c r="T15" i="6" s="1"/>
  <c r="Q50" i="13"/>
  <c r="S15" i="6" s="1"/>
  <c r="P50" i="13"/>
  <c r="R15" i="6" s="1"/>
  <c r="O50" i="13"/>
  <c r="Q15" i="6" s="1"/>
  <c r="N50" i="13"/>
  <c r="P15" i="6" s="1"/>
  <c r="M50" i="13"/>
  <c r="O15" i="6" s="1"/>
  <c r="L50" i="13"/>
  <c r="N15" i="6" s="1"/>
  <c r="K50" i="13"/>
  <c r="M15" i="6" s="1"/>
  <c r="J50" i="13"/>
  <c r="L15" i="6" s="1"/>
  <c r="I50" i="13"/>
  <c r="K15" i="6" s="1"/>
  <c r="H50" i="13"/>
  <c r="J15" i="6" s="1"/>
  <c r="G50" i="13"/>
  <c r="I15" i="6" s="1"/>
  <c r="F50" i="13"/>
  <c r="H15" i="6" s="1"/>
  <c r="X43" i="13"/>
  <c r="Z20" i="6" s="1"/>
  <c r="W43" i="13"/>
  <c r="Y20" i="6" s="1"/>
  <c r="V43" i="13"/>
  <c r="X20" i="6" s="1"/>
  <c r="U43" i="13"/>
  <c r="W20" i="6" s="1"/>
  <c r="T43" i="13"/>
  <c r="V20" i="6" s="1"/>
  <c r="S43" i="13"/>
  <c r="R43" i="13"/>
  <c r="T20" i="6" s="1"/>
  <c r="Q43" i="13"/>
  <c r="Q75" i="13" s="1"/>
  <c r="S24" i="6" s="1"/>
  <c r="P43" i="13"/>
  <c r="P83" i="13" s="1"/>
  <c r="R25" i="6" s="1"/>
  <c r="O43" i="13"/>
  <c r="N43" i="13"/>
  <c r="P20" i="6" s="1"/>
  <c r="M43" i="13"/>
  <c r="O20" i="6" s="1"/>
  <c r="L43" i="13"/>
  <c r="K43" i="13"/>
  <c r="J43" i="13"/>
  <c r="J75" i="13" s="1"/>
  <c r="L24" i="6" s="1"/>
  <c r="I43" i="13"/>
  <c r="I83" i="13" s="1"/>
  <c r="K25" i="6" s="1"/>
  <c r="H43" i="13"/>
  <c r="G43" i="13"/>
  <c r="F43" i="13"/>
  <c r="H20" i="6" s="1"/>
  <c r="X42" i="13"/>
  <c r="Z14" i="6" s="1"/>
  <c r="W42" i="13"/>
  <c r="S42" i="13"/>
  <c r="U14" i="6" s="1"/>
  <c r="R42" i="13"/>
  <c r="Q42" i="13"/>
  <c r="P42" i="13"/>
  <c r="R14" i="6" s="1"/>
  <c r="O42" i="13"/>
  <c r="Q14" i="6" s="1"/>
  <c r="N42" i="13"/>
  <c r="M42" i="13"/>
  <c r="L42" i="13"/>
  <c r="K42" i="13"/>
  <c r="M14" i="6" s="1"/>
  <c r="J42" i="13"/>
  <c r="L14" i="6" s="1"/>
  <c r="I42" i="13"/>
  <c r="K14" i="6" s="1"/>
  <c r="H42" i="13"/>
  <c r="J14" i="6" s="1"/>
  <c r="G42" i="13"/>
  <c r="G74" i="13" s="1"/>
  <c r="I18" i="6" s="1"/>
  <c r="F42" i="13"/>
  <c r="H14" i="6" s="1"/>
  <c r="X41" i="13"/>
  <c r="X65" i="13" s="1"/>
  <c r="Z29" i="6" s="1"/>
  <c r="W41" i="13"/>
  <c r="W65" i="13" s="1"/>
  <c r="Y29" i="6" s="1"/>
  <c r="V41" i="13"/>
  <c r="V73" i="13" s="1"/>
  <c r="X30" i="6" s="1"/>
  <c r="U41" i="13"/>
  <c r="U65" i="13" s="1"/>
  <c r="W29" i="6" s="1"/>
  <c r="T41" i="13"/>
  <c r="T65" i="13" s="1"/>
  <c r="V29" i="6" s="1"/>
  <c r="S41" i="13"/>
  <c r="R41" i="13"/>
  <c r="T26" i="6" s="1"/>
  <c r="Q41" i="13"/>
  <c r="S26" i="6" s="1"/>
  <c r="P41" i="13"/>
  <c r="O41" i="13"/>
  <c r="N41" i="13"/>
  <c r="P26" i="6" s="1"/>
  <c r="M41" i="13"/>
  <c r="O26" i="6" s="1"/>
  <c r="L41" i="13"/>
  <c r="N26" i="6" s="1"/>
  <c r="K41" i="13"/>
  <c r="J41" i="13"/>
  <c r="J65" i="13" s="1"/>
  <c r="L29" i="6" s="1"/>
  <c r="I41" i="13"/>
  <c r="I65" i="13" s="1"/>
  <c r="K29" i="6" s="1"/>
  <c r="H41" i="13"/>
  <c r="H65" i="13" s="1"/>
  <c r="J29" i="6" s="1"/>
  <c r="G41" i="13"/>
  <c r="G73" i="13" s="1"/>
  <c r="I30" i="6" s="1"/>
  <c r="F41" i="13"/>
  <c r="F65" i="13" s="1"/>
  <c r="H29" i="6" s="1"/>
  <c r="V34" i="13"/>
  <c r="U34" i="13"/>
  <c r="U42" i="13" s="1"/>
  <c r="W14" i="6" s="1"/>
  <c r="T34" i="13"/>
  <c r="T42" i="13" s="1"/>
  <c r="X32" i="13"/>
  <c r="X56" i="13" s="1"/>
  <c r="W32" i="13"/>
  <c r="W56" i="13" s="1"/>
  <c r="V32" i="13"/>
  <c r="V56" i="13" s="1"/>
  <c r="X10" i="6" s="1"/>
  <c r="U32" i="13"/>
  <c r="U56" i="13" s="1"/>
  <c r="W10" i="6" s="1"/>
  <c r="T32" i="13"/>
  <c r="T56" i="13" s="1"/>
  <c r="V10" i="6" s="1"/>
  <c r="S32" i="13"/>
  <c r="S56" i="13" s="1"/>
  <c r="U10" i="6" s="1"/>
  <c r="R32" i="13"/>
  <c r="R56" i="13" s="1"/>
  <c r="T10" i="6" s="1"/>
  <c r="Q32" i="13"/>
  <c r="Q56" i="13" s="1"/>
  <c r="S10" i="6" s="1"/>
  <c r="P32" i="13"/>
  <c r="P56" i="13" s="1"/>
  <c r="R10" i="6" s="1"/>
  <c r="O32" i="13"/>
  <c r="O56" i="13" s="1"/>
  <c r="Q10" i="6" s="1"/>
  <c r="N32" i="13"/>
  <c r="N56" i="13" s="1"/>
  <c r="P10" i="6" s="1"/>
  <c r="M32" i="13"/>
  <c r="M56" i="13" s="1"/>
  <c r="O10" i="6" s="1"/>
  <c r="L32" i="13"/>
  <c r="L56" i="13" s="1"/>
  <c r="L80" i="13" s="1"/>
  <c r="N13" i="6" s="1"/>
  <c r="K32" i="13"/>
  <c r="K56" i="13" s="1"/>
  <c r="M10" i="6" s="1"/>
  <c r="J32" i="13"/>
  <c r="J56" i="13" s="1"/>
  <c r="L10" i="6" s="1"/>
  <c r="I32" i="13"/>
  <c r="I56" i="13" s="1"/>
  <c r="H32" i="13"/>
  <c r="H56" i="13" s="1"/>
  <c r="G32" i="13"/>
  <c r="G56" i="13" s="1"/>
  <c r="F32" i="13"/>
  <c r="F56" i="13" s="1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N10" i="13"/>
  <c r="N11" i="13" s="1"/>
  <c r="N6" i="13"/>
  <c r="M59" i="12"/>
  <c r="O49" i="6" s="1"/>
  <c r="T54" i="12"/>
  <c r="V54" i="6" s="1"/>
  <c r="Q54" i="12"/>
  <c r="S54" i="6" s="1"/>
  <c r="P54" i="12"/>
  <c r="L54" i="12"/>
  <c r="N54" i="6" s="1"/>
  <c r="P43" i="12"/>
  <c r="R58" i="6" s="1"/>
  <c r="O43" i="12"/>
  <c r="Q58" i="6" s="1"/>
  <c r="I43" i="12"/>
  <c r="K58" i="6" s="1"/>
  <c r="X42" i="12"/>
  <c r="Z52" i="6" s="1"/>
  <c r="W42" i="12"/>
  <c r="V42" i="12"/>
  <c r="U42" i="12"/>
  <c r="T42" i="12"/>
  <c r="S42" i="12"/>
  <c r="R42" i="12"/>
  <c r="Q42" i="12"/>
  <c r="S52" i="6" s="1"/>
  <c r="P42" i="12"/>
  <c r="R52" i="6" s="1"/>
  <c r="O42" i="12"/>
  <c r="Q52" i="6" s="1"/>
  <c r="N42" i="12"/>
  <c r="P52" i="6" s="1"/>
  <c r="M42" i="12"/>
  <c r="O52" i="6" s="1"/>
  <c r="L42" i="12"/>
  <c r="N52" i="6" s="1"/>
  <c r="K42" i="12"/>
  <c r="M52" i="6" s="1"/>
  <c r="J42" i="12"/>
  <c r="I42" i="12"/>
  <c r="H42" i="12"/>
  <c r="H54" i="12" s="1"/>
  <c r="J54" i="6" s="1"/>
  <c r="G42" i="12"/>
  <c r="I52" i="6" s="1"/>
  <c r="F42" i="12"/>
  <c r="X41" i="12"/>
  <c r="W41" i="12"/>
  <c r="V41" i="12"/>
  <c r="R41" i="12"/>
  <c r="T46" i="6" s="1"/>
  <c r="Q41" i="12"/>
  <c r="S46" i="6" s="1"/>
  <c r="P41" i="12"/>
  <c r="M41" i="12"/>
  <c r="L41" i="12"/>
  <c r="N46" i="6" s="1"/>
  <c r="K41" i="12"/>
  <c r="M46" i="6" s="1"/>
  <c r="J41" i="12"/>
  <c r="L46" i="6" s="1"/>
  <c r="I41" i="12"/>
  <c r="K46" i="6" s="1"/>
  <c r="H41" i="12"/>
  <c r="G41" i="12"/>
  <c r="F41" i="12"/>
  <c r="H46" i="6" s="1"/>
  <c r="P31" i="12"/>
  <c r="X30" i="12"/>
  <c r="W30" i="12"/>
  <c r="V30" i="12"/>
  <c r="U30" i="12"/>
  <c r="T30" i="12"/>
  <c r="V50" i="6" s="1"/>
  <c r="S30" i="12"/>
  <c r="U50" i="6" s="1"/>
  <c r="R30" i="12"/>
  <c r="Q30" i="12"/>
  <c r="P30" i="12"/>
  <c r="P48" i="12" s="1"/>
  <c r="R53" i="6" s="1"/>
  <c r="O30" i="12"/>
  <c r="N30" i="12"/>
  <c r="M30" i="12"/>
  <c r="L30" i="12"/>
  <c r="K30" i="12"/>
  <c r="J30" i="12"/>
  <c r="I30" i="12"/>
  <c r="H30" i="12"/>
  <c r="G30" i="12"/>
  <c r="F30" i="12"/>
  <c r="X29" i="12"/>
  <c r="W29" i="12"/>
  <c r="W53" i="12" s="1"/>
  <c r="Y48" i="6" s="1"/>
  <c r="V29" i="12"/>
  <c r="V59" i="12" s="1"/>
  <c r="X49" i="6" s="1"/>
  <c r="R29" i="12"/>
  <c r="T44" i="6" s="1"/>
  <c r="Q29" i="12"/>
  <c r="S44" i="6" s="1"/>
  <c r="P29" i="12"/>
  <c r="R44" i="6" s="1"/>
  <c r="O29" i="12"/>
  <c r="Q44" i="6" s="1"/>
  <c r="J29" i="12"/>
  <c r="I29" i="12"/>
  <c r="H29" i="12"/>
  <c r="G29" i="12"/>
  <c r="F29" i="12"/>
  <c r="P24" i="12"/>
  <c r="O24" i="12"/>
  <c r="O31" i="12" s="1"/>
  <c r="N24" i="12"/>
  <c r="M24" i="12"/>
  <c r="L24" i="12"/>
  <c r="K24" i="12"/>
  <c r="J24" i="12"/>
  <c r="I24" i="12"/>
  <c r="I31" i="12" s="1"/>
  <c r="K56" i="6" s="1"/>
  <c r="H24" i="12"/>
  <c r="H43" i="12" s="1"/>
  <c r="J58" i="6" s="1"/>
  <c r="G24" i="12"/>
  <c r="F24" i="12"/>
  <c r="U22" i="12"/>
  <c r="T22" i="12"/>
  <c r="T41" i="12" s="1"/>
  <c r="S22" i="12"/>
  <c r="S41" i="12" s="1"/>
  <c r="O22" i="12"/>
  <c r="O41" i="12" s="1"/>
  <c r="N22" i="12"/>
  <c r="M22" i="12"/>
  <c r="M29" i="12" s="1"/>
  <c r="O44" i="6" s="1"/>
  <c r="L22" i="12"/>
  <c r="L29" i="12" s="1"/>
  <c r="K22" i="12"/>
  <c r="K29" i="12" s="1"/>
  <c r="Y17" i="12"/>
  <c r="Q17" i="12" s="1"/>
  <c r="R17" i="12"/>
  <c r="I17" i="12"/>
  <c r="G17" i="12"/>
  <c r="X54" i="11"/>
  <c r="Z43" i="6" s="1"/>
  <c r="W54" i="11"/>
  <c r="Y43" i="6" s="1"/>
  <c r="V54" i="11"/>
  <c r="X43" i="6" s="1"/>
  <c r="S54" i="11"/>
  <c r="U43" i="6" s="1"/>
  <c r="R54" i="11"/>
  <c r="T43" i="6" s="1"/>
  <c r="Q54" i="11"/>
  <c r="S43" i="6" s="1"/>
  <c r="P54" i="11"/>
  <c r="R43" i="6" s="1"/>
  <c r="F54" i="11"/>
  <c r="H43" i="6" s="1"/>
  <c r="W49" i="11"/>
  <c r="Y42" i="6" s="1"/>
  <c r="V49" i="11"/>
  <c r="S49" i="11"/>
  <c r="R49" i="11"/>
  <c r="I49" i="11"/>
  <c r="K42" i="6" s="1"/>
  <c r="H49" i="11"/>
  <c r="J42" i="6" s="1"/>
  <c r="F49" i="11"/>
  <c r="W44" i="11"/>
  <c r="V44" i="11"/>
  <c r="T44" i="11"/>
  <c r="S44" i="11"/>
  <c r="U41" i="6" s="1"/>
  <c r="F44" i="11"/>
  <c r="H41" i="6" s="1"/>
  <c r="X29" i="11"/>
  <c r="W29" i="11"/>
  <c r="V29" i="11"/>
  <c r="U29" i="11"/>
  <c r="T29" i="11"/>
  <c r="S29" i="11"/>
  <c r="U38" i="6" s="1"/>
  <c r="R29" i="11"/>
  <c r="R44" i="11" s="1"/>
  <c r="Q29" i="11"/>
  <c r="S38" i="6" s="1"/>
  <c r="P29" i="11"/>
  <c r="O29" i="11"/>
  <c r="K29" i="11"/>
  <c r="J29" i="11"/>
  <c r="I29" i="11"/>
  <c r="I54" i="11" s="1"/>
  <c r="K43" i="6" s="1"/>
  <c r="H29" i="11"/>
  <c r="H54" i="11" s="1"/>
  <c r="J43" i="6" s="1"/>
  <c r="G29" i="11"/>
  <c r="F29" i="11"/>
  <c r="N23" i="11"/>
  <c r="N29" i="11" s="1"/>
  <c r="M23" i="11"/>
  <c r="M29" i="11" s="1"/>
  <c r="L23" i="11"/>
  <c r="L29" i="11" s="1"/>
  <c r="N38" i="6" s="1"/>
  <c r="F7" i="11"/>
  <c r="I57" i="10"/>
  <c r="H57" i="10"/>
  <c r="G57" i="10"/>
  <c r="I51" i="10"/>
  <c r="H51" i="10"/>
  <c r="K72" i="6" s="1"/>
  <c r="U46" i="10"/>
  <c r="X71" i="6" s="1"/>
  <c r="F46" i="10"/>
  <c r="I71" i="6" s="1"/>
  <c r="E46" i="10"/>
  <c r="H71" i="6" s="1"/>
  <c r="S45" i="10"/>
  <c r="V65" i="6" s="1"/>
  <c r="V26" i="10"/>
  <c r="V31" i="10" s="1"/>
  <c r="V25" i="10"/>
  <c r="V30" i="10" s="1"/>
  <c r="Y62" i="6" s="1"/>
  <c r="U25" i="10"/>
  <c r="U30" i="10" s="1"/>
  <c r="T25" i="10"/>
  <c r="T30" i="10" s="1"/>
  <c r="S25" i="10"/>
  <c r="S30" i="10" s="1"/>
  <c r="S56" i="10" s="1"/>
  <c r="V67" i="6" s="1"/>
  <c r="R25" i="10"/>
  <c r="R30" i="10" s="1"/>
  <c r="R56" i="10" s="1"/>
  <c r="U67" i="6" s="1"/>
  <c r="O25" i="10"/>
  <c r="O30" i="10" s="1"/>
  <c r="R62" i="6" s="1"/>
  <c r="X17" i="10"/>
  <c r="W17" i="10"/>
  <c r="W26" i="10" s="1"/>
  <c r="W31" i="10" s="1"/>
  <c r="V17" i="10"/>
  <c r="U17" i="10"/>
  <c r="U26" i="10" s="1"/>
  <c r="U31" i="10" s="1"/>
  <c r="T17" i="10"/>
  <c r="T26" i="10" s="1"/>
  <c r="T31" i="10" s="1"/>
  <c r="S17" i="10"/>
  <c r="S26" i="10" s="1"/>
  <c r="S31" i="10" s="1"/>
  <c r="R17" i="10"/>
  <c r="R26" i="10" s="1"/>
  <c r="R31" i="10" s="1"/>
  <c r="U68" i="6" s="1"/>
  <c r="Q17" i="10"/>
  <c r="P17" i="10"/>
  <c r="O17" i="10"/>
  <c r="O26" i="10" s="1"/>
  <c r="O31" i="10" s="1"/>
  <c r="N17" i="10"/>
  <c r="N26" i="10" s="1"/>
  <c r="N31" i="10" s="1"/>
  <c r="M17" i="10"/>
  <c r="M26" i="10" s="1"/>
  <c r="M31" i="10" s="1"/>
  <c r="P68" i="6" s="1"/>
  <c r="L17" i="10"/>
  <c r="K17" i="10"/>
  <c r="J26" i="10" s="1"/>
  <c r="J31" i="10" s="1"/>
  <c r="M68" i="6" s="1"/>
  <c r="J17" i="10"/>
  <c r="I17" i="10"/>
  <c r="I26" i="10" s="1"/>
  <c r="I31" i="10" s="1"/>
  <c r="I46" i="10" s="1"/>
  <c r="H17" i="10"/>
  <c r="H26" i="10" s="1"/>
  <c r="H31" i="10" s="1"/>
  <c r="H46" i="10" s="1"/>
  <c r="G17" i="10"/>
  <c r="G26" i="10" s="1"/>
  <c r="G31" i="10" s="1"/>
  <c r="F17" i="10"/>
  <c r="F26" i="10" s="1"/>
  <c r="F31" i="10" s="1"/>
  <c r="E17" i="10"/>
  <c r="E26" i="10" s="1"/>
  <c r="E31" i="10" s="1"/>
  <c r="W16" i="10"/>
  <c r="V16" i="10"/>
  <c r="U16" i="10"/>
  <c r="T16" i="10"/>
  <c r="S16" i="10"/>
  <c r="R16" i="10"/>
  <c r="Q16" i="10"/>
  <c r="Q25" i="10" s="1"/>
  <c r="Q30" i="10" s="1"/>
  <c r="T62" i="6" s="1"/>
  <c r="P16" i="10"/>
  <c r="P25" i="10" s="1"/>
  <c r="P30" i="10" s="1"/>
  <c r="S62" i="6" s="1"/>
  <c r="O16" i="10"/>
  <c r="N16" i="10"/>
  <c r="N25" i="10" s="1"/>
  <c r="N30" i="10" s="1"/>
  <c r="Q62" i="6" s="1"/>
  <c r="M16" i="10"/>
  <c r="M25" i="10" s="1"/>
  <c r="M30" i="10" s="1"/>
  <c r="P62" i="6" s="1"/>
  <c r="K16" i="10"/>
  <c r="J16" i="10"/>
  <c r="J25" i="10" s="1"/>
  <c r="J30" i="10" s="1"/>
  <c r="I16" i="10"/>
  <c r="I25" i="10" s="1"/>
  <c r="I30" i="10" s="1"/>
  <c r="L62" i="6" s="1"/>
  <c r="H16" i="10"/>
  <c r="H25" i="10" s="1"/>
  <c r="H30" i="10" s="1"/>
  <c r="K62" i="6" s="1"/>
  <c r="F16" i="10"/>
  <c r="Y11" i="10"/>
  <c r="X11" i="10" s="1"/>
  <c r="X16" i="10" s="1"/>
  <c r="L11" i="10"/>
  <c r="L16" i="10" s="1"/>
  <c r="L25" i="10" s="1"/>
  <c r="L30" i="10" s="1"/>
  <c r="G11" i="10"/>
  <c r="G16" i="10" s="1"/>
  <c r="G25" i="10" s="1"/>
  <c r="G30" i="10" s="1"/>
  <c r="J62" i="6" s="1"/>
  <c r="E11" i="10"/>
  <c r="E16" i="10" s="1"/>
  <c r="E25" i="10" s="1"/>
  <c r="E30" i="10" s="1"/>
  <c r="H62" i="6" s="1"/>
  <c r="N51" i="10" l="1"/>
  <c r="Q72" i="6" s="1"/>
  <c r="N46" i="10"/>
  <c r="Q71" i="6" s="1"/>
  <c r="Q68" i="6"/>
  <c r="O57" i="10"/>
  <c r="R73" i="6" s="1"/>
  <c r="R68" i="6"/>
  <c r="O51" i="10"/>
  <c r="R72" i="6" s="1"/>
  <c r="O46" i="10"/>
  <c r="R71" i="6" s="1"/>
  <c r="L45" i="10"/>
  <c r="O65" i="6" s="1"/>
  <c r="O62" i="6"/>
  <c r="W46" i="10"/>
  <c r="Z71" i="6" s="1"/>
  <c r="Z68" i="6"/>
  <c r="K26" i="10"/>
  <c r="K31" i="10" s="1"/>
  <c r="N68" i="6" s="1"/>
  <c r="V62" i="6"/>
  <c r="U62" i="6"/>
  <c r="F25" i="10"/>
  <c r="F30" i="10" s="1"/>
  <c r="I62" i="6" s="1"/>
  <c r="S50" i="10"/>
  <c r="V66" i="6" s="1"/>
  <c r="K25" i="10"/>
  <c r="K30" i="10" s="1"/>
  <c r="N62" i="6" s="1"/>
  <c r="R45" i="10"/>
  <c r="U65" i="6" s="1"/>
  <c r="N54" i="11"/>
  <c r="P43" i="6" s="1"/>
  <c r="N44" i="11"/>
  <c r="P41" i="6" s="1"/>
  <c r="N49" i="11"/>
  <c r="P42" i="6" s="1"/>
  <c r="P38" i="6"/>
  <c r="Q38" i="6"/>
  <c r="O54" i="11"/>
  <c r="Q43" i="6" s="1"/>
  <c r="O44" i="11"/>
  <c r="Q41" i="6" s="1"/>
  <c r="X28" i="11"/>
  <c r="Z32" i="6" s="1"/>
  <c r="W28" i="11"/>
  <c r="Y32" i="6" s="1"/>
  <c r="T28" i="11"/>
  <c r="S28" i="11"/>
  <c r="U32" i="6" s="1"/>
  <c r="R28" i="11"/>
  <c r="T32" i="6" s="1"/>
  <c r="Q28" i="11"/>
  <c r="S32" i="6" s="1"/>
  <c r="P44" i="11"/>
  <c r="R41" i="6" s="1"/>
  <c r="R38" i="6"/>
  <c r="F28" i="11"/>
  <c r="H32" i="6" s="1"/>
  <c r="N28" i="11"/>
  <c r="P32" i="6" s="1"/>
  <c r="O28" i="11"/>
  <c r="Q32" i="6" s="1"/>
  <c r="G49" i="11"/>
  <c r="I42" i="6" s="1"/>
  <c r="G54" i="11"/>
  <c r="I43" i="6" s="1"/>
  <c r="X44" i="11"/>
  <c r="Z41" i="6" s="1"/>
  <c r="X49" i="11"/>
  <c r="Z42" i="6" s="1"/>
  <c r="O49" i="11"/>
  <c r="Q42" i="6" s="1"/>
  <c r="P49" i="11"/>
  <c r="R42" i="6" s="1"/>
  <c r="G44" i="11"/>
  <c r="I41" i="6" s="1"/>
  <c r="Z38" i="6"/>
  <c r="J49" i="11"/>
  <c r="L42" i="6" s="1"/>
  <c r="J54" i="11"/>
  <c r="L43" i="6" s="1"/>
  <c r="H44" i="11"/>
  <c r="J41" i="6" s="1"/>
  <c r="I44" i="11"/>
  <c r="K41" i="6" s="1"/>
  <c r="J44" i="11"/>
  <c r="L41" i="6" s="1"/>
  <c r="T38" i="6"/>
  <c r="O49" i="12"/>
  <c r="Q59" i="6" s="1"/>
  <c r="O61" i="12"/>
  <c r="Q61" i="6" s="1"/>
  <c r="Q56" i="6"/>
  <c r="O55" i="12"/>
  <c r="Q60" i="6" s="1"/>
  <c r="P49" i="12"/>
  <c r="R59" i="6" s="1"/>
  <c r="P61" i="12"/>
  <c r="R61" i="6" s="1"/>
  <c r="P55" i="12"/>
  <c r="R60" i="6" s="1"/>
  <c r="R56" i="6"/>
  <c r="W54" i="12"/>
  <c r="Y54" i="6" s="1"/>
  <c r="Y52" i="6"/>
  <c r="I46" i="6"/>
  <c r="G47" i="12"/>
  <c r="I47" i="6" s="1"/>
  <c r="I60" i="12"/>
  <c r="K55" i="6" s="1"/>
  <c r="K52" i="6"/>
  <c r="H47" i="12"/>
  <c r="J47" i="6" s="1"/>
  <c r="J46" i="6"/>
  <c r="J60" i="12"/>
  <c r="L55" i="6" s="1"/>
  <c r="L52" i="6"/>
  <c r="U29" i="12"/>
  <c r="W44" i="6" s="1"/>
  <c r="U41" i="12"/>
  <c r="W46" i="6" s="1"/>
  <c r="J53" i="12"/>
  <c r="L48" i="6" s="1"/>
  <c r="J59" i="12"/>
  <c r="L49" i="6" s="1"/>
  <c r="P50" i="6"/>
  <c r="N60" i="12"/>
  <c r="P55" i="6" s="1"/>
  <c r="O54" i="12"/>
  <c r="Q54" i="6" s="1"/>
  <c r="Q50" i="6"/>
  <c r="O60" i="12"/>
  <c r="Q55" i="6" s="1"/>
  <c r="S50" i="6"/>
  <c r="Q48" i="12"/>
  <c r="S53" i="6" s="1"/>
  <c r="R60" i="12"/>
  <c r="T55" i="6" s="1"/>
  <c r="T50" i="6"/>
  <c r="J43" i="12"/>
  <c r="L58" i="6" s="1"/>
  <c r="J31" i="12"/>
  <c r="L56" i="6" s="1"/>
  <c r="Q47" i="12"/>
  <c r="S47" i="6" s="1"/>
  <c r="K43" i="12"/>
  <c r="M58" i="6" s="1"/>
  <c r="K31" i="12"/>
  <c r="M56" i="6" s="1"/>
  <c r="R47" i="12"/>
  <c r="T47" i="6" s="1"/>
  <c r="R50" i="6"/>
  <c r="V47" i="12"/>
  <c r="X47" i="6" s="1"/>
  <c r="Y44" i="6"/>
  <c r="W47" i="12"/>
  <c r="Y47" i="6" s="1"/>
  <c r="P60" i="12"/>
  <c r="R55" i="6" s="1"/>
  <c r="X44" i="6"/>
  <c r="N43" i="12"/>
  <c r="P58" i="6" s="1"/>
  <c r="N31" i="12"/>
  <c r="P56" i="6" s="1"/>
  <c r="G60" i="12"/>
  <c r="I55" i="6" s="1"/>
  <c r="Q60" i="12"/>
  <c r="S55" i="6" s="1"/>
  <c r="H48" i="12"/>
  <c r="J53" i="6" s="1"/>
  <c r="H60" i="12"/>
  <c r="J55" i="6" s="1"/>
  <c r="X48" i="12"/>
  <c r="Z53" i="6" s="1"/>
  <c r="V53" i="12"/>
  <c r="X48" i="6" s="1"/>
  <c r="I48" i="12"/>
  <c r="K53" i="6" s="1"/>
  <c r="H31" i="12"/>
  <c r="J56" i="6" s="1"/>
  <c r="J48" i="12"/>
  <c r="L53" i="6" s="1"/>
  <c r="I54" i="12"/>
  <c r="K54" i="6" s="1"/>
  <c r="L50" i="6"/>
  <c r="J54" i="12"/>
  <c r="L54" i="6" s="1"/>
  <c r="K50" i="6"/>
  <c r="G59" i="12"/>
  <c r="I49" i="6" s="1"/>
  <c r="R48" i="12"/>
  <c r="T53" i="6" s="1"/>
  <c r="T48" i="12"/>
  <c r="V53" i="6" s="1"/>
  <c r="U39" i="13"/>
  <c r="U63" i="13" s="1"/>
  <c r="W5" i="6" s="1"/>
  <c r="Q74" i="13"/>
  <c r="S18" i="6" s="1"/>
  <c r="R74" i="13"/>
  <c r="T18" i="6" s="1"/>
  <c r="P39" i="13"/>
  <c r="R2" i="6" s="1"/>
  <c r="Q39" i="13"/>
  <c r="S2" i="6" s="1"/>
  <c r="F74" i="13"/>
  <c r="H18" i="6" s="1"/>
  <c r="L26" i="6"/>
  <c r="M66" i="13"/>
  <c r="O17" i="6" s="1"/>
  <c r="V80" i="13"/>
  <c r="X13" i="6" s="1"/>
  <c r="W81" i="13"/>
  <c r="Y31" i="6" s="1"/>
  <c r="K26" i="6"/>
  <c r="X81" i="13"/>
  <c r="Z31" i="6" s="1"/>
  <c r="N10" i="6"/>
  <c r="J26" i="6"/>
  <c r="I26" i="6"/>
  <c r="G65" i="13"/>
  <c r="I29" i="6" s="1"/>
  <c r="J39" i="13"/>
  <c r="J63" i="13" s="1"/>
  <c r="L5" i="6" s="1"/>
  <c r="I73" i="13"/>
  <c r="K30" i="6" s="1"/>
  <c r="J73" i="13"/>
  <c r="L30" i="6" s="1"/>
  <c r="W73" i="13"/>
  <c r="Y30" i="6" s="1"/>
  <c r="X73" i="13"/>
  <c r="Z30" i="6" s="1"/>
  <c r="Q73" i="13"/>
  <c r="S30" i="6" s="1"/>
  <c r="Q65" i="13"/>
  <c r="S29" i="6" s="1"/>
  <c r="Q83" i="13"/>
  <c r="S25" i="6" s="1"/>
  <c r="R65" i="13"/>
  <c r="T29" i="6" s="1"/>
  <c r="V65" i="13"/>
  <c r="X29" i="6" s="1"/>
  <c r="L66" i="13"/>
  <c r="N17" i="6" s="1"/>
  <c r="F81" i="13"/>
  <c r="H31" i="6" s="1"/>
  <c r="T50" i="13"/>
  <c r="V15" i="6" s="1"/>
  <c r="G81" i="13"/>
  <c r="I31" i="6" s="1"/>
  <c r="T14" i="6"/>
  <c r="U50" i="13"/>
  <c r="W15" i="6" s="1"/>
  <c r="Q66" i="13"/>
  <c r="S17" i="6" s="1"/>
  <c r="H81" i="13"/>
  <c r="J31" i="6" s="1"/>
  <c r="S14" i="6"/>
  <c r="R66" i="13"/>
  <c r="T17" i="6" s="1"/>
  <c r="I81" i="13"/>
  <c r="K31" i="6" s="1"/>
  <c r="S20" i="6"/>
  <c r="G39" i="13"/>
  <c r="I2" i="6" s="1"/>
  <c r="W39" i="13"/>
  <c r="Y2" i="6" s="1"/>
  <c r="X82" i="13"/>
  <c r="Z19" i="6" s="1"/>
  <c r="Q67" i="13"/>
  <c r="S23" i="6" s="1"/>
  <c r="J81" i="13"/>
  <c r="L31" i="6" s="1"/>
  <c r="Z26" i="6"/>
  <c r="H39" i="13"/>
  <c r="J2" i="6" s="1"/>
  <c r="X39" i="13"/>
  <c r="Z2" i="6" s="1"/>
  <c r="F73" i="13"/>
  <c r="H30" i="6" s="1"/>
  <c r="Q81" i="13"/>
  <c r="S31" i="6" s="1"/>
  <c r="H26" i="6"/>
  <c r="Y26" i="6"/>
  <c r="I39" i="13"/>
  <c r="K2" i="6" s="1"/>
  <c r="V81" i="13"/>
  <c r="X31" i="6" s="1"/>
  <c r="X26" i="6"/>
  <c r="W2" i="6"/>
  <c r="G67" i="13"/>
  <c r="I23" i="6" s="1"/>
  <c r="I20" i="6"/>
  <c r="K81" i="13"/>
  <c r="M31" i="6" s="1"/>
  <c r="M26" i="6"/>
  <c r="H83" i="13"/>
  <c r="J25" i="6" s="1"/>
  <c r="H67" i="13"/>
  <c r="J23" i="6" s="1"/>
  <c r="J20" i="6"/>
  <c r="K20" i="6"/>
  <c r="I67" i="13"/>
  <c r="K23" i="6" s="1"/>
  <c r="I75" i="13"/>
  <c r="K24" i="6" s="1"/>
  <c r="W74" i="13"/>
  <c r="Y18" i="6" s="1"/>
  <c r="W82" i="13"/>
  <c r="Y19" i="6" s="1"/>
  <c r="L20" i="6"/>
  <c r="J83" i="13"/>
  <c r="L25" i="6" s="1"/>
  <c r="J67" i="13"/>
  <c r="L23" i="6" s="1"/>
  <c r="M20" i="6"/>
  <c r="K83" i="13"/>
  <c r="M25" i="6" s="1"/>
  <c r="K67" i="13"/>
  <c r="M23" i="6" s="1"/>
  <c r="K75" i="13"/>
  <c r="M24" i="6" s="1"/>
  <c r="I10" i="6"/>
  <c r="G64" i="13"/>
  <c r="I11" i="6" s="1"/>
  <c r="F72" i="13"/>
  <c r="H12" i="6" s="1"/>
  <c r="H10" i="6"/>
  <c r="Q26" i="6"/>
  <c r="O65" i="13"/>
  <c r="Q29" i="6" s="1"/>
  <c r="O81" i="13"/>
  <c r="Q31" i="6" s="1"/>
  <c r="L82" i="13"/>
  <c r="N19" i="6" s="1"/>
  <c r="L74" i="13"/>
  <c r="N18" i="6" s="1"/>
  <c r="N14" i="6"/>
  <c r="L83" i="13"/>
  <c r="N25" i="6" s="1"/>
  <c r="N20" i="6"/>
  <c r="J10" i="6"/>
  <c r="H64" i="13"/>
  <c r="J11" i="6" s="1"/>
  <c r="W80" i="13"/>
  <c r="Y13" i="6" s="1"/>
  <c r="Y10" i="6"/>
  <c r="P81" i="13"/>
  <c r="R31" i="6" s="1"/>
  <c r="R26" i="6"/>
  <c r="M74" i="13"/>
  <c r="O18" i="6" s="1"/>
  <c r="O14" i="6"/>
  <c r="M82" i="13"/>
  <c r="O19" i="6" s="1"/>
  <c r="I64" i="13"/>
  <c r="K11" i="6" s="1"/>
  <c r="K10" i="6"/>
  <c r="I80" i="13"/>
  <c r="K13" i="6" s="1"/>
  <c r="I72" i="13"/>
  <c r="K12" i="6" s="1"/>
  <c r="X72" i="13"/>
  <c r="Z12" i="6" s="1"/>
  <c r="Z10" i="6"/>
  <c r="V14" i="6"/>
  <c r="J72" i="13"/>
  <c r="L12" i="6" s="1"/>
  <c r="J64" i="13"/>
  <c r="L11" i="6" s="1"/>
  <c r="J80" i="13"/>
  <c r="L13" i="6" s="1"/>
  <c r="O73" i="13"/>
  <c r="Q30" i="6" s="1"/>
  <c r="P65" i="13"/>
  <c r="R29" i="6" s="1"/>
  <c r="P73" i="13"/>
  <c r="R30" i="6" s="1"/>
  <c r="K64" i="13"/>
  <c r="M11" i="6" s="1"/>
  <c r="K72" i="13"/>
  <c r="M12" i="6" s="1"/>
  <c r="K80" i="13"/>
  <c r="M13" i="6" s="1"/>
  <c r="V50" i="13"/>
  <c r="X15" i="6" s="1"/>
  <c r="V42" i="13"/>
  <c r="P14" i="6"/>
  <c r="N74" i="13"/>
  <c r="P18" i="6" s="1"/>
  <c r="N67" i="13"/>
  <c r="P23" i="6" s="1"/>
  <c r="N83" i="13"/>
  <c r="P25" i="6" s="1"/>
  <c r="N75" i="13"/>
  <c r="P24" i="6" s="1"/>
  <c r="N82" i="13"/>
  <c r="P19" i="6" s="1"/>
  <c r="O67" i="13"/>
  <c r="Q23" i="6" s="1"/>
  <c r="Q20" i="6"/>
  <c r="O83" i="13"/>
  <c r="Q25" i="6" s="1"/>
  <c r="O75" i="13"/>
  <c r="Q24" i="6" s="1"/>
  <c r="O82" i="13"/>
  <c r="Q19" i="6" s="1"/>
  <c r="S73" i="13"/>
  <c r="U30" i="6" s="1"/>
  <c r="U26" i="6"/>
  <c r="R20" i="6"/>
  <c r="P67" i="13"/>
  <c r="R23" i="6" s="1"/>
  <c r="P75" i="13"/>
  <c r="R24" i="6" s="1"/>
  <c r="P82" i="13"/>
  <c r="R19" i="6" s="1"/>
  <c r="T81" i="13"/>
  <c r="V31" i="6" s="1"/>
  <c r="V26" i="6"/>
  <c r="T73" i="13"/>
  <c r="V30" i="6" s="1"/>
  <c r="U81" i="13"/>
  <c r="W31" i="6" s="1"/>
  <c r="U73" i="13"/>
  <c r="W30" i="6" s="1"/>
  <c r="W26" i="6"/>
  <c r="S83" i="13"/>
  <c r="U25" i="6" s="1"/>
  <c r="U20" i="6"/>
  <c r="S75" i="13"/>
  <c r="U24" i="6" s="1"/>
  <c r="W66" i="13"/>
  <c r="Y17" i="6" s="1"/>
  <c r="Y14" i="6"/>
  <c r="F66" i="13"/>
  <c r="H17" i="6" s="1"/>
  <c r="R82" i="13"/>
  <c r="T19" i="6" s="1"/>
  <c r="T75" i="13"/>
  <c r="V24" i="6" s="1"/>
  <c r="G66" i="13"/>
  <c r="I17" i="6" s="1"/>
  <c r="G82" i="13"/>
  <c r="I19" i="6" s="1"/>
  <c r="I14" i="6"/>
  <c r="F82" i="13"/>
  <c r="H19" i="6" s="1"/>
  <c r="N66" i="13"/>
  <c r="P17" i="6" s="1"/>
  <c r="E50" i="10"/>
  <c r="H66" i="6" s="1"/>
  <c r="E45" i="10"/>
  <c r="H65" i="6" s="1"/>
  <c r="E56" i="10"/>
  <c r="H67" i="6" s="1"/>
  <c r="R46" i="10"/>
  <c r="U71" i="6" s="1"/>
  <c r="R51" i="10"/>
  <c r="U72" i="6" s="1"/>
  <c r="R57" i="10"/>
  <c r="U73" i="6" s="1"/>
  <c r="S46" i="10"/>
  <c r="V71" i="6" s="1"/>
  <c r="S57" i="10"/>
  <c r="V73" i="6" s="1"/>
  <c r="S51" i="10"/>
  <c r="V72" i="6" s="1"/>
  <c r="T57" i="10"/>
  <c r="W73" i="6" s="1"/>
  <c r="T46" i="10"/>
  <c r="W71" i="6" s="1"/>
  <c r="T51" i="10"/>
  <c r="W72" i="6" s="1"/>
  <c r="N45" i="10"/>
  <c r="Q65" i="6" s="1"/>
  <c r="N56" i="10"/>
  <c r="Q67" i="6" s="1"/>
  <c r="N50" i="10"/>
  <c r="Q66" i="6" s="1"/>
  <c r="O45" i="10"/>
  <c r="R65" i="6" s="1"/>
  <c r="O56" i="10"/>
  <c r="R67" i="6" s="1"/>
  <c r="O50" i="10"/>
  <c r="R66" i="6" s="1"/>
  <c r="M54" i="11"/>
  <c r="O43" i="6" s="1"/>
  <c r="M44" i="11"/>
  <c r="O41" i="6" s="1"/>
  <c r="M49" i="11"/>
  <c r="O42" i="6" s="1"/>
  <c r="P45" i="10"/>
  <c r="S65" i="6" s="1"/>
  <c r="P50" i="10"/>
  <c r="S66" i="6" s="1"/>
  <c r="P56" i="10"/>
  <c r="S67" i="6" s="1"/>
  <c r="M46" i="10"/>
  <c r="P71" i="6" s="1"/>
  <c r="M57" i="10"/>
  <c r="P73" i="6" s="1"/>
  <c r="M51" i="10"/>
  <c r="P72" i="6" s="1"/>
  <c r="Q50" i="10"/>
  <c r="T66" i="6" s="1"/>
  <c r="Q56" i="10"/>
  <c r="T67" i="6" s="1"/>
  <c r="Q45" i="10"/>
  <c r="T65" i="6" s="1"/>
  <c r="V51" i="10"/>
  <c r="Y72" i="6" s="1"/>
  <c r="V57" i="10"/>
  <c r="Y73" i="6" s="1"/>
  <c r="K47" i="12"/>
  <c r="M47" i="6" s="1"/>
  <c r="K53" i="12"/>
  <c r="M48" i="6" s="1"/>
  <c r="X59" i="12"/>
  <c r="Z49" i="6" s="1"/>
  <c r="X53" i="12"/>
  <c r="Z48" i="6" s="1"/>
  <c r="U60" i="12"/>
  <c r="W55" i="6" s="1"/>
  <c r="U54" i="12"/>
  <c r="W54" i="6" s="1"/>
  <c r="U48" i="12"/>
  <c r="W53" i="6" s="1"/>
  <c r="T80" i="13"/>
  <c r="V13" i="6" s="1"/>
  <c r="T72" i="13"/>
  <c r="V12" i="6" s="1"/>
  <c r="T64" i="13"/>
  <c r="V11" i="6" s="1"/>
  <c r="L53" i="12"/>
  <c r="N48" i="6" s="1"/>
  <c r="L59" i="12"/>
  <c r="N49" i="6" s="1"/>
  <c r="U80" i="13"/>
  <c r="W13" i="6" s="1"/>
  <c r="U72" i="13"/>
  <c r="W12" i="6" s="1"/>
  <c r="M56" i="10"/>
  <c r="P67" i="6" s="1"/>
  <c r="M50" i="10"/>
  <c r="P66" i="6" s="1"/>
  <c r="F80" i="13"/>
  <c r="H13" i="6" s="1"/>
  <c r="K49" i="11"/>
  <c r="M42" i="6" s="1"/>
  <c r="K54" i="11"/>
  <c r="M43" i="6" s="1"/>
  <c r="K44" i="11"/>
  <c r="M41" i="6" s="1"/>
  <c r="H49" i="12"/>
  <c r="J59" i="6" s="1"/>
  <c r="H61" i="12"/>
  <c r="J61" i="6" s="1"/>
  <c r="L65" i="13"/>
  <c r="N29" i="6" s="1"/>
  <c r="L73" i="13"/>
  <c r="N30" i="6" s="1"/>
  <c r="L81" i="13"/>
  <c r="N31" i="6" s="1"/>
  <c r="I66" i="13"/>
  <c r="K17" i="6" s="1"/>
  <c r="I74" i="13"/>
  <c r="K18" i="6" s="1"/>
  <c r="I82" i="13"/>
  <c r="K19" i="6" s="1"/>
  <c r="F67" i="13"/>
  <c r="H23" i="6" s="1"/>
  <c r="F75" i="13"/>
  <c r="H24" i="6" s="1"/>
  <c r="F83" i="13"/>
  <c r="H25" i="6" s="1"/>
  <c r="V67" i="13"/>
  <c r="X23" i="6" s="1"/>
  <c r="V75" i="13"/>
  <c r="X24" i="6" s="1"/>
  <c r="V83" i="13"/>
  <c r="X25" i="6" s="1"/>
  <c r="S82" i="13"/>
  <c r="U19" i="6" s="1"/>
  <c r="S74" i="13"/>
  <c r="U18" i="6" s="1"/>
  <c r="V72" i="13"/>
  <c r="X12" i="6" s="1"/>
  <c r="T56" i="10"/>
  <c r="W67" i="6" s="1"/>
  <c r="T45" i="10"/>
  <c r="W65" i="6" s="1"/>
  <c r="L49" i="11"/>
  <c r="N42" i="6" s="1"/>
  <c r="L54" i="11"/>
  <c r="N43" i="6" s="1"/>
  <c r="L44" i="11"/>
  <c r="N41" i="6" s="1"/>
  <c r="F59" i="12"/>
  <c r="H49" i="6" s="1"/>
  <c r="F47" i="12"/>
  <c r="H47" i="6" s="1"/>
  <c r="I55" i="12"/>
  <c r="K60" i="6" s="1"/>
  <c r="I49" i="12"/>
  <c r="K59" i="6" s="1"/>
  <c r="I61" i="12"/>
  <c r="K61" i="6" s="1"/>
  <c r="H55" i="12"/>
  <c r="J60" i="6" s="1"/>
  <c r="M73" i="13"/>
  <c r="O30" i="6" s="1"/>
  <c r="M81" i="13"/>
  <c r="O31" i="6" s="1"/>
  <c r="M65" i="13"/>
  <c r="O29" i="6" s="1"/>
  <c r="J74" i="13"/>
  <c r="L18" i="6" s="1"/>
  <c r="J82" i="13"/>
  <c r="L19" i="6" s="1"/>
  <c r="G75" i="13"/>
  <c r="I24" i="6" s="1"/>
  <c r="G83" i="13"/>
  <c r="I25" i="6" s="1"/>
  <c r="W75" i="13"/>
  <c r="Y24" i="6" s="1"/>
  <c r="W83" i="13"/>
  <c r="Y25" i="6" s="1"/>
  <c r="W67" i="13"/>
  <c r="Y23" i="6" s="1"/>
  <c r="W72" i="13"/>
  <c r="Y12" i="6" s="1"/>
  <c r="U50" i="10"/>
  <c r="X66" i="6" s="1"/>
  <c r="U45" i="10"/>
  <c r="X65" i="6" s="1"/>
  <c r="F53" i="11"/>
  <c r="H37" i="6" s="1"/>
  <c r="F48" i="11"/>
  <c r="H36" i="6" s="1"/>
  <c r="F43" i="11"/>
  <c r="H35" i="6" s="1"/>
  <c r="K48" i="12"/>
  <c r="M53" i="6" s="1"/>
  <c r="K60" i="12"/>
  <c r="M55" i="6" s="1"/>
  <c r="L47" i="12"/>
  <c r="N47" i="6" s="1"/>
  <c r="N81" i="13"/>
  <c r="P31" i="6" s="1"/>
  <c r="N65" i="13"/>
  <c r="P29" i="6" s="1"/>
  <c r="N73" i="13"/>
  <c r="P30" i="6" s="1"/>
  <c r="K82" i="13"/>
  <c r="M19" i="6" s="1"/>
  <c r="K74" i="13"/>
  <c r="M18" i="6" s="1"/>
  <c r="X83" i="13"/>
  <c r="Z25" i="6" s="1"/>
  <c r="X75" i="13"/>
  <c r="Z24" i="6" s="1"/>
  <c r="Q26" i="10"/>
  <c r="Q31" i="10" s="1"/>
  <c r="T68" i="6" s="1"/>
  <c r="P26" i="10"/>
  <c r="P31" i="10" s="1"/>
  <c r="S68" i="6" s="1"/>
  <c r="V50" i="10"/>
  <c r="Y66" i="6" s="1"/>
  <c r="V45" i="10"/>
  <c r="Y65" i="6" s="1"/>
  <c r="N48" i="11"/>
  <c r="P36" i="6" s="1"/>
  <c r="N43" i="11"/>
  <c r="P35" i="6" s="1"/>
  <c r="U47" i="12"/>
  <c r="W47" i="6" s="1"/>
  <c r="U59" i="12"/>
  <c r="W49" i="6" s="1"/>
  <c r="H59" i="12"/>
  <c r="J49" i="6" s="1"/>
  <c r="H53" i="12"/>
  <c r="J48" i="6" s="1"/>
  <c r="L60" i="12"/>
  <c r="N55" i="6" s="1"/>
  <c r="K55" i="12"/>
  <c r="M60" i="6" s="1"/>
  <c r="K49" i="12"/>
  <c r="M59" i="6" s="1"/>
  <c r="F53" i="12"/>
  <c r="H48" i="6" s="1"/>
  <c r="F64" i="13"/>
  <c r="H11" i="6" s="1"/>
  <c r="G50" i="10"/>
  <c r="J66" i="6" s="1"/>
  <c r="G45" i="10"/>
  <c r="J65" i="6" s="1"/>
  <c r="G56" i="10"/>
  <c r="J67" i="6" s="1"/>
  <c r="W25" i="10"/>
  <c r="W30" i="10" s="1"/>
  <c r="Z62" i="6" s="1"/>
  <c r="L26" i="10"/>
  <c r="L31" i="10" s="1"/>
  <c r="O68" i="6" s="1"/>
  <c r="V46" i="10"/>
  <c r="Y71" i="6" s="1"/>
  <c r="N53" i="11"/>
  <c r="P37" i="6" s="1"/>
  <c r="G31" i="12"/>
  <c r="I56" i="6" s="1"/>
  <c r="G43" i="12"/>
  <c r="I58" i="6" s="1"/>
  <c r="G72" i="13"/>
  <c r="I12" i="6" s="1"/>
  <c r="G80" i="13"/>
  <c r="I13" i="6" s="1"/>
  <c r="J66" i="13"/>
  <c r="L17" i="6" s="1"/>
  <c r="Q44" i="11"/>
  <c r="S41" i="6" s="1"/>
  <c r="Q49" i="11"/>
  <c r="S42" i="6" s="1"/>
  <c r="Q53" i="11"/>
  <c r="S37" i="6" s="1"/>
  <c r="U53" i="12"/>
  <c r="W48" i="6" s="1"/>
  <c r="R73" i="13"/>
  <c r="T30" i="6" s="1"/>
  <c r="R81" i="13"/>
  <c r="T31" i="6" s="1"/>
  <c r="O66" i="13"/>
  <c r="Q17" i="6" s="1"/>
  <c r="O74" i="13"/>
  <c r="Q18" i="6" s="1"/>
  <c r="H72" i="13"/>
  <c r="J12" i="6" s="1"/>
  <c r="K66" i="13"/>
  <c r="M17" i="6" s="1"/>
  <c r="U51" i="10"/>
  <c r="X72" i="6" s="1"/>
  <c r="U57" i="10"/>
  <c r="X73" i="6" s="1"/>
  <c r="V56" i="10"/>
  <c r="Y67" i="6" s="1"/>
  <c r="X47" i="12"/>
  <c r="Z47" i="6" s="1"/>
  <c r="M67" i="13"/>
  <c r="O23" i="6" s="1"/>
  <c r="M75" i="13"/>
  <c r="O24" i="6" s="1"/>
  <c r="U64" i="13"/>
  <c r="W11" i="6" s="1"/>
  <c r="H80" i="13"/>
  <c r="J13" i="6" s="1"/>
  <c r="M83" i="13"/>
  <c r="O25" i="6" s="1"/>
  <c r="U79" i="13"/>
  <c r="W7" i="6" s="1"/>
  <c r="V64" i="13"/>
  <c r="X11" i="6" s="1"/>
  <c r="U71" i="13"/>
  <c r="W6" i="6" s="1"/>
  <c r="H75" i="13"/>
  <c r="J24" i="6" s="1"/>
  <c r="K50" i="10"/>
  <c r="N66" i="6" s="1"/>
  <c r="K56" i="10"/>
  <c r="N67" i="6" s="1"/>
  <c r="K45" i="10"/>
  <c r="N65" i="6" s="1"/>
  <c r="W43" i="11"/>
  <c r="Y35" i="6" s="1"/>
  <c r="T54" i="11"/>
  <c r="V43" i="6" s="1"/>
  <c r="T49" i="11"/>
  <c r="V42" i="6" s="1"/>
  <c r="X60" i="12"/>
  <c r="Z55" i="6" s="1"/>
  <c r="X54" i="12"/>
  <c r="Z54" i="6" s="1"/>
  <c r="N39" i="13"/>
  <c r="P2" i="6" s="1"/>
  <c r="M39" i="13"/>
  <c r="O2" i="6" s="1"/>
  <c r="O39" i="13"/>
  <c r="Q2" i="6" s="1"/>
  <c r="L39" i="13"/>
  <c r="N2" i="6" s="1"/>
  <c r="K39" i="13"/>
  <c r="M2" i="6" s="1"/>
  <c r="Q80" i="13"/>
  <c r="S13" i="6" s="1"/>
  <c r="Q72" i="13"/>
  <c r="S12" i="6" s="1"/>
  <c r="Q64" i="13"/>
  <c r="S11" i="6" s="1"/>
  <c r="V39" i="13"/>
  <c r="X2" i="6" s="1"/>
  <c r="M64" i="13"/>
  <c r="O11" i="6" s="1"/>
  <c r="M72" i="13"/>
  <c r="O12" i="6" s="1"/>
  <c r="M80" i="13"/>
  <c r="O13" i="6" s="1"/>
  <c r="W64" i="13"/>
  <c r="Y11" i="6" s="1"/>
  <c r="T50" i="10"/>
  <c r="W66" i="6" s="1"/>
  <c r="X53" i="11"/>
  <c r="Z37" i="6" s="1"/>
  <c r="X48" i="11"/>
  <c r="Z36" i="6" s="1"/>
  <c r="X43" i="11"/>
  <c r="Z35" i="6" s="1"/>
  <c r="U54" i="11"/>
  <c r="W43" i="6" s="1"/>
  <c r="U44" i="11"/>
  <c r="W41" i="6" s="1"/>
  <c r="U49" i="11"/>
  <c r="W42" i="6" s="1"/>
  <c r="S17" i="12"/>
  <c r="S24" i="12" s="1"/>
  <c r="S60" i="12"/>
  <c r="U55" i="6" s="1"/>
  <c r="S54" i="12"/>
  <c r="U54" i="6" s="1"/>
  <c r="S48" i="12"/>
  <c r="U53" i="6" s="1"/>
  <c r="L48" i="12"/>
  <c r="N53" i="6" s="1"/>
  <c r="K59" i="12"/>
  <c r="M49" i="6" s="1"/>
  <c r="N64" i="13"/>
  <c r="P11" i="6" s="1"/>
  <c r="N72" i="13"/>
  <c r="P12" i="6" s="1"/>
  <c r="N80" i="13"/>
  <c r="P13" i="6" s="1"/>
  <c r="J46" i="10"/>
  <c r="M71" i="6" s="1"/>
  <c r="J57" i="10"/>
  <c r="M73" i="6" s="1"/>
  <c r="J51" i="10"/>
  <c r="M72" i="6" s="1"/>
  <c r="X80" i="13"/>
  <c r="Z13" i="6" s="1"/>
  <c r="X64" i="13"/>
  <c r="Z11" i="6" s="1"/>
  <c r="F31" i="12"/>
  <c r="H56" i="6" s="1"/>
  <c r="F43" i="12"/>
  <c r="H58" i="6" s="1"/>
  <c r="I59" i="12"/>
  <c r="K49" i="6" s="1"/>
  <c r="I47" i="12"/>
  <c r="K47" i="6" s="1"/>
  <c r="I53" i="12"/>
  <c r="K48" i="6" s="1"/>
  <c r="N49" i="12"/>
  <c r="P59" i="6" s="1"/>
  <c r="G53" i="12"/>
  <c r="I48" i="6" s="1"/>
  <c r="X67" i="13"/>
  <c r="Z23" i="6" s="1"/>
  <c r="H50" i="10"/>
  <c r="K66" i="6" s="1"/>
  <c r="H45" i="10"/>
  <c r="K65" i="6" s="1"/>
  <c r="H56" i="10"/>
  <c r="K67" i="6" s="1"/>
  <c r="U56" i="10"/>
  <c r="X67" i="6" s="1"/>
  <c r="R43" i="11"/>
  <c r="T35" i="6" s="1"/>
  <c r="P63" i="13"/>
  <c r="R5" i="6" s="1"/>
  <c r="P79" i="13"/>
  <c r="R7" i="6" s="1"/>
  <c r="P71" i="13"/>
  <c r="R6" i="6" s="1"/>
  <c r="L67" i="13"/>
  <c r="N23" i="6" s="1"/>
  <c r="L75" i="13"/>
  <c r="N24" i="6" s="1"/>
  <c r="I50" i="10"/>
  <c r="L66" i="6" s="1"/>
  <c r="I45" i="10"/>
  <c r="L65" i="6" s="1"/>
  <c r="I56" i="10"/>
  <c r="L67" i="6" s="1"/>
  <c r="E51" i="10"/>
  <c r="H72" i="6" s="1"/>
  <c r="E57" i="10"/>
  <c r="H73" i="6" s="1"/>
  <c r="S43" i="11"/>
  <c r="U35" i="6" s="1"/>
  <c r="S53" i="11"/>
  <c r="U37" i="6" s="1"/>
  <c r="S48" i="11"/>
  <c r="U36" i="6" s="1"/>
  <c r="R53" i="11"/>
  <c r="T37" i="6" s="1"/>
  <c r="Q79" i="13"/>
  <c r="S7" i="6" s="1"/>
  <c r="S81" i="13"/>
  <c r="U31" i="6" s="1"/>
  <c r="S65" i="13"/>
  <c r="U29" i="6" s="1"/>
  <c r="P74" i="13"/>
  <c r="R18" i="6" s="1"/>
  <c r="P66" i="13"/>
  <c r="R17" i="6" s="1"/>
  <c r="F51" i="10"/>
  <c r="I72" i="6" s="1"/>
  <c r="F57" i="10"/>
  <c r="I73" i="6" s="1"/>
  <c r="W51" i="10"/>
  <c r="Z72" i="6" s="1"/>
  <c r="W57" i="10"/>
  <c r="Z73" i="6" s="1"/>
  <c r="M45" i="10"/>
  <c r="P65" i="6" s="1"/>
  <c r="N57" i="10"/>
  <c r="Q73" i="6" s="1"/>
  <c r="R24" i="12"/>
  <c r="Q24" i="12"/>
  <c r="M43" i="12"/>
  <c r="O58" i="6" s="1"/>
  <c r="M31" i="12"/>
  <c r="O56" i="6" s="1"/>
  <c r="K54" i="12"/>
  <c r="M54" i="6" s="1"/>
  <c r="F39" i="13"/>
  <c r="H2" i="6" s="1"/>
  <c r="S80" i="13"/>
  <c r="U13" i="6" s="1"/>
  <c r="S72" i="13"/>
  <c r="U12" i="6" s="1"/>
  <c r="S64" i="13"/>
  <c r="U11" i="6" s="1"/>
  <c r="S66" i="13"/>
  <c r="U17" i="6" s="1"/>
  <c r="J50" i="10"/>
  <c r="M66" i="6" s="1"/>
  <c r="J45" i="10"/>
  <c r="M65" i="6" s="1"/>
  <c r="J56" i="10"/>
  <c r="M67" i="6" s="1"/>
  <c r="R75" i="13"/>
  <c r="T24" i="6" s="1"/>
  <c r="R83" i="13"/>
  <c r="T25" i="6" s="1"/>
  <c r="O64" i="13"/>
  <c r="Q11" i="6" s="1"/>
  <c r="O72" i="13"/>
  <c r="Q12" i="6" s="1"/>
  <c r="O80" i="13"/>
  <c r="Q13" i="6" s="1"/>
  <c r="G51" i="10"/>
  <c r="J72" i="6" s="1"/>
  <c r="G46" i="10"/>
  <c r="J71" i="6" s="1"/>
  <c r="O53" i="12"/>
  <c r="Q48" i="6" s="1"/>
  <c r="O47" i="12"/>
  <c r="Q47" i="6" s="1"/>
  <c r="O59" i="12"/>
  <c r="Q49" i="6" s="1"/>
  <c r="R72" i="13"/>
  <c r="T12" i="6" s="1"/>
  <c r="R80" i="13"/>
  <c r="T13" i="6" s="1"/>
  <c r="R64" i="13"/>
  <c r="T11" i="6" s="1"/>
  <c r="K28" i="11"/>
  <c r="M32" i="6" s="1"/>
  <c r="J28" i="11"/>
  <c r="L32" i="6" s="1"/>
  <c r="I28" i="11"/>
  <c r="K32" i="6" s="1"/>
  <c r="M28" i="11"/>
  <c r="O32" i="6" s="1"/>
  <c r="H28" i="11"/>
  <c r="J32" i="6" s="1"/>
  <c r="L28" i="11"/>
  <c r="N32" i="6" s="1"/>
  <c r="G28" i="11"/>
  <c r="I32" i="6" s="1"/>
  <c r="V28" i="11"/>
  <c r="X32" i="6" s="1"/>
  <c r="U28" i="11"/>
  <c r="W32" i="6" s="1"/>
  <c r="P53" i="12"/>
  <c r="R48" i="6" s="1"/>
  <c r="P47" i="12"/>
  <c r="R47" i="6" s="1"/>
  <c r="P59" i="12"/>
  <c r="R49" i="6" s="1"/>
  <c r="R50" i="10"/>
  <c r="U66" i="6" s="1"/>
  <c r="L43" i="12"/>
  <c r="N58" i="6" s="1"/>
  <c r="L31" i="12"/>
  <c r="N56" i="6" s="1"/>
  <c r="Q53" i="12"/>
  <c r="S48" i="6" s="1"/>
  <c r="Q59" i="12"/>
  <c r="S49" i="6" s="1"/>
  <c r="K65" i="13"/>
  <c r="M29" i="6" s="1"/>
  <c r="K73" i="13"/>
  <c r="M30" i="6" s="1"/>
  <c r="H66" i="13"/>
  <c r="J17" i="6" s="1"/>
  <c r="H74" i="13"/>
  <c r="J18" i="6" s="1"/>
  <c r="H82" i="13"/>
  <c r="J19" i="6" s="1"/>
  <c r="X66" i="13"/>
  <c r="Z17" i="6" s="1"/>
  <c r="X74" i="13"/>
  <c r="Z18" i="6" s="1"/>
  <c r="U67" i="13"/>
  <c r="W23" i="6" s="1"/>
  <c r="U75" i="13"/>
  <c r="W24" i="6" s="1"/>
  <c r="U83" i="13"/>
  <c r="W25" i="6" s="1"/>
  <c r="R67" i="13"/>
  <c r="T23" i="6" s="1"/>
  <c r="O53" i="11"/>
  <c r="Q37" i="6" s="1"/>
  <c r="N41" i="12"/>
  <c r="P46" i="6" s="1"/>
  <c r="N29" i="12"/>
  <c r="P44" i="6" s="1"/>
  <c r="F60" i="12"/>
  <c r="H55" i="6" s="1"/>
  <c r="F48" i="12"/>
  <c r="H53" i="6" s="1"/>
  <c r="V60" i="12"/>
  <c r="X55" i="6" s="1"/>
  <c r="V48" i="12"/>
  <c r="X53" i="6" s="1"/>
  <c r="V54" i="12"/>
  <c r="X54" i="6" s="1"/>
  <c r="F54" i="12"/>
  <c r="H54" i="6" s="1"/>
  <c r="R39" i="13"/>
  <c r="T2" i="6" s="1"/>
  <c r="L56" i="10"/>
  <c r="O67" i="6" s="1"/>
  <c r="L50" i="10"/>
  <c r="O66" i="6" s="1"/>
  <c r="P28" i="11"/>
  <c r="R32" i="6" s="1"/>
  <c r="G48" i="12"/>
  <c r="I53" i="6" s="1"/>
  <c r="G54" i="12"/>
  <c r="I54" i="6" s="1"/>
  <c r="W48" i="12"/>
  <c r="Y53" i="6" s="1"/>
  <c r="W60" i="12"/>
  <c r="Y55" i="6" s="1"/>
  <c r="S39" i="13"/>
  <c r="U2" i="6" s="1"/>
  <c r="P72" i="13"/>
  <c r="R12" i="6" s="1"/>
  <c r="P80" i="13"/>
  <c r="R13" i="6" s="1"/>
  <c r="P64" i="13"/>
  <c r="R11" i="6" s="1"/>
  <c r="H73" i="13"/>
  <c r="J30" i="6" s="1"/>
  <c r="J47" i="12"/>
  <c r="L47" i="6" s="1"/>
  <c r="M54" i="12"/>
  <c r="O54" i="6" s="1"/>
  <c r="M48" i="12"/>
  <c r="O53" i="6" s="1"/>
  <c r="S67" i="13"/>
  <c r="U23" i="6" s="1"/>
  <c r="N54" i="12"/>
  <c r="P54" i="6" s="1"/>
  <c r="N48" i="12"/>
  <c r="P53" i="6" s="1"/>
  <c r="M60" i="12"/>
  <c r="O55" i="6" s="1"/>
  <c r="L64" i="13"/>
  <c r="N11" i="6" s="1"/>
  <c r="L72" i="13"/>
  <c r="N12" i="6" s="1"/>
  <c r="T67" i="13"/>
  <c r="V23" i="6" s="1"/>
  <c r="T83" i="13"/>
  <c r="V25" i="6" s="1"/>
  <c r="Q82" i="13"/>
  <c r="S19" i="6" s="1"/>
  <c r="T39" i="13"/>
  <c r="V2" i="6" s="1"/>
  <c r="M53" i="12"/>
  <c r="O48" i="6" s="1"/>
  <c r="M47" i="12"/>
  <c r="O47" i="6" s="1"/>
  <c r="W59" i="12"/>
  <c r="Y49" i="6" s="1"/>
  <c r="T60" i="12"/>
  <c r="V55" i="6" s="1"/>
  <c r="R53" i="12"/>
  <c r="T48" i="6" s="1"/>
  <c r="S29" i="12"/>
  <c r="U44" i="6" s="1"/>
  <c r="T29" i="12"/>
  <c r="V44" i="6" s="1"/>
  <c r="O48" i="12"/>
  <c r="Q53" i="6" s="1"/>
  <c r="R54" i="12"/>
  <c r="T54" i="6" s="1"/>
  <c r="R59" i="12"/>
  <c r="T49" i="6" s="1"/>
  <c r="F56" i="10" l="1"/>
  <c r="I67" i="6" s="1"/>
  <c r="F45" i="10"/>
  <c r="I65" i="6" s="1"/>
  <c r="K51" i="10"/>
  <c r="N72" i="6" s="1"/>
  <c r="K57" i="10"/>
  <c r="N73" i="6" s="1"/>
  <c r="K46" i="10"/>
  <c r="N71" i="6" s="1"/>
  <c r="F50" i="10"/>
  <c r="I66" i="6" s="1"/>
  <c r="T48" i="11"/>
  <c r="V36" i="6" s="1"/>
  <c r="V32" i="6"/>
  <c r="T53" i="11"/>
  <c r="V37" i="6" s="1"/>
  <c r="W48" i="11"/>
  <c r="Y36" i="6" s="1"/>
  <c r="W53" i="11"/>
  <c r="Y37" i="6" s="1"/>
  <c r="Q48" i="11"/>
  <c r="S36" i="6" s="1"/>
  <c r="Q43" i="11"/>
  <c r="S35" i="6" s="1"/>
  <c r="O48" i="11"/>
  <c r="Q36" i="6" s="1"/>
  <c r="O43" i="11"/>
  <c r="Q35" i="6" s="1"/>
  <c r="R48" i="11"/>
  <c r="T36" i="6" s="1"/>
  <c r="T43" i="11"/>
  <c r="V35" i="6" s="1"/>
  <c r="J61" i="12"/>
  <c r="L61" i="6" s="1"/>
  <c r="J49" i="12"/>
  <c r="L59" i="6" s="1"/>
  <c r="J55" i="12"/>
  <c r="L60" i="6" s="1"/>
  <c r="N55" i="12"/>
  <c r="P60" i="6" s="1"/>
  <c r="N61" i="12"/>
  <c r="P61" i="6" s="1"/>
  <c r="K61" i="12"/>
  <c r="M61" i="6" s="1"/>
  <c r="Q71" i="13"/>
  <c r="S6" i="6" s="1"/>
  <c r="Q63" i="13"/>
  <c r="S5" i="6" s="1"/>
  <c r="I71" i="13"/>
  <c r="K6" i="6" s="1"/>
  <c r="I63" i="13"/>
  <c r="K5" i="6" s="1"/>
  <c r="U74" i="13"/>
  <c r="W18" i="6" s="1"/>
  <c r="H79" i="13"/>
  <c r="J7" i="6" s="1"/>
  <c r="H71" i="13"/>
  <c r="J6" i="6" s="1"/>
  <c r="T74" i="13"/>
  <c r="V18" i="6" s="1"/>
  <c r="T82" i="13"/>
  <c r="V19" i="6" s="1"/>
  <c r="L2" i="6"/>
  <c r="J79" i="13"/>
  <c r="L7" i="6" s="1"/>
  <c r="W79" i="13"/>
  <c r="Y7" i="6" s="1"/>
  <c r="G79" i="13"/>
  <c r="I7" i="6" s="1"/>
  <c r="J71" i="13"/>
  <c r="L6" i="6" s="1"/>
  <c r="G71" i="13"/>
  <c r="I6" i="6" s="1"/>
  <c r="W63" i="13"/>
  <c r="Y5" i="6" s="1"/>
  <c r="G63" i="13"/>
  <c r="I5" i="6" s="1"/>
  <c r="X63" i="13"/>
  <c r="Z5" i="6" s="1"/>
  <c r="U66" i="13"/>
  <c r="W17" i="6" s="1"/>
  <c r="X79" i="13"/>
  <c r="Z7" i="6" s="1"/>
  <c r="U82" i="13"/>
  <c r="W19" i="6" s="1"/>
  <c r="X71" i="13"/>
  <c r="Z6" i="6" s="1"/>
  <c r="W71" i="13"/>
  <c r="Y6" i="6" s="1"/>
  <c r="T66" i="13"/>
  <c r="V17" i="6" s="1"/>
  <c r="H63" i="13"/>
  <c r="J5" i="6" s="1"/>
  <c r="I79" i="13"/>
  <c r="K7" i="6" s="1"/>
  <c r="V66" i="13"/>
  <c r="X17" i="6" s="1"/>
  <c r="X14" i="6"/>
  <c r="V74" i="13"/>
  <c r="X18" i="6" s="1"/>
  <c r="V82" i="13"/>
  <c r="X19" i="6" s="1"/>
  <c r="L55" i="12"/>
  <c r="N60" i="6" s="1"/>
  <c r="L49" i="12"/>
  <c r="N59" i="6" s="1"/>
  <c r="L61" i="12"/>
  <c r="N61" i="6" s="1"/>
  <c r="Q31" i="12"/>
  <c r="S56" i="6" s="1"/>
  <c r="Q43" i="12"/>
  <c r="S58" i="6" s="1"/>
  <c r="S31" i="12"/>
  <c r="U56" i="6" s="1"/>
  <c r="S43" i="12"/>
  <c r="U58" i="6" s="1"/>
  <c r="G61" i="12"/>
  <c r="I61" i="6" s="1"/>
  <c r="G55" i="12"/>
  <c r="I60" i="6" s="1"/>
  <c r="G49" i="12"/>
  <c r="I59" i="6" s="1"/>
  <c r="Q57" i="10"/>
  <c r="T73" i="6" s="1"/>
  <c r="Q46" i="10"/>
  <c r="T71" i="6" s="1"/>
  <c r="Q51" i="10"/>
  <c r="T72" i="6" s="1"/>
  <c r="K53" i="11"/>
  <c r="M37" i="6" s="1"/>
  <c r="K48" i="11"/>
  <c r="M36" i="6" s="1"/>
  <c r="K43" i="11"/>
  <c r="M35" i="6" s="1"/>
  <c r="R31" i="12"/>
  <c r="T56" i="6" s="1"/>
  <c r="R43" i="12"/>
  <c r="T58" i="6" s="1"/>
  <c r="F55" i="12"/>
  <c r="H60" i="6" s="1"/>
  <c r="F61" i="12"/>
  <c r="H61" i="6" s="1"/>
  <c r="F49" i="12"/>
  <c r="H59" i="6" s="1"/>
  <c r="O71" i="13"/>
  <c r="Q6" i="6" s="1"/>
  <c r="O79" i="13"/>
  <c r="Q7" i="6" s="1"/>
  <c r="O63" i="13"/>
  <c r="Q5" i="6" s="1"/>
  <c r="T53" i="12"/>
  <c r="V48" i="6" s="1"/>
  <c r="T47" i="12"/>
  <c r="V47" i="6" s="1"/>
  <c r="T59" i="12"/>
  <c r="V49" i="6" s="1"/>
  <c r="M71" i="13"/>
  <c r="O6" i="6" s="1"/>
  <c r="M79" i="13"/>
  <c r="O7" i="6" s="1"/>
  <c r="M63" i="13"/>
  <c r="O5" i="6" s="1"/>
  <c r="G53" i="11"/>
  <c r="I37" i="6" s="1"/>
  <c r="G48" i="11"/>
  <c r="I36" i="6" s="1"/>
  <c r="G43" i="11"/>
  <c r="I35" i="6" s="1"/>
  <c r="L48" i="11"/>
  <c r="N36" i="6" s="1"/>
  <c r="L53" i="11"/>
  <c r="N37" i="6" s="1"/>
  <c r="L43" i="11"/>
  <c r="N35" i="6" s="1"/>
  <c r="M48" i="11"/>
  <c r="O36" i="6" s="1"/>
  <c r="M53" i="11"/>
  <c r="O37" i="6" s="1"/>
  <c r="M43" i="11"/>
  <c r="O35" i="6" s="1"/>
  <c r="M49" i="12"/>
  <c r="O59" i="6" s="1"/>
  <c r="M61" i="12"/>
  <c r="O61" i="6" s="1"/>
  <c r="M55" i="12"/>
  <c r="O60" i="6" s="1"/>
  <c r="J53" i="11"/>
  <c r="L37" i="6" s="1"/>
  <c r="J48" i="11"/>
  <c r="L36" i="6" s="1"/>
  <c r="J43" i="11"/>
  <c r="L35" i="6" s="1"/>
  <c r="T79" i="13"/>
  <c r="V7" i="6" s="1"/>
  <c r="T71" i="13"/>
  <c r="V6" i="6" s="1"/>
  <c r="T63" i="13"/>
  <c r="V5" i="6" s="1"/>
  <c r="R63" i="13"/>
  <c r="T5" i="6" s="1"/>
  <c r="R71" i="13"/>
  <c r="T6" i="6" s="1"/>
  <c r="R79" i="13"/>
  <c r="T7" i="6" s="1"/>
  <c r="K63" i="13"/>
  <c r="M5" i="6" s="1"/>
  <c r="K79" i="13"/>
  <c r="M7" i="6" s="1"/>
  <c r="K71" i="13"/>
  <c r="M6" i="6" s="1"/>
  <c r="L63" i="13"/>
  <c r="N5" i="6" s="1"/>
  <c r="L71" i="13"/>
  <c r="N6" i="6" s="1"/>
  <c r="L79" i="13"/>
  <c r="N7" i="6" s="1"/>
  <c r="L46" i="10"/>
  <c r="O71" i="6" s="1"/>
  <c r="L57" i="10"/>
  <c r="O73" i="6" s="1"/>
  <c r="L51" i="10"/>
  <c r="O72" i="6" s="1"/>
  <c r="S71" i="13"/>
  <c r="U6" i="6" s="1"/>
  <c r="S79" i="13"/>
  <c r="U7" i="6" s="1"/>
  <c r="S63" i="13"/>
  <c r="U5" i="6" s="1"/>
  <c r="W56" i="10"/>
  <c r="Z67" i="6" s="1"/>
  <c r="W45" i="10"/>
  <c r="Z65" i="6" s="1"/>
  <c r="W50" i="10"/>
  <c r="Z66" i="6" s="1"/>
  <c r="N71" i="13"/>
  <c r="P6" i="6" s="1"/>
  <c r="N63" i="13"/>
  <c r="P5" i="6" s="1"/>
  <c r="N79" i="13"/>
  <c r="P7" i="6" s="1"/>
  <c r="S59" i="12"/>
  <c r="U49" i="6" s="1"/>
  <c r="S53" i="12"/>
  <c r="U48" i="6" s="1"/>
  <c r="S47" i="12"/>
  <c r="U47" i="6" s="1"/>
  <c r="U43" i="11"/>
  <c r="W35" i="6" s="1"/>
  <c r="U53" i="11"/>
  <c r="W37" i="6" s="1"/>
  <c r="U48" i="11"/>
  <c r="W36" i="6" s="1"/>
  <c r="N47" i="12"/>
  <c r="P47" i="6" s="1"/>
  <c r="N53" i="12"/>
  <c r="P48" i="6" s="1"/>
  <c r="N59" i="12"/>
  <c r="P49" i="6" s="1"/>
  <c r="V48" i="11"/>
  <c r="X36" i="6" s="1"/>
  <c r="V53" i="11"/>
  <c r="X37" i="6" s="1"/>
  <c r="V43" i="11"/>
  <c r="X35" i="6" s="1"/>
  <c r="F63" i="13"/>
  <c r="H5" i="6" s="1"/>
  <c r="F79" i="13"/>
  <c r="H7" i="6" s="1"/>
  <c r="F71" i="13"/>
  <c r="H6" i="6" s="1"/>
  <c r="H53" i="11"/>
  <c r="J37" i="6" s="1"/>
  <c r="H43" i="11"/>
  <c r="J35" i="6" s="1"/>
  <c r="H48" i="11"/>
  <c r="J36" i="6" s="1"/>
  <c r="P53" i="11"/>
  <c r="R37" i="6" s="1"/>
  <c r="P48" i="11"/>
  <c r="R36" i="6" s="1"/>
  <c r="P43" i="11"/>
  <c r="R35" i="6" s="1"/>
  <c r="I53" i="11"/>
  <c r="K37" i="6" s="1"/>
  <c r="I43" i="11"/>
  <c r="K35" i="6" s="1"/>
  <c r="I48" i="11"/>
  <c r="K36" i="6" s="1"/>
  <c r="T17" i="12"/>
  <c r="V71" i="13"/>
  <c r="X6" i="6" s="1"/>
  <c r="V79" i="13"/>
  <c r="X7" i="6" s="1"/>
  <c r="V63" i="13"/>
  <c r="X5" i="6" s="1"/>
  <c r="P57" i="10"/>
  <c r="S73" i="6" s="1"/>
  <c r="P51" i="10"/>
  <c r="S72" i="6" s="1"/>
  <c r="P46" i="10"/>
  <c r="S71" i="6" s="1"/>
  <c r="Q61" i="12" l="1"/>
  <c r="S61" i="6" s="1"/>
  <c r="Q55" i="12"/>
  <c r="S60" i="6" s="1"/>
  <c r="Q49" i="12"/>
  <c r="S59" i="6" s="1"/>
  <c r="U17" i="12"/>
  <c r="T24" i="12"/>
  <c r="S61" i="12"/>
  <c r="U61" i="6" s="1"/>
  <c r="S49" i="12"/>
  <c r="U59" i="6" s="1"/>
  <c r="S55" i="12"/>
  <c r="U60" i="6" s="1"/>
  <c r="R61" i="12"/>
  <c r="T61" i="6" s="1"/>
  <c r="R55" i="12"/>
  <c r="T60" i="6" s="1"/>
  <c r="R49" i="12"/>
  <c r="T59" i="6" s="1"/>
  <c r="T31" i="12" l="1"/>
  <c r="V56" i="6" s="1"/>
  <c r="T43" i="12"/>
  <c r="V58" i="6" s="1"/>
  <c r="V17" i="12"/>
  <c r="V24" i="12"/>
  <c r="U24" i="12"/>
  <c r="U31" i="12" l="1"/>
  <c r="W56" i="6" s="1"/>
  <c r="U43" i="12"/>
  <c r="W58" i="6" s="1"/>
  <c r="V31" i="12"/>
  <c r="X56" i="6" s="1"/>
  <c r="V43" i="12"/>
  <c r="X58" i="6" s="1"/>
  <c r="W17" i="12"/>
  <c r="W24" i="12"/>
  <c r="T49" i="12"/>
  <c r="V59" i="6" s="1"/>
  <c r="T61" i="12"/>
  <c r="V61" i="6" s="1"/>
  <c r="T55" i="12"/>
  <c r="V60" i="6" s="1"/>
  <c r="W31" i="12" l="1"/>
  <c r="Y56" i="6" s="1"/>
  <c r="W43" i="12"/>
  <c r="Y58" i="6" s="1"/>
  <c r="X17" i="12"/>
  <c r="X24" i="12"/>
  <c r="V61" i="12"/>
  <c r="X61" i="6" s="1"/>
  <c r="V49" i="12"/>
  <c r="X59" i="6" s="1"/>
  <c r="V55" i="12"/>
  <c r="X60" i="6" s="1"/>
  <c r="U49" i="12"/>
  <c r="W59" i="6" s="1"/>
  <c r="U61" i="12"/>
  <c r="W61" i="6" s="1"/>
  <c r="U55" i="12"/>
  <c r="W60" i="6" s="1"/>
  <c r="X43" i="12" l="1"/>
  <c r="Z58" i="6" s="1"/>
  <c r="X31" i="12"/>
  <c r="Z56" i="6" s="1"/>
  <c r="W61" i="12"/>
  <c r="Y61" i="6" s="1"/>
  <c r="W55" i="12"/>
  <c r="Y60" i="6" s="1"/>
  <c r="W49" i="12"/>
  <c r="Y59" i="6" s="1"/>
  <c r="X55" i="12" l="1"/>
  <c r="Z60" i="6" s="1"/>
  <c r="X61" i="12"/>
  <c r="Z61" i="6" s="1"/>
  <c r="X49" i="12"/>
  <c r="Z5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5" authorId="0" shapeId="0" xr:uid="{8ACE11E5-B01F-4D06-B741-6FBC26C565CE}">
      <text>
        <r>
          <rPr>
            <sz val="11"/>
            <color theme="1"/>
            <rFont val="Calibri"/>
            <family val="2"/>
            <scheme val="minor"/>
          </rPr>
          <t>======
ID#AAAA1pafumU
Aleena Thomas    (2023-07-27 06:57:59)
NATCOM 2
======
ID#AAAA1pafumQ
Aleena Thomas    (2023-07-27 06:56:49)
IPCC 2006, TABLE4.1, tier 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5" authorId="0" shapeId="0" xr:uid="{6E47DD9E-5FA0-4DB9-8EE4-F3E6B7BAA13A}">
      <text>
        <r>
          <rPr>
            <sz val="11"/>
            <color theme="1"/>
            <rFont val="Calibri"/>
            <family val="2"/>
            <scheme val="minor"/>
          </rPr>
          <t>======
ID#AAAA1pL1vyE
Aleena Thomas    (2023-07-27 06:19:39)
ipcc 2006 took the mid point of portland pozzolon( the cement produced is portland pozzolan from malabar cements</t>
        </r>
      </text>
    </comment>
    <comment ref="O6" authorId="0" shapeId="0" xr:uid="{60011933-463E-44A0-866D-E9DB0BE88C02}">
      <text>
        <r>
          <rPr>
            <sz val="11"/>
            <color theme="1"/>
            <rFont val="Calibri"/>
            <family val="2"/>
            <scheme val="minor"/>
          </rPr>
          <t>======
ID#AAAA1pL1vyI
Aleena Thomas    (2023-07-27 06:21:25)
assumption</t>
        </r>
      </text>
    </comment>
    <comment ref="O7" authorId="0" shapeId="0" xr:uid="{E494C91B-A300-40F6-8461-BE57231C7A9E}">
      <text>
        <r>
          <rPr>
            <sz val="11"/>
            <color theme="1"/>
            <rFont val="Calibri"/>
            <family val="2"/>
            <scheme val="minor"/>
          </rPr>
          <t>======
ID#AAAA1pL1vyM
Aleena Thomas    (2023-07-27 06:21:34)
assumption</t>
        </r>
      </text>
    </comment>
    <comment ref="F8" authorId="0" shapeId="0" xr:uid="{063EBA38-A786-4B26-861E-EAEA732544E3}">
      <text>
        <r>
          <rPr>
            <sz val="11"/>
            <color theme="1"/>
            <rFont val="Calibri"/>
            <family val="2"/>
            <scheme val="minor"/>
          </rPr>
          <t>======
ID#AAAAuRcZbZg
Aleena Thomas    (2023-05-05 07:07:26)
Variation from CEEW sheet</t>
        </r>
      </text>
    </comment>
    <comment ref="P15" authorId="0" shapeId="0" xr:uid="{1289FA75-C726-4BA1-9FE7-0F2561851C3E}">
      <text>
        <r>
          <rPr>
            <sz val="11"/>
            <color theme="1"/>
            <rFont val="Calibri"/>
            <family val="2"/>
            <scheme val="minor"/>
          </rPr>
          <t>======
ID#AAAAuRcZbZw
Aleena Thomas    (2023-05-05 07:36:31)
The production data in IBM 2016 IS -</t>
        </r>
      </text>
    </comment>
    <comment ref="Q15" authorId="0" shapeId="0" xr:uid="{CF119A7B-DF6D-4FD8-9609-113064AE5451}">
      <text>
        <r>
          <rPr>
            <sz val="11"/>
            <color theme="1"/>
            <rFont val="Calibri"/>
            <family val="2"/>
            <scheme val="minor"/>
          </rPr>
          <t>======
ID#AAAAuRcZbZ0
Aleena Thomas    (2023-05-05 07:37:56)
the producton data in IBM2017 is -</t>
        </r>
      </text>
    </comment>
    <comment ref="G17" authorId="0" shapeId="0" xr:uid="{4C859562-63FB-4300-BEE0-8BFB818E3BFB}">
      <text>
        <r>
          <rPr>
            <sz val="11"/>
            <color theme="1"/>
            <rFont val="Calibri"/>
            <family val="2"/>
            <scheme val="minor"/>
          </rPr>
          <t>======
ID#AAAA2Aoj0yA
Aleena Thomas    (2023-07-31 04:44:42)
average of 2005-06 and 2007-08</t>
        </r>
      </text>
    </comment>
    <comment ref="I17" authorId="0" shapeId="0" xr:uid="{1F756507-5733-4A2D-A2E5-D6C5A4D0DAE1}">
      <text>
        <r>
          <rPr>
            <sz val="11"/>
            <color theme="1"/>
            <rFont val="Calibri"/>
            <family val="2"/>
            <scheme val="minor"/>
          </rPr>
          <t>======
ID#AAAA2A_hiVM
Aleena Thomas    (2023-07-31 04:45:05)
avg of 2007-08 and 2009-10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5" authorId="0" shapeId="0" xr:uid="{1E2FB465-51E0-4DF6-B4C0-306408D612DF}">
      <text>
        <r>
          <rPr>
            <sz val="11"/>
            <color theme="1"/>
            <rFont val="Calibri"/>
            <family val="2"/>
            <scheme val="minor"/>
          </rPr>
          <t>======
ID#AAAA1pL1HRI
Aleena Thomas    (2023-07-27 04:38:34)
NATCOM 2</t>
        </r>
      </text>
    </comment>
    <comment ref="M5" authorId="0" shapeId="0" xr:uid="{4F9EB106-3457-4207-A4A6-BE8EF90C189E}">
      <text>
        <r>
          <rPr>
            <sz val="11"/>
            <color theme="1"/>
            <rFont val="Calibri"/>
            <family val="2"/>
            <scheme val="minor"/>
          </rPr>
          <t>======
ID#AAAA1pL1HRE
Aleena Thomas    (2023-07-27 04:38:15)
NATCOM2</t>
        </r>
      </text>
    </comment>
    <comment ref="N5" authorId="0" shapeId="0" xr:uid="{D5285698-EF8C-4DDF-86B3-F877C9445AE6}">
      <text>
        <r>
          <rPr>
            <sz val="11"/>
            <color theme="1"/>
            <rFont val="Calibri"/>
            <family val="2"/>
            <scheme val="minor"/>
          </rPr>
          <t>======
ID#AAAA1pL1HRA
Aleena Thomas    (2023-07-27 04:38:05)
NATCOM 2</t>
        </r>
      </text>
    </comment>
    <comment ref="O5" authorId="0" shapeId="0" xr:uid="{77B418D3-0475-416F-8D1C-971546293852}">
      <text>
        <r>
          <rPr>
            <sz val="11"/>
            <color theme="1"/>
            <rFont val="Calibri"/>
            <family val="2"/>
            <scheme val="minor"/>
          </rPr>
          <t>======
ID#AAAA1pL1HQ8
Aleena Thomas    (2023-07-27 04:37:54)
IPCC 2006</t>
        </r>
      </text>
    </comment>
    <comment ref="W24" authorId="0" shapeId="0" xr:uid="{0C2BD2B1-57E3-4CCA-B34C-D843534E47B6}">
      <text>
        <r>
          <rPr>
            <sz val="11"/>
            <color theme="1"/>
            <rFont val="Calibri"/>
            <family val="2"/>
            <scheme val="minor"/>
          </rPr>
          <t>======
ID#AAAAuL-xMvU
Aleena Thomas    (2023-05-02 06:15:24)
quarter 4 not included</t>
        </r>
      </text>
    </comment>
  </commentList>
</comments>
</file>

<file path=xl/sharedStrings.xml><?xml version="1.0" encoding="utf-8"?>
<sst xmlns="http://schemas.openxmlformats.org/spreadsheetml/2006/main" count="1382" uniqueCount="209">
  <si>
    <t>Chemical Industry</t>
  </si>
  <si>
    <t>Factors for ammonia</t>
  </si>
  <si>
    <t>IndCodeIPCC</t>
  </si>
  <si>
    <t>Description</t>
  </si>
  <si>
    <t>UoM</t>
  </si>
  <si>
    <t>EmissionCO2</t>
  </si>
  <si>
    <t>EmissionsFactorCO2</t>
  </si>
  <si>
    <t>EmissionCH4</t>
  </si>
  <si>
    <t>EmissionsFactorCH4</t>
  </si>
  <si>
    <t>EmissionN2O</t>
  </si>
  <si>
    <t>EmissionsFactorN2O</t>
  </si>
  <si>
    <t xml:space="preserve">Carbon content </t>
  </si>
  <si>
    <t>carbon oxidation factor (kg C/GJ)</t>
  </si>
  <si>
    <t>Fuel requirement</t>
  </si>
  <si>
    <t>RCO2</t>
  </si>
  <si>
    <t>2B1</t>
  </si>
  <si>
    <t>Ammonia</t>
  </si>
  <si>
    <t>Tonne</t>
  </si>
  <si>
    <t>CO2</t>
  </si>
  <si>
    <t>CH4</t>
  </si>
  <si>
    <t>N2O</t>
  </si>
  <si>
    <t>2B4</t>
  </si>
  <si>
    <t>Caprolactum</t>
  </si>
  <si>
    <t>2B6</t>
  </si>
  <si>
    <t>Titanium dioxide</t>
  </si>
  <si>
    <t xml:space="preserve">Fuel requirement </t>
  </si>
  <si>
    <t>2B8f</t>
  </si>
  <si>
    <t>carbon black</t>
  </si>
  <si>
    <t>million Kcal/tonne ammonia</t>
  </si>
  <si>
    <t>NATCOM 2</t>
  </si>
  <si>
    <t>2B7</t>
  </si>
  <si>
    <t>soda ash</t>
  </si>
  <si>
    <t>Kcal/tonne ammonia</t>
  </si>
  <si>
    <t>Emission factor Source</t>
  </si>
  <si>
    <t>GJ/tonne ammonia</t>
  </si>
  <si>
    <t>NATCOM 2 sourced from IPCC 2006</t>
  </si>
  <si>
    <t>TiO2</t>
  </si>
  <si>
    <t>Carbon black</t>
  </si>
  <si>
    <t>Soda ash</t>
  </si>
  <si>
    <t>IPCC 2006</t>
  </si>
  <si>
    <t>OP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</si>
  <si>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</si>
  <si>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</si>
  <si>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</si>
  <si>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</si>
  <si>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</si>
  <si>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</si>
  <si>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</si>
  <si>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</si>
  <si>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</si>
  <si>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</si>
  <si>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CAGR</t>
  </si>
  <si>
    <t>output</t>
  </si>
  <si>
    <t xml:space="preserve">Source: </t>
  </si>
  <si>
    <t>Remarks: 2021 data for carbon black is taken using (o.25* 2020-21+ 2021-22 since for 2021-22 quarter 4 is not present</t>
  </si>
  <si>
    <t>Emission estimates (CO2)</t>
  </si>
  <si>
    <t>Emission estimates (CH4)</t>
  </si>
  <si>
    <t>Emission estimates (N20)</t>
  </si>
  <si>
    <t>EmissionsCO2Eq GWP AR2</t>
  </si>
  <si>
    <t>Emissions CO2Eq GWP AR6</t>
  </si>
  <si>
    <t>Emissions CO2Eq GTP AR6</t>
  </si>
  <si>
    <t>Mineral Industry</t>
  </si>
  <si>
    <t>Emission factor and unit conversion</t>
  </si>
  <si>
    <t>Factor for cement</t>
  </si>
  <si>
    <t>clinker fraction of cement type</t>
  </si>
  <si>
    <t>2A1</t>
  </si>
  <si>
    <t>Cement Production</t>
  </si>
  <si>
    <t>Tonne CO2/tonne clinker</t>
  </si>
  <si>
    <t>N20</t>
  </si>
  <si>
    <t>Import of clinker,tonnes</t>
  </si>
  <si>
    <t>2A2</t>
  </si>
  <si>
    <t>Lime Production</t>
  </si>
  <si>
    <t>export of clinker, tonnes</t>
  </si>
  <si>
    <t>2A4b</t>
  </si>
  <si>
    <t>Other uses of soda ash</t>
  </si>
  <si>
    <t xml:space="preserve">Total quantity </t>
  </si>
  <si>
    <t>Cement production</t>
  </si>
  <si>
    <t>lime production</t>
  </si>
  <si>
    <t>Cement</t>
  </si>
  <si>
    <t>lime</t>
  </si>
  <si>
    <t>input</t>
  </si>
  <si>
    <t>other uses of soda ash</t>
  </si>
  <si>
    <t>cement</t>
  </si>
  <si>
    <t>Emission CO2 Eq GWP AR6</t>
  </si>
  <si>
    <t>Metal industry</t>
  </si>
  <si>
    <t>Factors for iron and steel</t>
  </si>
  <si>
    <t>Emisison factor (t CO2/t product)</t>
  </si>
  <si>
    <t>2C1</t>
  </si>
  <si>
    <t>Iron and steel production</t>
  </si>
  <si>
    <t>EAF</t>
  </si>
  <si>
    <t>2C6</t>
  </si>
  <si>
    <t>Zinc production</t>
  </si>
  <si>
    <t>2C2</t>
  </si>
  <si>
    <t>zinc production</t>
  </si>
  <si>
    <t>tonne</t>
  </si>
  <si>
    <t>Iron and steel</t>
  </si>
  <si>
    <t>2c1</t>
  </si>
  <si>
    <t>Iron and steel production (EAF)</t>
  </si>
  <si>
    <t>2c2</t>
  </si>
  <si>
    <t>Total Emission estimates (CO2)</t>
  </si>
  <si>
    <t>EmissionsCO2Eq GWP AR6</t>
  </si>
  <si>
    <t>Emissions CO2 Eq GTP AR6</t>
  </si>
  <si>
    <t>ODU FACTOR</t>
  </si>
  <si>
    <t>carbon content</t>
  </si>
  <si>
    <t>2D1</t>
  </si>
  <si>
    <t>Lubricant use</t>
  </si>
  <si>
    <t>t-c/TJ</t>
  </si>
  <si>
    <t>2D2</t>
  </si>
  <si>
    <t>Paraffin wax use</t>
  </si>
  <si>
    <t>ODU factor and carbon content from NATCOM2</t>
  </si>
  <si>
    <t>Input</t>
  </si>
  <si>
    <t>Source</t>
  </si>
  <si>
    <t>TJ</t>
  </si>
  <si>
    <t>NCV</t>
  </si>
  <si>
    <t>TJ/Kt</t>
  </si>
  <si>
    <t>Emissions</t>
  </si>
  <si>
    <t>Industry</t>
  </si>
  <si>
    <t>Gas</t>
  </si>
  <si>
    <t>Level_1</t>
  </si>
  <si>
    <t>Level_2</t>
  </si>
  <si>
    <t>Level_3</t>
  </si>
  <si>
    <t>State</t>
  </si>
  <si>
    <t>Economic_Activity</t>
  </si>
  <si>
    <t>Industrial Product and Process Use</t>
  </si>
  <si>
    <t>Ammonia Production</t>
  </si>
  <si>
    <t>Kerala</t>
  </si>
  <si>
    <t>Carbon Black</t>
  </si>
  <si>
    <t>Soda Ash Production</t>
  </si>
  <si>
    <t>Titanium Dioxide Production</t>
  </si>
  <si>
    <t>Metal Industry</t>
  </si>
  <si>
    <t>Iron and Steel Production</t>
  </si>
  <si>
    <t>Zinc Production</t>
  </si>
  <si>
    <t>Other Uses of Soda Ash</t>
  </si>
  <si>
    <t>Non-Energy Products from Fuels and Solvent Use</t>
  </si>
  <si>
    <t>Lubricant Use</t>
  </si>
  <si>
    <t>Paraffin Wax Use</t>
  </si>
  <si>
    <t>Caprolactam Production</t>
  </si>
  <si>
    <t>Caprolactum Production</t>
  </si>
  <si>
    <t>Row Labels</t>
  </si>
  <si>
    <t>Grand Total</t>
  </si>
  <si>
    <t>(All)</t>
  </si>
  <si>
    <t>Sum of 2005</t>
  </si>
  <si>
    <t>Sum of 2006</t>
  </si>
  <si>
    <t>Sum of 2007</t>
  </si>
  <si>
    <t>Sum of 2008</t>
  </si>
  <si>
    <t>Sum of 2009</t>
  </si>
  <si>
    <t>Sum of 2010</t>
  </si>
  <si>
    <t>Sum of 2011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</si>
  <si>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</si>
  <si>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</si>
  <si>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</si>
  <si>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</si>
  <si>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</si>
  <si>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</si>
  <si>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</si>
  <si>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</si>
  <si>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</si>
  <si>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Sum of 2021</t>
  </si>
  <si>
    <t>CO2e (t) GWP-AR2</t>
  </si>
  <si>
    <t>CO2e (t) GWP-AR6</t>
  </si>
  <si>
    <t>CO2e (t) GTP-AR6</t>
  </si>
  <si>
    <t>paraffin wax</t>
  </si>
  <si>
    <t>https://mdgs.un.org/unsd/energy/balance/2013/05.pdf</t>
  </si>
  <si>
    <t xml:space="preserve">Emission factor </t>
  </si>
  <si>
    <t>Production data -FY</t>
  </si>
  <si>
    <t>Production data -CY</t>
  </si>
  <si>
    <t>Unit</t>
  </si>
  <si>
    <t>Consumption data -FY</t>
  </si>
  <si>
    <t>Consumption data -CY</t>
  </si>
  <si>
    <t>Emissions/Removal/Bunker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</si>
  <si>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</si>
  <si>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</si>
  <si>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</si>
  <si>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</si>
  <si>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</si>
  <si>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</si>
  <si>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</si>
  <si>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</si>
  <si>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</si>
  <si>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</si>
  <si>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</si>
  <si>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</si>
  <si>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</si>
  <si>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</si>
  <si>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</si>
  <si>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</si>
  <si>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</si>
  <si>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2022-23</t>
  </si>
  <si>
    <t>2023-24</t>
  </si>
  <si>
    <t>Lubricant and paraffin wax consumption data multiplied by NCV to get data in TJ</t>
  </si>
  <si>
    <t>lubricant</t>
  </si>
  <si>
    <r>
      <t xml:space="preserve">Source:    </t>
    </r>
    <r>
      <rPr>
        <u/>
        <sz val="11"/>
        <color rgb="FF1155CC"/>
        <rFont val="Calibri"/>
        <family val="2"/>
      </rPr>
      <t>https://www.iitr.ac.in/wfw/web_ua_water_for_welfare/water/WRDM/MOEF_India_GHG_Emis_2010.pdf</t>
    </r>
  </si>
  <si>
    <t>Steelmaking method</t>
  </si>
  <si>
    <t>Sum of 2022</t>
  </si>
  <si>
    <t>Sum of 2023</t>
  </si>
  <si>
    <t>Emission CO2</t>
  </si>
  <si>
    <t>Emissions Factor CO2</t>
  </si>
  <si>
    <t>Emission CH4</t>
  </si>
  <si>
    <t>Emissions Factor CH4</t>
  </si>
  <si>
    <t>Emission N2O</t>
  </si>
  <si>
    <t>Emissions Factor N2O</t>
  </si>
  <si>
    <t>Category</t>
  </si>
  <si>
    <t>Data sources and methodology can be acessed from the methodology note in publication section</t>
  </si>
  <si>
    <r>
      <rPr>
        <b/>
        <sz val="11"/>
        <color theme="1"/>
        <rFont val="Calibri"/>
        <family val="2"/>
      </rPr>
      <t>source</t>
    </r>
    <r>
      <rPr>
        <sz val="11"/>
        <color theme="1"/>
        <rFont val="Calibri"/>
        <family val="2"/>
      </rPr>
      <t xml:space="preserve">: cement </t>
    </r>
  </si>
  <si>
    <t xml:space="preserve">other uses of soda ash </t>
  </si>
  <si>
    <t xml:space="preserve"> lime</t>
  </si>
  <si>
    <t xml:space="preserve">  NATCOM 2</t>
  </si>
  <si>
    <t xml:space="preserve">Zinc  </t>
  </si>
  <si>
    <t>Non Energy products from fuels and solvent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</si>
</sst>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yyyy\-mm"/>
    <numFmt numFmtId="165" formatCode="yyyy\-m"/>
    <numFmt numFmtId="166" formatCode="0.0%"/>
    <numFmt numFmtId="167" formatCode="0.0000"/>
    <numFmt numFmtId="168" formatCode="0.0"/>
    <numFmt numFmtId="169" formatCode="0.0000000"/>
    <numFmt numFmtId="170" formatCode="0.000000"/>
    <numFmt numFmtId="171" formatCode="0.00000"/>
    <numFmt numFmtId="172" formatCode="0.00000000"/>
  </numFmts>
  <fonts count="2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1F1F1F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1F1F1F"/>
      <name val="Arial"/>
      <family val="2"/>
    </font>
    <font>
      <b/>
      <i/>
      <sz val="11"/>
      <color theme="1"/>
      <name val="Calibri"/>
      <family val="2"/>
    </font>
    <font>
      <sz val="9"/>
      <color rgb="FF000000"/>
      <name val="Arial"/>
      <family val="2"/>
    </font>
    <font>
      <u/>
      <sz val="11"/>
      <color rgb="FF0000FF"/>
      <name val="Calibri"/>
      <family val="2"/>
    </font>
    <font>
      <u/>
      <sz val="11"/>
      <color rgb="FF1155CC"/>
      <name val="Calibri"/>
      <family val="2"/>
    </font>
    <font>
      <sz val="9"/>
      <color rgb="FF1F1F1F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rgb="FF1F1F1F"/>
      <name val="Calibri"/>
      <family val="2"/>
    </font>
    <font>
      <b/>
      <sz val="11"/>
      <color rgb="FF1F1F1F"/>
      <name val="Arial"/>
      <family val="2"/>
    </font>
    <font>
      <sz val="10"/>
      <color theme="1"/>
      <name val="Calibri"/>
      <family val="2"/>
    </font>
    <font>
      <u/>
      <sz val="8"/>
      <color rgb="FF4472C4"/>
      <name val="Calibri"/>
      <family val="2"/>
    </font>
    <font>
      <u/>
      <sz val="10"/>
      <color rgb="FF4472C4"/>
      <name val="Calibri"/>
      <family val="2"/>
    </font>
    <font>
      <b/>
      <u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110">
    <xf numFmtId="0" fontId="0" fillId="0" borderId="0" xfId="0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2" fontId="0" fillId="0" borderId="0" xfId="0" applyNumberFormat="1"/>
    <xf numFmtId="0" fontId="2" fillId="0" borderId="0" xfId="0" applyFont="1" applyAlignment="1">
      <alignment vertical="center"/>
    </xf>
    <xf numFmtId="0" fontId="4" fillId="6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7" fontId="2" fillId="0" borderId="0" xfId="0" applyNumberFormat="1" applyFont="1" applyAlignment="1">
      <alignment vertical="center"/>
    </xf>
    <xf numFmtId="0" fontId="6" fillId="0" borderId="0" xfId="1" applyFont="1"/>
    <xf numFmtId="0" fontId="5" fillId="0" borderId="0" xfId="1"/>
    <xf numFmtId="0" fontId="7" fillId="0" borderId="1" xfId="1" applyFont="1" applyBorder="1"/>
    <xf numFmtId="0" fontId="6" fillId="0" borderId="1" xfId="1" applyFont="1" applyBorder="1"/>
    <xf numFmtId="2" fontId="6" fillId="0" borderId="1" xfId="1" applyNumberFormat="1" applyFont="1" applyBorder="1"/>
    <xf numFmtId="168" fontId="6" fillId="0" borderId="1" xfId="1" applyNumberFormat="1" applyFont="1" applyBorder="1"/>
    <xf numFmtId="169" fontId="6" fillId="0" borderId="1" xfId="1" applyNumberFormat="1" applyFont="1" applyBorder="1"/>
    <xf numFmtId="170" fontId="6" fillId="0" borderId="1" xfId="1" applyNumberFormat="1" applyFont="1" applyBorder="1"/>
    <xf numFmtId="0" fontId="7" fillId="0" borderId="0" xfId="1" applyFont="1"/>
    <xf numFmtId="0" fontId="9" fillId="0" borderId="0" xfId="1" applyFont="1"/>
    <xf numFmtId="0" fontId="9" fillId="2" borderId="1" xfId="1" applyFont="1" applyFill="1" applyBorder="1"/>
    <xf numFmtId="0" fontId="7" fillId="2" borderId="1" xfId="1" applyFont="1" applyFill="1" applyBorder="1"/>
    <xf numFmtId="0" fontId="6" fillId="2" borderId="1" xfId="1" applyFont="1" applyFill="1" applyBorder="1"/>
    <xf numFmtId="0" fontId="6" fillId="5" borderId="1" xfId="1" applyFont="1" applyFill="1" applyBorder="1"/>
    <xf numFmtId="0" fontId="6" fillId="0" borderId="3" xfId="1" applyFont="1" applyBorder="1"/>
    <xf numFmtId="0" fontId="7" fillId="0" borderId="0" xfId="1" applyFont="1" applyAlignment="1">
      <alignment horizontal="center"/>
    </xf>
    <xf numFmtId="164" fontId="7" fillId="4" borderId="1" xfId="1" applyNumberFormat="1" applyFont="1" applyFill="1" applyBorder="1"/>
    <xf numFmtId="165" fontId="7" fillId="4" borderId="1" xfId="1" applyNumberFormat="1" applyFont="1" applyFill="1" applyBorder="1"/>
    <xf numFmtId="0" fontId="7" fillId="4" borderId="1" xfId="1" applyFont="1" applyFill="1" applyBorder="1"/>
    <xf numFmtId="0" fontId="7" fillId="7" borderId="1" xfId="1" applyFont="1" applyFill="1" applyBorder="1"/>
    <xf numFmtId="0" fontId="10" fillId="3" borderId="1" xfId="1" applyFont="1" applyFill="1" applyBorder="1"/>
    <xf numFmtId="0" fontId="6" fillId="0" borderId="1" xfId="1" applyFont="1" applyBorder="1" applyAlignment="1">
      <alignment horizontal="right"/>
    </xf>
    <xf numFmtId="0" fontId="11" fillId="0" borderId="0" xfId="1" applyFont="1"/>
    <xf numFmtId="2" fontId="6" fillId="0" borderId="0" xfId="1" applyNumberFormat="1" applyFont="1"/>
    <xf numFmtId="0" fontId="6" fillId="5" borderId="0" xfId="1" applyFont="1" applyFill="1"/>
    <xf numFmtId="0" fontId="13" fillId="0" borderId="0" xfId="1" applyFont="1" applyAlignment="1">
      <alignment horizontal="right"/>
    </xf>
    <xf numFmtId="0" fontId="14" fillId="7" borderId="1" xfId="1" applyFont="1" applyFill="1" applyBorder="1"/>
    <xf numFmtId="0" fontId="9" fillId="0" borderId="1" xfId="1" applyFont="1" applyBorder="1"/>
    <xf numFmtId="0" fontId="9" fillId="2" borderId="0" xfId="1" applyFont="1" applyFill="1"/>
    <xf numFmtId="0" fontId="6" fillId="0" borderId="1" xfId="1" applyFont="1" applyBorder="1" applyAlignment="1">
      <alignment wrapText="1"/>
    </xf>
    <xf numFmtId="0" fontId="6" fillId="0" borderId="6" xfId="1" applyFont="1" applyBorder="1"/>
    <xf numFmtId="9" fontId="6" fillId="0" borderId="0" xfId="1" applyNumberFormat="1" applyFont="1"/>
    <xf numFmtId="0" fontId="9" fillId="2" borderId="2" xfId="1" applyFont="1" applyFill="1" applyBorder="1"/>
    <xf numFmtId="0" fontId="10" fillId="0" borderId="0" xfId="1" applyFont="1"/>
    <xf numFmtId="0" fontId="6" fillId="0" borderId="4" xfId="1" applyFont="1" applyBorder="1" applyAlignment="1">
      <alignment horizontal="right"/>
    </xf>
    <xf numFmtId="0" fontId="6" fillId="0" borderId="0" xfId="1" applyFont="1" applyAlignment="1">
      <alignment horizontal="right"/>
    </xf>
    <xf numFmtId="0" fontId="7" fillId="7" borderId="0" xfId="1" applyFont="1" applyFill="1"/>
    <xf numFmtId="0" fontId="14" fillId="7" borderId="0" xfId="1" applyFont="1" applyFill="1"/>
    <xf numFmtId="166" fontId="9" fillId="0" borderId="1" xfId="1" applyNumberFormat="1" applyFont="1" applyBorder="1"/>
    <xf numFmtId="165" fontId="6" fillId="0" borderId="0" xfId="1" applyNumberFormat="1" applyFont="1"/>
    <xf numFmtId="0" fontId="6" fillId="0" borderId="0" xfId="1" applyFont="1" applyAlignment="1">
      <alignment horizontal="center"/>
    </xf>
    <xf numFmtId="0" fontId="15" fillId="0" borderId="0" xfId="1" applyFont="1" applyAlignment="1">
      <alignment horizontal="right"/>
    </xf>
    <xf numFmtId="171" fontId="6" fillId="0" borderId="1" xfId="1" applyNumberFormat="1" applyFont="1" applyBorder="1"/>
    <xf numFmtId="0" fontId="18" fillId="3" borderId="0" xfId="1" applyFont="1" applyFill="1"/>
    <xf numFmtId="10" fontId="6" fillId="0" borderId="1" xfId="1" applyNumberFormat="1" applyFont="1" applyBorder="1"/>
    <xf numFmtId="0" fontId="6" fillId="0" borderId="1" xfId="1" applyFont="1" applyBorder="1" applyAlignment="1">
      <alignment horizontal="left"/>
    </xf>
    <xf numFmtId="0" fontId="8" fillId="3" borderId="0" xfId="1" applyFont="1" applyFill="1"/>
    <xf numFmtId="0" fontId="17" fillId="0" borderId="0" xfId="1" applyFont="1"/>
    <xf numFmtId="0" fontId="19" fillId="0" borderId="0" xfId="1" applyFont="1"/>
    <xf numFmtId="0" fontId="20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1" fontId="6" fillId="0" borderId="1" xfId="1" applyNumberFormat="1" applyFont="1" applyBorder="1"/>
    <xf numFmtId="2" fontId="15" fillId="0" borderId="1" xfId="1" applyNumberFormat="1" applyFont="1" applyBorder="1" applyAlignment="1">
      <alignment horizontal="right"/>
    </xf>
    <xf numFmtId="167" fontId="6" fillId="0" borderId="1" xfId="1" applyNumberFormat="1" applyFont="1" applyBorder="1"/>
    <xf numFmtId="0" fontId="22" fillId="0" borderId="0" xfId="1" applyFont="1"/>
    <xf numFmtId="0" fontId="6" fillId="0" borderId="7" xfId="1" applyFont="1" applyBorder="1"/>
    <xf numFmtId="0" fontId="17" fillId="3" borderId="7" xfId="1" applyFont="1" applyFill="1" applyBorder="1"/>
    <xf numFmtId="0" fontId="6" fillId="0" borderId="7" xfId="1" applyFont="1" applyBorder="1" applyAlignment="1">
      <alignment horizontal="center"/>
    </xf>
    <xf numFmtId="0" fontId="4" fillId="8" borderId="1" xfId="1" applyFont="1" applyFill="1" applyBorder="1"/>
    <xf numFmtId="0" fontId="4" fillId="8" borderId="7" xfId="1" applyFont="1" applyFill="1" applyBorder="1"/>
    <xf numFmtId="0" fontId="7" fillId="4" borderId="6" xfId="1" applyFont="1" applyFill="1" applyBorder="1"/>
    <xf numFmtId="0" fontId="14" fillId="4" borderId="7" xfId="1" applyFont="1" applyFill="1" applyBorder="1"/>
    <xf numFmtId="0" fontId="7" fillId="4" borderId="7" xfId="1" applyFont="1" applyFill="1" applyBorder="1"/>
    <xf numFmtId="0" fontId="5" fillId="0" borderId="7" xfId="1" applyBorder="1"/>
    <xf numFmtId="0" fontId="10" fillId="0" borderId="7" xfId="1" applyFont="1" applyBorder="1"/>
    <xf numFmtId="0" fontId="1" fillId="2" borderId="1" xfId="1" applyFont="1" applyFill="1" applyBorder="1"/>
    <xf numFmtId="0" fontId="2" fillId="0" borderId="0" xfId="1" applyFont="1"/>
    <xf numFmtId="0" fontId="3" fillId="3" borderId="0" xfId="1" applyFont="1" applyFill="1"/>
    <xf numFmtId="0" fontId="0" fillId="0" borderId="0" xfId="1" applyFont="1" applyAlignment="1">
      <alignment wrapText="1"/>
    </xf>
    <xf numFmtId="0" fontId="0" fillId="0" borderId="0" xfId="1" applyFont="1"/>
    <xf numFmtId="0" fontId="23" fillId="0" borderId="0" xfId="1" applyFont="1"/>
    <xf numFmtId="0" fontId="10" fillId="0" borderId="1" xfId="1" applyFont="1" applyBorder="1"/>
    <xf numFmtId="0" fontId="9" fillId="2" borderId="6" xfId="1" applyFont="1" applyFill="1" applyBorder="1"/>
    <xf numFmtId="0" fontId="6" fillId="0" borderId="8" xfId="1" applyFont="1" applyBorder="1"/>
    <xf numFmtId="164" fontId="7" fillId="4" borderId="7" xfId="1" applyNumberFormat="1" applyFont="1" applyFill="1" applyBorder="1"/>
    <xf numFmtId="165" fontId="7" fillId="4" borderId="7" xfId="1" applyNumberFormat="1" applyFont="1" applyFill="1" applyBorder="1"/>
    <xf numFmtId="0" fontId="15" fillId="0" borderId="7" xfId="1" applyFont="1" applyBorder="1" applyAlignment="1">
      <alignment horizontal="right"/>
    </xf>
    <xf numFmtId="0" fontId="15" fillId="0" borderId="7" xfId="1" applyFont="1" applyBorder="1"/>
    <xf numFmtId="0" fontId="6" fillId="0" borderId="7" xfId="1" applyFont="1" applyBorder="1" applyAlignment="1">
      <alignment wrapText="1"/>
    </xf>
    <xf numFmtId="0" fontId="6" fillId="0" borderId="7" xfId="1" applyFont="1" applyBorder="1" applyAlignment="1">
      <alignment horizontal="right"/>
    </xf>
    <xf numFmtId="0" fontId="24" fillId="9" borderId="7" xfId="1" applyFont="1" applyFill="1" applyBorder="1"/>
    <xf numFmtId="0" fontId="4" fillId="9" borderId="7" xfId="1" applyFont="1" applyFill="1" applyBorder="1"/>
    <xf numFmtId="0" fontId="25" fillId="0" borderId="0" xfId="1" applyFont="1"/>
    <xf numFmtId="0" fontId="24" fillId="0" borderId="0" xfId="1" applyFont="1"/>
    <xf numFmtId="164" fontId="7" fillId="4" borderId="2" xfId="1" applyNumberFormat="1" applyFont="1" applyFill="1" applyBorder="1"/>
    <xf numFmtId="165" fontId="7" fillId="4" borderId="2" xfId="1" applyNumberFormat="1" applyFont="1" applyFill="1" applyBorder="1"/>
    <xf numFmtId="0" fontId="7" fillId="4" borderId="2" xfId="1" applyFont="1" applyFill="1" applyBorder="1"/>
    <xf numFmtId="0" fontId="4" fillId="0" borderId="0" xfId="1" applyFont="1"/>
    <xf numFmtId="172" fontId="2" fillId="0" borderId="0" xfId="0" applyNumberFormat="1" applyFont="1" applyAlignment="1">
      <alignment vertical="center"/>
    </xf>
    <xf numFmtId="0" fontId="7" fillId="0" borderId="0" xfId="1" applyFont="1" applyAlignment="1">
      <alignment horizontal="center"/>
    </xf>
    <xf numFmtId="0" fontId="5" fillId="0" borderId="0" xfId="1"/>
    <xf numFmtId="0" fontId="16" fillId="0" borderId="0" xfId="1" applyFont="1"/>
    <xf numFmtId="0" fontId="7" fillId="0" borderId="9" xfId="1" applyFont="1" applyBorder="1" applyAlignment="1">
      <alignment horizontal="center"/>
    </xf>
    <xf numFmtId="0" fontId="16" fillId="0" borderId="5" xfId="1" applyFont="1" applyBorder="1"/>
    <xf numFmtId="0" fontId="0" fillId="0" borderId="0" xfId="1" applyFont="1" applyAlignment="1">
      <alignment horizontal="left" wrapText="1"/>
    </xf>
    <xf numFmtId="0" fontId="5" fillId="0" borderId="0" xfId="1" applyAlignment="1">
      <alignment horizontal="left"/>
    </xf>
    <xf numFmtId="0" fontId="6" fillId="0" borderId="0" xfId="1" applyFont="1" applyAlignment="1">
      <alignment horizontal="left"/>
    </xf>
    <xf numFmtId="172" fontId="0" fillId="0" borderId="0" xfId="0" applyNumberFormat="1"/>
    <xf numFmtId="170" fontId="0" fillId="0" borderId="0" xfId="0" applyNumberFormat="1"/>
  </cellXfs>
  <cellStyles count="2">
    <cellStyle name="Normal" xfId="0" builtinId="0"/>
    <cellStyle name="Normal 2" xfId="1" xr:uid="{6D2FB452-3586-4E78-B307-456E8EE194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eena Thomas" refreshedDate="45818.497318634261" createdVersion="8" refreshedVersion="8" minRefreshableVersion="3" recordCount="72" xr:uid="{8DDC8A21-40E1-4220-82C1-A6BD259F7B16}">
  <cacheSource type="worksheet">
    <worksheetSource ref="A1:Z73" sheet="GHG Emissions"/>
  </cacheSource>
  <cacheFields count="26">
    <cacheField name="Level_1" numFmtId="0">
      <sharedItems count="1">
        <s v="Industrial Product and Process Use"/>
      </sharedItems>
    </cacheField>
    <cacheField name="Level_2" numFmtId="0">
      <sharedItems count="4">
        <s v="Chemical Industry"/>
        <s v="Metal Industry"/>
        <s v="Mineral Industry"/>
        <s v="Non-Energy Products from Fuels and Solvent Use"/>
      </sharedItems>
    </cacheField>
    <cacheField name="Level_3" numFmtId="0">
      <sharedItems count="13">
        <s v="Ammonia Production"/>
        <s v="Caprolactam Production"/>
        <s v="Caprolactum Production"/>
        <s v="Carbon Black"/>
        <s v="Soda Ash Production"/>
        <s v="Titanium Dioxide Production"/>
        <s v="Iron and Steel Production"/>
        <s v="Zinc Production"/>
        <s v="Cement Production"/>
        <s v="Lime Production"/>
        <s v="Other Uses of Soda Ash"/>
        <s v="Lubricant Use"/>
        <s v="Paraffin Wax Use"/>
      </sharedItems>
    </cacheField>
    <cacheField name="Emissions/Removal/Bunker" numFmtId="0">
      <sharedItems count="1">
        <s v="Emissions"/>
      </sharedItems>
    </cacheField>
    <cacheField name="Gas" numFmtId="0">
      <sharedItems count="6">
        <s v="CO2"/>
        <s v="CH4"/>
        <s v="N2O"/>
        <s v="CO2e (t) GWP-AR2"/>
        <s v="CO2e (t) GWP-AR6"/>
        <s v="CO2e (t) GTP-AR6"/>
      </sharedItems>
    </cacheField>
    <cacheField name="State" numFmtId="0">
      <sharedItems/>
    </cacheField>
    <cacheField name="Economic_Activity" numFmtId="0">
      <sharedItems/>
    </cacheField>
    <cacheField name="2005" numFmtId="172">
      <sharedItems containsSemiMixedTypes="0" containsString="0" containsNumber="1" minValue="0" maxValue="723594.26342966373"/>
    </cacheField>
    <cacheField name="2006" numFmtId="172">
      <sharedItems containsSemiMixedTypes="0" containsString="0" containsNumber="1" minValue="0" maxValue="723594.26342966373"/>
    </cacheField>
    <cacheField name="2007" numFmtId="172">
      <sharedItems containsSemiMixedTypes="0" containsString="0" containsNumber="1" minValue="0" maxValue="723594.26342966373"/>
    </cacheField>
    <cacheField name="2008" numFmtId="172">
      <sharedItems containsSemiMixedTypes="0" containsString="0" containsNumber="1" minValue="0" maxValue="723594.26342966373"/>
    </cacheField>
    <cacheField name="2009" numFmtId="172">
      <sharedItems containsSemiMixedTypes="0" containsString="0" containsNumber="1" minValue="0" maxValue="723594.26342966373"/>
    </cacheField>
    <cacheField name="2010" numFmtId="172">
      <sharedItems containsSemiMixedTypes="0" containsString="0" containsNumber="1" minValue="0" maxValue="723594.26342966373"/>
    </cacheField>
    <cacheField name="2011" numFmtId="172">
      <sharedItems containsSemiMixedTypes="0" containsString="0" containsNumber="1" minValue="0" maxValue="723594.26342966373"/>
    </cacheField>
    <cacheField name="2012" numFmtId="172">
      <sharedItems containsSemiMixedTypes="0" containsString="0" containsNumber="1" minValue="0" maxValue="723594.26342966373"/>
    </cacheField>
    <cacheField name="2013" numFmtId="172">
      <sharedItems containsSemiMixedTypes="0" containsString="0" containsNumber="1" minValue="0" maxValue="723594.26342966373"/>
    </cacheField>
    <cacheField name="2014" numFmtId="172">
      <sharedItems containsSemiMixedTypes="0" containsString="0" containsNumber="1" minValue="0" maxValue="723594.26342966373"/>
    </cacheField>
    <cacheField name="2015" numFmtId="172">
      <sharedItems containsSemiMixedTypes="0" containsString="0" containsNumber="1" minValue="0" maxValue="723594.26342966373"/>
    </cacheField>
    <cacheField name="2016" numFmtId="172">
      <sharedItems containsSemiMixedTypes="0" containsString="0" containsNumber="1" minValue="0" maxValue="723594.26342966373"/>
    </cacheField>
    <cacheField name="2017" numFmtId="172">
      <sharedItems containsSemiMixedTypes="0" containsString="0" containsNumber="1" minValue="0" maxValue="723594.26342966373"/>
    </cacheField>
    <cacheField name="2018" numFmtId="172">
      <sharedItems containsSemiMixedTypes="0" containsString="0" containsNumber="1" minValue="0" maxValue="723594.26342966373"/>
    </cacheField>
    <cacheField name="2019" numFmtId="172">
      <sharedItems containsSemiMixedTypes="0" containsString="0" containsNumber="1" minValue="0" maxValue="723594.26342966373"/>
    </cacheField>
    <cacheField name="2020" numFmtId="172">
      <sharedItems containsSemiMixedTypes="0" containsString="0" containsNumber="1" minValue="0" maxValue="723594.26342966373"/>
    </cacheField>
    <cacheField name="2021" numFmtId="172">
      <sharedItems containsSemiMixedTypes="0" containsString="0" containsNumber="1" minValue="0" maxValue="723594.26342966373"/>
    </cacheField>
    <cacheField name="2022" numFmtId="172">
      <sharedItems containsSemiMixedTypes="0" containsString="0" containsNumber="1" minValue="0" maxValue="723594.26342966373"/>
    </cacheField>
    <cacheField name="2023" numFmtId="172">
      <sharedItems containsSemiMixedTypes="0" containsString="0" containsNumber="1" minValue="0" maxValue="723594.263429663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x v="0"/>
    <x v="0"/>
    <x v="0"/>
    <x v="0"/>
    <x v="0"/>
    <s v="Kerala"/>
    <s v="Industry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</r>
  <r>
    <x v="0"/>
    <x v="0"/>
    <x v="0"/>
    <x v="0"/>
    <x v="1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x v="0"/>
    <x v="0"/>
    <x v="2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x v="0"/>
    <x v="0"/>
    <x v="3"/>
    <s v="Kerala"/>
    <s v="Industry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</r>
  <r>
    <x v="0"/>
    <x v="0"/>
    <x v="0"/>
    <x v="0"/>
    <x v="4"/>
    <s v="Kerala"/>
    <s v="Industry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</r>
  <r>
    <x v="0"/>
    <x v="0"/>
    <x v="0"/>
    <x v="0"/>
    <x v="5"/>
    <s v="Kerala"/>
    <s v="Industry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  <n v="723594.26342966373"/>
  </r>
  <r>
    <x v="0"/>
    <x v="0"/>
    <x v="1"/>
    <x v="0"/>
    <x v="0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x v="2"/>
    <x v="0"/>
    <x v="1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x v="2"/>
    <x v="0"/>
    <x v="2"/>
    <s v="Kerala"/>
    <s v="Industry"/>
    <n v="375.46199999999999"/>
    <n v="365.95574999999997"/>
    <n v="138.60899999999998"/>
    <n v="106.65674999999999"/>
    <n v="314.02349999999996"/>
    <n v="393.84224999999998"/>
    <n v="355.29074999999995"/>
    <n v="190.09349999999998"/>
    <n v="34.973999999999997"/>
    <n v="0"/>
    <n v="0"/>
    <n v="5.1974999999999998"/>
    <n v="1.7324999999999999"/>
    <n v="0"/>
    <n v="0"/>
    <n v="0"/>
    <n v="140.63624999999999"/>
    <n v="348.96824999999995"/>
    <n v="402.78599999999994"/>
  </r>
  <r>
    <x v="0"/>
    <x v="0"/>
    <x v="2"/>
    <x v="0"/>
    <x v="3"/>
    <s v="Kerala"/>
    <s v="Industry"/>
    <n v="116393.22"/>
    <n v="113446.28249999999"/>
    <n v="42968.789999999994"/>
    <n v="33063.592499999999"/>
    <n v="97347.284999999989"/>
    <n v="122091.09749999999"/>
    <n v="110140.13249999998"/>
    <n v="58928.984999999993"/>
    <n v="10841.939999999999"/>
    <n v="0"/>
    <n v="0"/>
    <n v="1611.2249999999999"/>
    <n v="537.07499999999993"/>
    <n v="0"/>
    <n v="0"/>
    <n v="0"/>
    <n v="43597.237499999996"/>
    <n v="108180.15749999999"/>
    <n v="124863.65999999999"/>
  </r>
  <r>
    <x v="0"/>
    <x v="0"/>
    <x v="2"/>
    <x v="0"/>
    <x v="4"/>
    <s v="Kerala"/>
    <s v="Industry"/>
    <n v="102501.126"/>
    <n v="99905.919749999986"/>
    <n v="37840.256999999998"/>
    <n v="29117.292749999997"/>
    <n v="85728.415499999988"/>
    <n v="107518.93424999999"/>
    <n v="96994.374749999988"/>
    <n v="51895.525499999996"/>
    <n v="9547.9019999999982"/>
    <n v="0"/>
    <n v="0"/>
    <n v="1418.9175"/>
    <n v="472.97249999999997"/>
    <n v="0"/>
    <n v="0"/>
    <n v="0"/>
    <n v="38393.696249999994"/>
    <n v="95268.332249999992"/>
    <n v="109960.57799999998"/>
  </r>
  <r>
    <x v="0"/>
    <x v="0"/>
    <x v="2"/>
    <x v="0"/>
    <x v="5"/>
    <s v="Kerala"/>
    <s v="Industry"/>
    <n v="87482.645999999993"/>
    <n v="85267.68974999999"/>
    <n v="32295.896999999997"/>
    <n v="24851.022749999996"/>
    <n v="73167.475499999986"/>
    <n v="91765.244249999989"/>
    <n v="82782.744749999983"/>
    <n v="44291.785499999998"/>
    <n v="8148.9419999999991"/>
    <n v="0"/>
    <n v="0"/>
    <n v="1211.0174999999999"/>
    <n v="403.67249999999996"/>
    <n v="0"/>
    <n v="0"/>
    <n v="0"/>
    <n v="32768.246249999997"/>
    <n v="81309.602249999996"/>
    <n v="93849.137999999992"/>
  </r>
  <r>
    <x v="0"/>
    <x v="0"/>
    <x v="3"/>
    <x v="0"/>
    <x v="0"/>
    <s v="Kerala"/>
    <s v="Industry"/>
    <n v="277327"/>
    <n v="277327"/>
    <n v="277327"/>
    <n v="277327"/>
    <n v="277327"/>
    <n v="277327"/>
    <n v="277327"/>
    <n v="277327"/>
    <n v="277327"/>
    <n v="277327"/>
    <n v="277327"/>
    <n v="277327"/>
    <n v="277327"/>
    <n v="277327"/>
    <n v="236656.93519000002"/>
    <n v="229280.14637500001"/>
    <n v="203454.273205"/>
    <n v="277327"/>
    <n v="277327"/>
  </r>
  <r>
    <x v="0"/>
    <x v="0"/>
    <x v="3"/>
    <x v="0"/>
    <x v="1"/>
    <s v="Kerala"/>
    <s v="Industry"/>
    <n v="6.351"/>
    <n v="6.351"/>
    <n v="6.351"/>
    <n v="6.351"/>
    <n v="6.351"/>
    <n v="6.351"/>
    <n v="6.351"/>
    <n v="6.351"/>
    <n v="6.351"/>
    <n v="6.351"/>
    <n v="6.351"/>
    <n v="6.351"/>
    <n v="6.351"/>
    <n v="6.351"/>
    <n v="5.4196244699999996"/>
    <n v="5.2506903750000005"/>
    <n v="4.6592581649999998"/>
    <n v="6.351"/>
    <n v="6.351"/>
  </r>
  <r>
    <x v="0"/>
    <x v="0"/>
    <x v="3"/>
    <x v="0"/>
    <x v="2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x v="3"/>
    <x v="0"/>
    <x v="3"/>
    <s v="Kerala"/>
    <s v="Industry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77460.37099999998"/>
    <n v="236770.74730387001"/>
    <n v="229390.41087287501"/>
    <n v="203552.11762646501"/>
    <n v="277460.37099999998"/>
    <n v="277460.37099999998"/>
  </r>
  <r>
    <x v="0"/>
    <x v="0"/>
    <x v="3"/>
    <x v="0"/>
    <x v="4"/>
    <s v="Kerala"/>
    <s v="Industry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77504.19290000002"/>
    <n v="236808.14271271302"/>
    <n v="229426.64063646251"/>
    <n v="203584.26650780349"/>
    <n v="277504.19290000002"/>
    <n v="277504.19290000002"/>
  </r>
  <r>
    <x v="0"/>
    <x v="0"/>
    <x v="3"/>
    <x v="0"/>
    <x v="5"/>
    <s v="Kerala"/>
    <s v="Industry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77361.16837999999"/>
    <n v="236686.09276964862"/>
    <n v="229308.39508921752"/>
    <n v="203479.34001392769"/>
    <n v="277361.16837999999"/>
    <n v="277361.16837999999"/>
  </r>
  <r>
    <x v="0"/>
    <x v="0"/>
    <x v="4"/>
    <x v="0"/>
    <x v="0"/>
    <s v="Kerala"/>
    <s v="Industry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</r>
  <r>
    <x v="0"/>
    <x v="0"/>
    <x v="4"/>
    <x v="0"/>
    <x v="1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x v="4"/>
    <x v="0"/>
    <x v="2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x v="4"/>
    <x v="0"/>
    <x v="3"/>
    <s v="Kerala"/>
    <s v="Industry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</r>
  <r>
    <x v="0"/>
    <x v="0"/>
    <x v="4"/>
    <x v="0"/>
    <x v="4"/>
    <s v="Kerala"/>
    <s v="Industry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</r>
  <r>
    <x v="0"/>
    <x v="0"/>
    <x v="4"/>
    <x v="0"/>
    <x v="5"/>
    <s v="Kerala"/>
    <s v="Industry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  <n v="1511.1000000000001"/>
  </r>
  <r>
    <x v="0"/>
    <x v="0"/>
    <x v="5"/>
    <x v="0"/>
    <x v="0"/>
    <s v="Kerala"/>
    <s v="Industry"/>
    <n v="74997.75"/>
    <n v="74997.75"/>
    <n v="74997.75"/>
    <n v="74997.75"/>
    <n v="65440.903749999998"/>
    <n v="67996.574999999997"/>
    <n v="74997.75"/>
    <n v="74997.75"/>
    <n v="74997.75"/>
    <n v="74997.75"/>
    <n v="74997.75"/>
    <n v="74997.75"/>
    <n v="65654.539999999994"/>
    <n v="66016.717499999999"/>
    <n v="62382.131249999999"/>
    <n v="61476.341249999998"/>
    <n v="74997.75"/>
    <n v="74997.75"/>
    <n v="74997.75"/>
  </r>
  <r>
    <x v="0"/>
    <x v="0"/>
    <x v="5"/>
    <x v="0"/>
    <x v="1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x v="5"/>
    <x v="0"/>
    <x v="2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0"/>
    <x v="5"/>
    <x v="0"/>
    <x v="3"/>
    <s v="Kerala"/>
    <s v="Industry"/>
    <n v="74997.75"/>
    <n v="74997.75"/>
    <n v="74997.75"/>
    <n v="74997.75"/>
    <n v="65440.903749999998"/>
    <n v="67996.574999999997"/>
    <n v="74997.75"/>
    <n v="74997.75"/>
    <n v="74997.75"/>
    <n v="74997.75"/>
    <n v="74997.75"/>
    <n v="74997.75"/>
    <n v="65654.539999999994"/>
    <n v="66016.717499999999"/>
    <n v="62382.131249999999"/>
    <n v="61476.341249999998"/>
    <n v="74997.75"/>
    <n v="74997.75"/>
    <n v="74997.75"/>
  </r>
  <r>
    <x v="0"/>
    <x v="0"/>
    <x v="5"/>
    <x v="0"/>
    <x v="4"/>
    <s v="Kerala"/>
    <s v="Industry"/>
    <n v="74997.75"/>
    <n v="74997.75"/>
    <n v="74997.75"/>
    <n v="74997.75"/>
    <n v="65440.903749999998"/>
    <n v="67996.574999999997"/>
    <n v="74997.75"/>
    <n v="74997.75"/>
    <n v="74997.75"/>
    <n v="74997.75"/>
    <n v="74997.75"/>
    <n v="74997.75"/>
    <n v="65654.539999999994"/>
    <n v="66016.717499999999"/>
    <n v="62382.131249999999"/>
    <n v="61476.341249999998"/>
    <n v="74997.75"/>
    <n v="74997.75"/>
    <n v="74997.75"/>
  </r>
  <r>
    <x v="0"/>
    <x v="0"/>
    <x v="5"/>
    <x v="0"/>
    <x v="5"/>
    <s v="Kerala"/>
    <s v="Industry"/>
    <n v="74997.75"/>
    <n v="74997.75"/>
    <n v="74997.75"/>
    <n v="74997.75"/>
    <n v="65440.903749999998"/>
    <n v="67996.574999999997"/>
    <n v="74997.75"/>
    <n v="74997.75"/>
    <n v="74997.75"/>
    <n v="74997.75"/>
    <n v="74997.75"/>
    <n v="74997.75"/>
    <n v="65654.539999999994"/>
    <n v="66016.717499999999"/>
    <n v="62382.131249999999"/>
    <n v="61476.341249999998"/>
    <n v="74997.75"/>
    <n v="74997.75"/>
    <n v="74997.75"/>
  </r>
  <r>
    <x v="0"/>
    <x v="1"/>
    <x v="6"/>
    <x v="0"/>
    <x v="0"/>
    <s v="Kerala"/>
    <s v="Industry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</r>
  <r>
    <x v="0"/>
    <x v="1"/>
    <x v="6"/>
    <x v="0"/>
    <x v="1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x v="6"/>
    <x v="0"/>
    <x v="2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x v="6"/>
    <x v="0"/>
    <x v="3"/>
    <s v="Kerala"/>
    <s v="Industry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</r>
  <r>
    <x v="0"/>
    <x v="1"/>
    <x v="6"/>
    <x v="0"/>
    <x v="4"/>
    <s v="Kerala"/>
    <s v="Industry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</r>
  <r>
    <x v="0"/>
    <x v="1"/>
    <x v="6"/>
    <x v="0"/>
    <x v="5"/>
    <s v="Kerala"/>
    <s v="Industry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  <n v="40053.563999999998"/>
  </r>
  <r>
    <x v="0"/>
    <x v="1"/>
    <x v="7"/>
    <x v="0"/>
    <x v="0"/>
    <s v="Kerala"/>
    <s v="Industry"/>
    <n v="19080"/>
    <n v="19080"/>
    <n v="19080"/>
    <n v="19080"/>
    <n v="19080"/>
    <n v="19080"/>
    <n v="13610.532500000001"/>
    <n v="14157.757500000002"/>
    <n v="10519.5725"/>
    <n v="0"/>
    <n v="0"/>
    <n v="0"/>
    <n v="0"/>
    <n v="0"/>
    <n v="0"/>
    <n v="0"/>
    <n v="0"/>
    <n v="0"/>
    <n v="0"/>
  </r>
  <r>
    <x v="0"/>
    <x v="1"/>
    <x v="7"/>
    <x v="0"/>
    <x v="1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x v="7"/>
    <x v="0"/>
    <x v="2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x v="7"/>
    <x v="0"/>
    <x v="3"/>
    <s v="Kerala"/>
    <s v="Industry"/>
    <n v="19080"/>
    <n v="19080"/>
    <n v="19080"/>
    <n v="19080"/>
    <n v="19080"/>
    <n v="19080"/>
    <n v="13610.532500000001"/>
    <n v="14157.757500000002"/>
    <n v="10519.5725"/>
    <n v="0"/>
    <n v="0"/>
    <n v="0"/>
    <n v="0"/>
    <n v="0"/>
    <n v="0"/>
    <n v="0"/>
    <n v="0"/>
    <n v="0"/>
    <n v="0"/>
  </r>
  <r>
    <x v="0"/>
    <x v="1"/>
    <x v="7"/>
    <x v="0"/>
    <x v="4"/>
    <s v="Kerala"/>
    <s v="Industry"/>
    <n v="19080"/>
    <n v="19080"/>
    <n v="19080"/>
    <n v="19080"/>
    <n v="19080"/>
    <n v="19080"/>
    <n v="13610.532500000001"/>
    <n v="14157.757500000002"/>
    <n v="10519.5725"/>
    <n v="0"/>
    <n v="0"/>
    <n v="0"/>
    <n v="0"/>
    <n v="0"/>
    <n v="0"/>
    <n v="0"/>
    <n v="0"/>
    <n v="0"/>
    <n v="0"/>
  </r>
  <r>
    <x v="0"/>
    <x v="1"/>
    <x v="7"/>
    <x v="0"/>
    <x v="5"/>
    <s v="Kerala"/>
    <s v="Industry"/>
    <n v="19080"/>
    <n v="19080"/>
    <n v="19080"/>
    <n v="19080"/>
    <n v="19080"/>
    <n v="19080"/>
    <n v="13610.532500000001"/>
    <n v="14157.757500000002"/>
    <n v="10519.5725"/>
    <n v="0"/>
    <n v="0"/>
    <n v="0"/>
    <n v="0"/>
    <n v="0"/>
    <n v="0"/>
    <n v="0"/>
    <n v="0"/>
    <n v="0"/>
    <n v="0"/>
  </r>
  <r>
    <x v="0"/>
    <x v="2"/>
    <x v="8"/>
    <x v="0"/>
    <x v="0"/>
    <s v="Kerala"/>
    <s v="Industry"/>
    <n v="183509.68125000002"/>
    <n v="183509.68125000002"/>
    <n v="183509.68125000002"/>
    <n v="183509.68125000002"/>
    <n v="183509.68125000002"/>
    <n v="155139.30000000002"/>
    <n v="155857.53750000001"/>
    <n v="152266.35"/>
    <n v="152266.35"/>
    <n v="152266.35"/>
    <n v="183509.68125000002"/>
    <n v="183509.68125000002"/>
    <n v="183509.68125000002"/>
    <n v="115636.2375"/>
    <n v="114918"/>
    <n v="114918"/>
    <n v="183509.68125000002"/>
    <n v="183509.68125000002"/>
    <n v="183509.68125000002"/>
  </r>
  <r>
    <x v="0"/>
    <x v="2"/>
    <x v="8"/>
    <x v="0"/>
    <x v="1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"/>
    <x v="8"/>
    <x v="0"/>
    <x v="2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"/>
    <x v="8"/>
    <x v="0"/>
    <x v="3"/>
    <s v="Kerala"/>
    <s v="Industry"/>
    <n v="183509.68125000002"/>
    <n v="183509.68125000002"/>
    <n v="183509.68125000002"/>
    <n v="183509.68125000002"/>
    <n v="183509.68125000002"/>
    <n v="155139.30000000002"/>
    <n v="155857.53750000001"/>
    <n v="152266.35"/>
    <n v="152266.35"/>
    <n v="152266.35"/>
    <n v="183509.68125000002"/>
    <n v="183509.68125000002"/>
    <n v="183509.68125000002"/>
    <n v="115636.2375"/>
    <n v="114918"/>
    <n v="114918"/>
    <n v="183509.68125000002"/>
    <n v="183509.68125000002"/>
    <n v="183509.68125000002"/>
  </r>
  <r>
    <x v="0"/>
    <x v="2"/>
    <x v="8"/>
    <x v="0"/>
    <x v="4"/>
    <s v="Kerala"/>
    <s v="Industry"/>
    <n v="183509.68125000002"/>
    <n v="183509.68125000002"/>
    <n v="183509.68125000002"/>
    <n v="183509.68125000002"/>
    <n v="183509.68125000002"/>
    <n v="155139.30000000002"/>
    <n v="155857.53750000001"/>
    <n v="152266.35"/>
    <n v="152266.35"/>
    <n v="152266.35"/>
    <n v="183509.68125000002"/>
    <n v="183509.68125000002"/>
    <n v="183509.68125000002"/>
    <n v="115636.2375"/>
    <n v="114918"/>
    <n v="114918"/>
    <n v="183509.68125000002"/>
    <n v="183509.68125000002"/>
    <n v="183509.68125000002"/>
  </r>
  <r>
    <x v="0"/>
    <x v="2"/>
    <x v="8"/>
    <x v="0"/>
    <x v="5"/>
    <s v="Kerala"/>
    <s v="Industry"/>
    <n v="183509.68125000002"/>
    <n v="183509.68125000002"/>
    <n v="183509.68125000002"/>
    <n v="183509.68125000002"/>
    <n v="183509.68125000002"/>
    <n v="155139.30000000002"/>
    <n v="155857.53750000001"/>
    <n v="152266.35"/>
    <n v="152266.35"/>
    <n v="152266.35"/>
    <n v="183509.68125000002"/>
    <n v="183509.68125000002"/>
    <n v="183509.68125000002"/>
    <n v="115636.2375"/>
    <n v="114918"/>
    <n v="114918"/>
    <n v="183509.68125000002"/>
    <n v="183509.68125000002"/>
    <n v="183509.68125000002"/>
  </r>
  <r>
    <x v="0"/>
    <x v="2"/>
    <x v="9"/>
    <x v="0"/>
    <x v="0"/>
    <s v="Kerala"/>
    <s v="Industry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</r>
  <r>
    <x v="0"/>
    <x v="2"/>
    <x v="9"/>
    <x v="0"/>
    <x v="1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"/>
    <x v="9"/>
    <x v="0"/>
    <x v="2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"/>
    <x v="9"/>
    <x v="0"/>
    <x v="3"/>
    <s v="Kerala"/>
    <s v="Industry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</r>
  <r>
    <x v="0"/>
    <x v="2"/>
    <x v="9"/>
    <x v="0"/>
    <x v="4"/>
    <s v="Kerala"/>
    <s v="Industry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</r>
  <r>
    <x v="0"/>
    <x v="2"/>
    <x v="9"/>
    <x v="0"/>
    <x v="5"/>
    <s v="Kerala"/>
    <s v="Industry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  <n v="11097.825000000001"/>
  </r>
  <r>
    <x v="0"/>
    <x v="2"/>
    <x v="10"/>
    <x v="0"/>
    <x v="0"/>
    <s v="Kerala"/>
    <s v="Industry"/>
    <n v="1357.61854216549"/>
    <n v="726.52065352286218"/>
    <n v="163.44238990571804"/>
    <n v="16.815629408078049"/>
    <n v="9.0060366169394506"/>
    <n v="7.6761899533066007"/>
    <n v="19.086376782839299"/>
    <n v="694.03895869516998"/>
    <n v="3421.3204328983902"/>
    <n v="2163.3928799999999"/>
    <n v="1550.1411263275299"/>
    <n v="1812.6463673482715"/>
    <n v="2171.647904160593"/>
    <n v="2601.7510666155099"/>
    <n v="3117.0378032581707"/>
    <n v="3734.3790463318569"/>
    <n v="4473.9870806524777"/>
    <n v="5360.0773112485213"/>
    <n v="6421.6610966098679"/>
  </r>
  <r>
    <x v="0"/>
    <x v="2"/>
    <x v="10"/>
    <x v="0"/>
    <x v="1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"/>
    <x v="10"/>
    <x v="0"/>
    <x v="2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"/>
    <x v="10"/>
    <x v="0"/>
    <x v="3"/>
    <s v="Kerala"/>
    <s v="Industry"/>
    <n v="1357.61854216549"/>
    <n v="726.52065352286218"/>
    <n v="163.44238990571804"/>
    <n v="16.815629408078049"/>
    <n v="9.0060366169394506"/>
    <n v="7.6761899533066007"/>
    <n v="19.086376782839299"/>
    <n v="694.03895869516998"/>
    <n v="3421.3204328983902"/>
    <n v="2163.3928799999999"/>
    <n v="1550.1411263275299"/>
    <n v="1812.6463673482715"/>
    <n v="2171.647904160593"/>
    <n v="2601.7510666155099"/>
    <n v="3117.0378032581707"/>
    <n v="3734.3790463318569"/>
    <n v="4473.9870806524777"/>
    <n v="5360.0773112485213"/>
    <n v="6421.6610966098679"/>
  </r>
  <r>
    <x v="0"/>
    <x v="2"/>
    <x v="10"/>
    <x v="0"/>
    <x v="4"/>
    <s v="Kerala"/>
    <s v="Industry"/>
    <n v="1357.61854216549"/>
    <n v="726.52065352286218"/>
    <n v="163.44238990571804"/>
    <n v="16.815629408078049"/>
    <n v="9.0060366169394506"/>
    <n v="7.6761899533066007"/>
    <n v="19.086376782839299"/>
    <n v="694.03895869516998"/>
    <n v="3421.3204328983902"/>
    <n v="2163.3928799999999"/>
    <n v="1550.1411263275299"/>
    <n v="1812.6463673482715"/>
    <n v="2171.647904160593"/>
    <n v="2601.7510666155099"/>
    <n v="3117.0378032581707"/>
    <n v="3734.3790463318569"/>
    <n v="4473.9870806524777"/>
    <n v="5360.0773112485213"/>
    <n v="6421.6610966098679"/>
  </r>
  <r>
    <x v="0"/>
    <x v="2"/>
    <x v="10"/>
    <x v="0"/>
    <x v="5"/>
    <s v="Kerala"/>
    <s v="Industry"/>
    <n v="1357.61854216549"/>
    <n v="726.52065352286218"/>
    <n v="163.44238990571804"/>
    <n v="16.815629408078049"/>
    <n v="9.0060366169394506"/>
    <n v="7.6761899533066007"/>
    <n v="19.086376782839299"/>
    <n v="694.03895869516998"/>
    <n v="3421.3204328983902"/>
    <n v="2163.3928799999999"/>
    <n v="1550.1411263275299"/>
    <n v="1812.6463673482715"/>
    <n v="2171.647904160593"/>
    <n v="2601.7510666155099"/>
    <n v="3117.0378032581707"/>
    <n v="3734.3790463318569"/>
    <n v="4473.9870806524777"/>
    <n v="5360.0773112485213"/>
    <n v="6421.6610966098679"/>
  </r>
  <r>
    <x v="0"/>
    <x v="3"/>
    <x v="11"/>
    <x v="0"/>
    <x v="0"/>
    <s v="Kerala"/>
    <s v="Industry"/>
    <n v="21182.902130123191"/>
    <n v="22552.2"/>
    <n v="24321.000000000004"/>
    <n v="23436.600000000006"/>
    <n v="25205.400000000005"/>
    <n v="25058.000000000004"/>
    <n v="24321.000000000004"/>
    <n v="23731.400000000005"/>
    <n v="24026.200000000008"/>
    <n v="24615.800000000007"/>
    <n v="25470.720000000005"/>
    <n v="25308.580000000005"/>
    <n v="24335.740000000005"/>
    <n v="25293.840000000007"/>
    <n v="24645.28000000001"/>
    <n v="26192.980000000007"/>
    <n v="25898.180000000004"/>
    <n v="24660.020000000004"/>
    <n v="24498.623872996879"/>
  </r>
  <r>
    <x v="0"/>
    <x v="3"/>
    <x v="11"/>
    <x v="0"/>
    <x v="1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3"/>
    <x v="11"/>
    <x v="0"/>
    <x v="2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3"/>
    <x v="11"/>
    <x v="0"/>
    <x v="3"/>
    <s v="Kerala"/>
    <s v="Industry"/>
    <n v="21182.902130123191"/>
    <n v="22552.2"/>
    <n v="24321.000000000004"/>
    <n v="23436.600000000006"/>
    <n v="25205.400000000005"/>
    <n v="25058.000000000004"/>
    <n v="24321.000000000004"/>
    <n v="23731.400000000005"/>
    <n v="24026.200000000008"/>
    <n v="24615.800000000007"/>
    <n v="25470.720000000005"/>
    <n v="25308.580000000005"/>
    <n v="24335.740000000005"/>
    <n v="25293.840000000007"/>
    <n v="24645.28000000001"/>
    <n v="26192.980000000007"/>
    <n v="25898.180000000004"/>
    <n v="24660.020000000004"/>
    <n v="24498.623872996879"/>
  </r>
  <r>
    <x v="0"/>
    <x v="3"/>
    <x v="11"/>
    <x v="0"/>
    <x v="4"/>
    <s v="Kerala"/>
    <s v="Industry"/>
    <n v="21182.902130123191"/>
    <n v="22552.2"/>
    <n v="24321.000000000004"/>
    <n v="23436.600000000006"/>
    <n v="25205.400000000005"/>
    <n v="25058.000000000004"/>
    <n v="24321.000000000004"/>
    <n v="23731.400000000005"/>
    <n v="24026.200000000008"/>
    <n v="24615.800000000007"/>
    <n v="25470.720000000005"/>
    <n v="25308.580000000005"/>
    <n v="24335.740000000005"/>
    <n v="25293.840000000007"/>
    <n v="24645.28000000001"/>
    <n v="26192.980000000007"/>
    <n v="25898.180000000004"/>
    <n v="24660.020000000004"/>
    <n v="24498.623872996879"/>
  </r>
  <r>
    <x v="0"/>
    <x v="3"/>
    <x v="11"/>
    <x v="0"/>
    <x v="5"/>
    <s v="Kerala"/>
    <s v="Industry"/>
    <n v="21182.902130123191"/>
    <n v="22552.2"/>
    <n v="24321.000000000004"/>
    <n v="23436.600000000006"/>
    <n v="25205.400000000005"/>
    <n v="25058.000000000004"/>
    <n v="24321.000000000004"/>
    <n v="23731.400000000005"/>
    <n v="24026.200000000008"/>
    <n v="24615.800000000007"/>
    <n v="25470.720000000005"/>
    <n v="25308.580000000005"/>
    <n v="24335.740000000005"/>
    <n v="25293.840000000007"/>
    <n v="24645.28000000001"/>
    <n v="26192.980000000007"/>
    <n v="25898.180000000004"/>
    <n v="24660.020000000004"/>
    <n v="24498.623872996879"/>
  </r>
  <r>
    <x v="0"/>
    <x v="3"/>
    <x v="12"/>
    <x v="0"/>
    <x v="0"/>
    <s v="Kerala"/>
    <s v="Industry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</r>
  <r>
    <x v="0"/>
    <x v="3"/>
    <x v="12"/>
    <x v="0"/>
    <x v="1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3"/>
    <x v="12"/>
    <x v="0"/>
    <x v="2"/>
    <s v="Kerala"/>
    <s v="Industry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3"/>
    <x v="12"/>
    <x v="0"/>
    <x v="3"/>
    <s v="Kerala"/>
    <s v="Industry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</r>
  <r>
    <x v="0"/>
    <x v="3"/>
    <x v="12"/>
    <x v="0"/>
    <x v="4"/>
    <s v="Kerala"/>
    <s v="Industry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</r>
  <r>
    <x v="0"/>
    <x v="3"/>
    <x v="12"/>
    <x v="0"/>
    <x v="5"/>
    <s v="Kerala"/>
    <s v="Industry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  <n v="4245.12000000000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4841DB-9C5D-40F4-B971-91672859C57E}" name="PivotTable2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T22" firstHeaderRow="0" firstDataRow="1" firstDataCol="1" rowPageCount="2" colPageCount="1"/>
  <pivotFields count="26">
    <pivotField axis="axisRow" showAll="0">
      <items count="2"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14">
        <item x="0"/>
        <item x="1"/>
        <item x="2"/>
        <item x="3"/>
        <item x="8"/>
        <item x="6"/>
        <item x="9"/>
        <item x="11"/>
        <item x="10"/>
        <item x="12"/>
        <item x="4"/>
        <item x="5"/>
        <item x="7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7">
        <item x="1"/>
        <item x="0"/>
        <item x="5"/>
        <item x="3"/>
        <item x="4"/>
        <item x="2"/>
        <item t="default"/>
      </items>
    </pivotField>
    <pivotField showAll="0"/>
    <pivotField showAll="0"/>
    <pivotField dataField="1" numFmtId="172" showAll="0"/>
    <pivotField dataField="1" numFmtId="172" showAll="0"/>
    <pivotField dataField="1" numFmtId="172" showAll="0"/>
    <pivotField dataField="1" numFmtId="172" showAll="0"/>
    <pivotField dataField="1" numFmtId="172" showAll="0"/>
    <pivotField dataField="1" numFmtId="172" showAll="0"/>
    <pivotField dataField="1" numFmtId="172" showAll="0"/>
    <pivotField dataField="1" numFmtId="172" showAll="0"/>
    <pivotField dataField="1" numFmtId="172" showAll="0"/>
    <pivotField dataField="1" numFmtId="172" showAll="0"/>
    <pivotField dataField="1" numFmtId="172" showAll="0"/>
    <pivotField dataField="1" numFmtId="172" showAll="0"/>
    <pivotField dataField="1" numFmtId="172" showAll="0"/>
    <pivotField dataField="1" numFmtId="172" showAll="0"/>
    <pivotField dataField="1" numFmtId="172" showAll="0"/>
    <pivotField dataField="1" numFmtId="172" showAll="0"/>
    <pivotField dataField="1" numFmtId="172" showAll="0"/>
    <pivotField dataField="1" numFmtId="172" showAll="0"/>
    <pivotField dataField="1" numFmtId="172" showAll="0"/>
  </pivotFields>
  <rowFields count="3">
    <field x="0"/>
    <field x="1"/>
    <field x="2"/>
  </rowFields>
  <rowItems count="18">
    <i>
      <x/>
    </i>
    <i r="1">
      <x/>
    </i>
    <i r="2">
      <x/>
    </i>
    <i r="2">
      <x v="2"/>
    </i>
    <i r="2">
      <x v="3"/>
    </i>
    <i r="2">
      <x v="10"/>
    </i>
    <i r="2">
      <x v="11"/>
    </i>
    <i r="1">
      <x v="1"/>
    </i>
    <i r="2">
      <x v="5"/>
    </i>
    <i r="2">
      <x v="12"/>
    </i>
    <i r="1">
      <x v="2"/>
    </i>
    <i r="2">
      <x v="4"/>
    </i>
    <i r="2">
      <x v="6"/>
    </i>
    <i r="2">
      <x v="8"/>
    </i>
    <i r="1">
      <x v="3"/>
    </i>
    <i r="2">
      <x v="7"/>
    </i>
    <i r="2">
      <x v="9"/>
    </i>
    <i t="grand">
      <x/>
    </i>
  </rowItems>
  <colFields count="1">
    <field x="-2"/>
  </colFields>
  <colItems count="1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</colItems>
  <pageFields count="2">
    <pageField fld="3" hier="-1"/>
    <pageField fld="4" item="3" hier="-1"/>
  </pageFields>
  <dataFields count="19">
    <dataField name="Sum of 2005" fld="7" baseField="0" baseItem="0" numFmtId="172"/>
    <dataField name="Sum of 2006" fld="8" baseField="0" baseItem="0" numFmtId="172"/>
    <dataField name="Sum of 2007" fld="9" baseField="0" baseItem="0" numFmtId="172"/>
    <dataField name="Sum of 2008" fld="10" baseField="0" baseItem="0" numFmtId="172"/>
    <dataField name="Sum of 2009" fld="11" baseField="0" baseItem="0" numFmtId="172"/>
    <dataField name="Sum of 2010" fld="12" baseField="0" baseItem="0" numFmtId="172"/>
    <dataField name="Sum of 2011" fld="13" baseField="0" baseItem="0" numFmtId="172"/>
    <dataField name="Sum of 2012" fld="14" baseField="0" baseItem="0" numFmtId="172"/>
    <dataField name="Sum of 2013" fld="15" baseField="0" baseItem="0" numFmtId="172"/>
    <dataField name="Sum of 2014" fld="16" baseField="0" baseItem="0" numFmtId="172"/>
    <dataField name="Sum of 2015" fld="17" baseField="0" baseItem="0" numFmtId="172"/>
    <dataField name="Sum of 2016" fld="18" baseField="0" baseItem="0" numFmtId="172"/>
    <dataField name="Sum of 2017" fld="19" baseField="0" baseItem="0" numFmtId="172"/>
    <dataField name="Sum of 2018" fld="20" baseField="0" baseItem="0" numFmtId="172"/>
    <dataField name="Sum of 2019" fld="21" baseField="0" baseItem="0" numFmtId="172"/>
    <dataField name="Sum of 2020" fld="22" baseField="0" baseItem="0" numFmtId="172"/>
    <dataField name="Sum of 2021" fld="23" baseField="0" baseItem="0" numFmtId="172"/>
    <dataField name="Sum of 2022" fld="24" baseField="0" baseItem="0" numFmtId="172"/>
    <dataField name="Sum of 2023" fld="25" baseField="0" baseItem="0" numFmtId="17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CA140F-968B-4FD8-82E3-17A6CB7D019D}" name="Table1" displayName="Table1" ref="A1:X3" totalsRowShown="0">
  <autoFilter ref="A1:X3" xr:uid="{32CA140F-968B-4FD8-82E3-17A6CB7D019D}"/>
  <tableColumns count="24">
    <tableColumn id="1" xr3:uid="{731C22AD-6D88-45D6-B979-D528C528FA60}" name="Level_1"/>
    <tableColumn id="2" xr3:uid="{53B6B31D-7726-474C-BB70-5F9CE41C373B}" name="Level_2"/>
    <tableColumn id="3" xr3:uid="{3BA6C515-674E-4AFA-B6F7-EB70BC916A82}" name="Level_3"/>
    <tableColumn id="4" xr3:uid="{CA042BA9-4157-4881-A6AD-9413B291046C}" name="Emissions/Removal/Bunker"/>
    <tableColumn id="5" xr3:uid="{71326BCD-691F-43E8-BEF8-A62F96C53645}" name="Gas"/>
    <tableColumn id="6" xr3:uid="{C9C7E43D-FEB7-46B3-8F7C-829FF0FE2496}" name="State"/>
    <tableColumn id="7" xr3:uid="{A5101B5C-2C4E-414D-B923-B93A18D88CFD}" name="Economic_Activity"/>
    <tableColumn id="8" xr3:uid="{A5CF013C-128D-4834-917B-C57C24012716}" name="2005"/>
    <tableColumn id="9" xr3:uid="{593C5939-53B7-4027-A75D-4D87E314615E}" name="2006"/>
    <tableColumn id="10" xr3:uid="{9C5BF7C5-55F3-4DE1-BD94-5CFA9F5B894A}" name="2007"/>
    <tableColumn id="11" xr3:uid="{3694957E-48C7-49EC-8466-3B899887A689}" name="2008"/>
    <tableColumn id="12" xr3:uid="{2A3750DC-BF96-4733-8DB5-B40A4FE45E42}" name="2009"/>
    <tableColumn id="13" xr3:uid="{5171B22E-F2D7-4F42-9BFB-A51EAF41CC92}" name="2010"/>
    <tableColumn id="14" xr3:uid="{EE2AA920-BB4E-47A7-8A4F-4C15263E0FB2}" name="2011"/>
    <tableColumn id="15" xr3:uid="{68C27908-7256-4499-8511-EBB63AEDC0B9}" name="2012"/>
    <tableColumn id="16" xr3:uid="{29D0E696-C402-44CA-A473-332688ABE705}" name="2013"/>
    <tableColumn id="17" xr3:uid="{D17BA147-D1E6-4830-89E5-7C0A0360C68F}" name="2014"/>
    <tableColumn id="18" xr3:uid="{EADF0CC8-7625-48E4-9B55-8687DF153F60}" name="2015"/>
    <tableColumn id="19" xr3:uid="{EB1F7877-1595-4C78-8548-6E2D2229A27C}" name="2016"/>
    <tableColumn id="20" xr3:uid="{7CAD5B9F-490E-4CBE-BD96-8652C97B3D1E}" name="2017"/>
    <tableColumn id="21" xr3:uid="{498A72F8-C920-4AAF-8E21-26C1CB8044F5}" name="2018"/>
    <tableColumn id="22" xr3:uid="{5B7139DD-CE1B-4E8D-A3DA-495ACC138669}" name="2019"/>
    <tableColumn id="23" xr3:uid="{D4843A58-2A2B-40FF-AB5F-DA510B0451FE}" name="2020"/>
    <tableColumn id="24" xr3:uid="{5C1DD03F-48F1-4968-9D32-2774B58C0CFE}" name="20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mdgs.un.org/unsd/energy/balance/2013/05.pdf" TargetMode="External"/><Relationship Id="rId1" Type="http://schemas.openxmlformats.org/officeDocument/2006/relationships/hyperlink" Target="https://www.iitr.ac.in/wfw/web_ua_water_for_welfare/water/WRDM/MOEF_India_GHG_Emis_2010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B90B-157C-4994-B714-6F00E0EA79C3}">
  <dimension ref="A1:X3"/>
  <sheetViews>
    <sheetView workbookViewId="0">
      <selection sqref="A1:X3"/>
    </sheetView>
  </sheetViews>
  <sheetFormatPr defaultRowHeight="14.5" x14ac:dyDescent="0.35"/>
  <cols>
    <col min="1" max="3" width="9.1796875" customWidth="1"/>
    <col min="4" max="4" width="26.08984375" customWidth="1"/>
    <col min="7" max="7" width="18.453125" customWidth="1"/>
  </cols>
  <sheetData>
    <row r="1" spans="1:24" x14ac:dyDescent="0.35">
      <c r="A1" t="s">
        <v>118</v>
      </c>
      <c r="B1" t="s">
        <v>119</v>
      </c>
      <c r="C1" t="s">
        <v>120</v>
      </c>
      <c r="D1" t="s">
        <v>169</v>
      </c>
      <c r="E1" t="s">
        <v>117</v>
      </c>
      <c r="F1" t="s">
        <v>121</v>
      </c>
      <c r="G1" t="s">
        <v>122</v>
      </c>
      <c r="H1" t="s">
        <v>170</v>
      </c>
      <c r="I1" t="s">
        <v>171</v>
      </c>
      <c r="J1" t="s">
        <v>172</v>
      </c>
      <c r="K1" t="s">
        <v>173</v>
      </c>
      <c r="L1" t="s">
        <v>174</v>
      </c>
      <c r="M1" t="s">
        <v>175</v>
      </c>
      <c r="N1" t="s">
        <v>176</v>
      </c>
      <c r="O1" t="s">
        <v>177</v>
      </c>
      <c r="P1" t="s">
        <v>178</v>
      </c>
      <c r="Q1" t="s">
        <v>179</v>
      </c>
      <c r="R1" t="s">
        <v>180</v>
      </c>
      <c r="S1" t="s">
        <v>181</v>
      </c>
      <c r="T1" t="s">
        <v>182</v>
      </c>
      <c r="U1" t="s">
        <v>183</v>
      </c>
      <c r="V1" t="s">
        <v>184</v>
      </c>
      <c r="W1" t="s">
        <v>185</v>
      </c>
      <c r="X1" t="s">
        <v>186</v>
      </c>
    </row>
    <row r="2" spans="1:24" x14ac:dyDescent="0.35">
      <c r="A2" t="s">
        <v>123</v>
      </c>
      <c r="B2" t="s">
        <v>129</v>
      </c>
      <c r="C2" t="s">
        <v>130</v>
      </c>
      <c r="D2" t="s">
        <v>115</v>
      </c>
      <c r="E2" t="s">
        <v>158</v>
      </c>
      <c r="F2" t="s">
        <v>125</v>
      </c>
      <c r="G2" t="s">
        <v>116</v>
      </c>
      <c r="H2">
        <v>40053.563999999998</v>
      </c>
      <c r="I2">
        <v>40053.563999999998</v>
      </c>
      <c r="J2">
        <v>40053.563999999998</v>
      </c>
      <c r="K2">
        <v>40053.563999999998</v>
      </c>
      <c r="L2">
        <v>40053.563999999998</v>
      </c>
      <c r="M2">
        <v>40053.563999999998</v>
      </c>
      <c r="N2">
        <v>40053.563999999998</v>
      </c>
      <c r="O2">
        <v>40053.563999999998</v>
      </c>
      <c r="P2">
        <v>40053.563999999998</v>
      </c>
      <c r="Q2">
        <v>40053.563999999998</v>
      </c>
      <c r="R2">
        <v>40053.563999999998</v>
      </c>
      <c r="S2">
        <v>40053.563999999998</v>
      </c>
      <c r="T2">
        <v>40053.563999999998</v>
      </c>
      <c r="U2">
        <v>40053.563999999998</v>
      </c>
      <c r="V2">
        <v>40053.563999999998</v>
      </c>
      <c r="W2">
        <v>40053.563999999998</v>
      </c>
      <c r="X2">
        <v>40053.563999999998</v>
      </c>
    </row>
    <row r="3" spans="1:24" x14ac:dyDescent="0.35">
      <c r="A3" t="s">
        <v>123</v>
      </c>
      <c r="B3" t="s">
        <v>129</v>
      </c>
      <c r="C3" t="s">
        <v>131</v>
      </c>
      <c r="D3" t="s">
        <v>115</v>
      </c>
      <c r="E3" t="s">
        <v>158</v>
      </c>
      <c r="F3" t="s">
        <v>125</v>
      </c>
      <c r="G3" t="s">
        <v>116</v>
      </c>
      <c r="H3">
        <v>19080</v>
      </c>
      <c r="I3">
        <v>19080</v>
      </c>
      <c r="J3">
        <v>19080</v>
      </c>
      <c r="K3">
        <v>19080</v>
      </c>
      <c r="L3">
        <v>19080</v>
      </c>
      <c r="M3">
        <v>19080</v>
      </c>
      <c r="N3">
        <v>13610.532500000001</v>
      </c>
      <c r="O3">
        <v>14157.757500000002</v>
      </c>
      <c r="P3">
        <v>10519.5725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A667F-150A-4279-9712-1C915F975947}">
  <dimension ref="A1:T25"/>
  <sheetViews>
    <sheetView tabSelected="1" workbookViewId="0">
      <selection activeCell="B30" sqref="B30"/>
    </sheetView>
  </sheetViews>
  <sheetFormatPr defaultRowHeight="14.5" x14ac:dyDescent="0.35"/>
  <cols>
    <col min="1" max="1" width="46.08984375" bestFit="1" customWidth="1"/>
    <col min="2" max="2" width="18.453125" bestFit="1" customWidth="1"/>
    <col min="3" max="20" width="16.453125" bestFit="1" customWidth="1"/>
  </cols>
  <sheetData>
    <row r="1" spans="1:20" x14ac:dyDescent="0.35">
      <c r="A1" s="2" t="s">
        <v>169</v>
      </c>
      <c r="B1" t="s">
        <v>140</v>
      </c>
    </row>
    <row r="2" spans="1:20" x14ac:dyDescent="0.35">
      <c r="A2" s="2" t="s">
        <v>117</v>
      </c>
      <c r="B2" t="s">
        <v>158</v>
      </c>
    </row>
    <row r="4" spans="1:20" x14ac:dyDescent="0.35">
      <c r="A4" s="2" t="s">
        <v>138</v>
      </c>
      <c r="B4" t="s">
        <v>141</v>
      </c>
      <c r="C4" t="s">
        <v>142</v>
      </c>
      <c r="D4" t="s">
        <v>143</v>
      </c>
      <c r="E4" t="s">
        <v>144</v>
      </c>
      <c r="F4" t="s">
        <v>145</v>
      </c>
      <c r="G4" t="s">
        <v>146</v>
      </c>
      <c r="H4" t="s">
        <v>147</v>
      </c>
      <c r="I4" t="s">
        <v>148</v>
      </c>
      <c r="J4" t="s">
        <v>149</v>
      </c>
      <c r="K4" t="s">
        <v>150</v>
      </c>
      <c r="L4" t="s">
        <v>151</v>
      </c>
      <c r="M4" t="s">
        <v>152</v>
      </c>
      <c r="N4" t="s">
        <v>153</v>
      </c>
      <c r="O4" t="s">
        <v>154</v>
      </c>
      <c r="P4" t="s">
        <v>155</v>
      </c>
      <c r="Q4" t="s">
        <v>156</v>
      </c>
      <c r="R4" t="s">
        <v>157</v>
      </c>
      <c r="S4" t="s">
        <v>193</v>
      </c>
      <c r="T4" t="s">
        <v>194</v>
      </c>
    </row>
    <row r="5" spans="1:20" x14ac:dyDescent="0.35">
      <c r="A5" s="3" t="s">
        <v>123</v>
      </c>
      <c r="B5" s="108">
        <v>1474483.4153519527</v>
      </c>
      <c r="C5" s="108">
        <v>1472274.6778331867</v>
      </c>
      <c r="D5" s="108">
        <v>1403002.9070695695</v>
      </c>
      <c r="E5" s="108">
        <v>1392066.6828090721</v>
      </c>
      <c r="F5" s="108">
        <v>1448554.5194662807</v>
      </c>
      <c r="G5" s="108">
        <v>1447334.8921196172</v>
      </c>
      <c r="H5" s="108">
        <v>1436908.2823064467</v>
      </c>
      <c r="I5" s="108">
        <v>1382738.5248883592</v>
      </c>
      <c r="J5" s="108">
        <v>1334035.3763625619</v>
      </c>
      <c r="K5" s="108">
        <v>1312005.5363096637</v>
      </c>
      <c r="L5" s="108">
        <v>1343490.5358059912</v>
      </c>
      <c r="M5" s="108">
        <v>1345202.1260470122</v>
      </c>
      <c r="N5" s="108">
        <v>1334170.9275838241</v>
      </c>
      <c r="O5" s="108">
        <v>1267510.7894962793</v>
      </c>
      <c r="P5" s="108">
        <v>1222335.068786792</v>
      </c>
      <c r="Q5" s="108">
        <v>1216213.9835988707</v>
      </c>
      <c r="R5" s="108">
        <v>1316530.8258867811</v>
      </c>
      <c r="S5" s="108">
        <v>1454669.9294909125</v>
      </c>
      <c r="T5" s="108">
        <v>1472253.6196492705</v>
      </c>
    </row>
    <row r="6" spans="1:20" x14ac:dyDescent="0.35">
      <c r="A6" s="4" t="s">
        <v>0</v>
      </c>
      <c r="B6" s="108">
        <v>1193956.7044296637</v>
      </c>
      <c r="C6" s="108">
        <v>1191009.7669296637</v>
      </c>
      <c r="D6" s="108">
        <v>1120532.2744296636</v>
      </c>
      <c r="E6" s="108">
        <v>1110627.0769296638</v>
      </c>
      <c r="F6" s="108">
        <v>1165353.923179664</v>
      </c>
      <c r="G6" s="108">
        <v>1192653.4069296638</v>
      </c>
      <c r="H6" s="108">
        <v>1187703.6169296638</v>
      </c>
      <c r="I6" s="108">
        <v>1136492.4694296638</v>
      </c>
      <c r="J6" s="108">
        <v>1088405.4244296635</v>
      </c>
      <c r="K6" s="108">
        <v>1077563.4844296635</v>
      </c>
      <c r="L6" s="108">
        <v>1077563.4844296635</v>
      </c>
      <c r="M6" s="108">
        <v>1079174.7094296636</v>
      </c>
      <c r="N6" s="108">
        <v>1068757.3494296635</v>
      </c>
      <c r="O6" s="108">
        <v>1068582.4519296635</v>
      </c>
      <c r="P6" s="108">
        <v>1024258.2419835337</v>
      </c>
      <c r="Q6" s="108">
        <v>1015972.1155525388</v>
      </c>
      <c r="R6" s="108">
        <v>1047252.4685561288</v>
      </c>
      <c r="S6" s="108">
        <v>1185743.6419296637</v>
      </c>
      <c r="T6" s="108">
        <v>1202427.1444296639</v>
      </c>
    </row>
    <row r="7" spans="1:20" x14ac:dyDescent="0.35">
      <c r="A7" s="5" t="s">
        <v>124</v>
      </c>
      <c r="B7" s="108">
        <v>723594.26342966373</v>
      </c>
      <c r="C7" s="108">
        <v>723594.26342966373</v>
      </c>
      <c r="D7" s="108">
        <v>723594.26342966373</v>
      </c>
      <c r="E7" s="108">
        <v>723594.26342966373</v>
      </c>
      <c r="F7" s="108">
        <v>723594.26342966373</v>
      </c>
      <c r="G7" s="108">
        <v>723594.26342966373</v>
      </c>
      <c r="H7" s="108">
        <v>723594.26342966373</v>
      </c>
      <c r="I7" s="108">
        <v>723594.26342966373</v>
      </c>
      <c r="J7" s="108">
        <v>723594.26342966373</v>
      </c>
      <c r="K7" s="108">
        <v>723594.26342966373</v>
      </c>
      <c r="L7" s="108">
        <v>723594.26342966373</v>
      </c>
      <c r="M7" s="108">
        <v>723594.26342966373</v>
      </c>
      <c r="N7" s="108">
        <v>723594.26342966373</v>
      </c>
      <c r="O7" s="108">
        <v>723594.26342966373</v>
      </c>
      <c r="P7" s="108">
        <v>723594.26342966373</v>
      </c>
      <c r="Q7" s="108">
        <v>723594.26342966373</v>
      </c>
      <c r="R7" s="108">
        <v>723594.26342966373</v>
      </c>
      <c r="S7" s="108">
        <v>723594.26342966373</v>
      </c>
      <c r="T7" s="108">
        <v>723594.26342966373</v>
      </c>
    </row>
    <row r="8" spans="1:20" x14ac:dyDescent="0.35">
      <c r="A8" s="5" t="s">
        <v>137</v>
      </c>
      <c r="B8" s="108">
        <v>116393.22</v>
      </c>
      <c r="C8" s="108">
        <v>113446.28249999999</v>
      </c>
      <c r="D8" s="108">
        <v>42968.789999999994</v>
      </c>
      <c r="E8" s="108">
        <v>33063.592499999999</v>
      </c>
      <c r="F8" s="108">
        <v>97347.284999999989</v>
      </c>
      <c r="G8" s="108">
        <v>122091.09749999999</v>
      </c>
      <c r="H8" s="108">
        <v>110140.13249999998</v>
      </c>
      <c r="I8" s="108">
        <v>58928.984999999993</v>
      </c>
      <c r="J8" s="108">
        <v>10841.939999999999</v>
      </c>
      <c r="K8" s="108">
        <v>0</v>
      </c>
      <c r="L8" s="108">
        <v>0</v>
      </c>
      <c r="M8" s="108">
        <v>1611.2249999999999</v>
      </c>
      <c r="N8" s="108">
        <v>537.07499999999993</v>
      </c>
      <c r="O8" s="108">
        <v>0</v>
      </c>
      <c r="P8" s="108">
        <v>0</v>
      </c>
      <c r="Q8" s="108">
        <v>0</v>
      </c>
      <c r="R8" s="108">
        <v>43597.237499999996</v>
      </c>
      <c r="S8" s="108">
        <v>108180.15749999999</v>
      </c>
      <c r="T8" s="108">
        <v>124863.65999999999</v>
      </c>
    </row>
    <row r="9" spans="1:20" x14ac:dyDescent="0.35">
      <c r="A9" s="5" t="s">
        <v>126</v>
      </c>
      <c r="B9" s="108">
        <v>277460.37099999998</v>
      </c>
      <c r="C9" s="108">
        <v>277460.37099999998</v>
      </c>
      <c r="D9" s="108">
        <v>277460.37099999998</v>
      </c>
      <c r="E9" s="108">
        <v>277460.37099999998</v>
      </c>
      <c r="F9" s="108">
        <v>277460.37099999998</v>
      </c>
      <c r="G9" s="108">
        <v>277460.37099999998</v>
      </c>
      <c r="H9" s="108">
        <v>277460.37099999998</v>
      </c>
      <c r="I9" s="108">
        <v>277460.37099999998</v>
      </c>
      <c r="J9" s="108">
        <v>277460.37099999998</v>
      </c>
      <c r="K9" s="108">
        <v>277460.37099999998</v>
      </c>
      <c r="L9" s="108">
        <v>277460.37099999998</v>
      </c>
      <c r="M9" s="108">
        <v>277460.37099999998</v>
      </c>
      <c r="N9" s="108">
        <v>277460.37099999998</v>
      </c>
      <c r="O9" s="108">
        <v>277460.37099999998</v>
      </c>
      <c r="P9" s="108">
        <v>236770.74730387001</v>
      </c>
      <c r="Q9" s="108">
        <v>229390.41087287501</v>
      </c>
      <c r="R9" s="108">
        <v>203552.11762646501</v>
      </c>
      <c r="S9" s="108">
        <v>277460.37099999998</v>
      </c>
      <c r="T9" s="108">
        <v>277460.37099999998</v>
      </c>
    </row>
    <row r="10" spans="1:20" x14ac:dyDescent="0.35">
      <c r="A10" s="5" t="s">
        <v>127</v>
      </c>
      <c r="B10" s="108">
        <v>1511.1000000000001</v>
      </c>
      <c r="C10" s="108">
        <v>1511.1000000000001</v>
      </c>
      <c r="D10" s="108">
        <v>1511.1000000000001</v>
      </c>
      <c r="E10" s="108">
        <v>1511.1000000000001</v>
      </c>
      <c r="F10" s="108">
        <v>1511.1000000000001</v>
      </c>
      <c r="G10" s="108">
        <v>1511.1000000000001</v>
      </c>
      <c r="H10" s="108">
        <v>1511.1000000000001</v>
      </c>
      <c r="I10" s="108">
        <v>1511.1000000000001</v>
      </c>
      <c r="J10" s="108">
        <v>1511.1000000000001</v>
      </c>
      <c r="K10" s="108">
        <v>1511.1000000000001</v>
      </c>
      <c r="L10" s="108">
        <v>1511.1000000000001</v>
      </c>
      <c r="M10" s="108">
        <v>1511.1000000000001</v>
      </c>
      <c r="N10" s="108">
        <v>1511.1000000000001</v>
      </c>
      <c r="O10" s="108">
        <v>1511.1000000000001</v>
      </c>
      <c r="P10" s="108">
        <v>1511.1000000000001</v>
      </c>
      <c r="Q10" s="108">
        <v>1511.1000000000001</v>
      </c>
      <c r="R10" s="108">
        <v>1511.1000000000001</v>
      </c>
      <c r="S10" s="108">
        <v>1511.1000000000001</v>
      </c>
      <c r="T10" s="108">
        <v>1511.1000000000001</v>
      </c>
    </row>
    <row r="11" spans="1:20" x14ac:dyDescent="0.35">
      <c r="A11" s="5" t="s">
        <v>128</v>
      </c>
      <c r="B11" s="108">
        <v>74997.75</v>
      </c>
      <c r="C11" s="108">
        <v>74997.75</v>
      </c>
      <c r="D11" s="108">
        <v>74997.75</v>
      </c>
      <c r="E11" s="108">
        <v>74997.75</v>
      </c>
      <c r="F11" s="108">
        <v>65440.903749999998</v>
      </c>
      <c r="G11" s="108">
        <v>67996.574999999997</v>
      </c>
      <c r="H11" s="108">
        <v>74997.75</v>
      </c>
      <c r="I11" s="108">
        <v>74997.75</v>
      </c>
      <c r="J11" s="108">
        <v>74997.75</v>
      </c>
      <c r="K11" s="108">
        <v>74997.75</v>
      </c>
      <c r="L11" s="108">
        <v>74997.75</v>
      </c>
      <c r="M11" s="108">
        <v>74997.75</v>
      </c>
      <c r="N11" s="108">
        <v>65654.539999999994</v>
      </c>
      <c r="O11" s="108">
        <v>66016.717499999999</v>
      </c>
      <c r="P11" s="108">
        <v>62382.131249999999</v>
      </c>
      <c r="Q11" s="108">
        <v>61476.341249999998</v>
      </c>
      <c r="R11" s="108">
        <v>74997.75</v>
      </c>
      <c r="S11" s="108">
        <v>74997.75</v>
      </c>
      <c r="T11" s="108">
        <v>74997.75</v>
      </c>
    </row>
    <row r="12" spans="1:20" x14ac:dyDescent="0.35">
      <c r="A12" s="4" t="s">
        <v>129</v>
      </c>
      <c r="B12" s="108">
        <v>59133.563999999998</v>
      </c>
      <c r="C12" s="108">
        <v>59133.563999999998</v>
      </c>
      <c r="D12" s="108">
        <v>59133.563999999998</v>
      </c>
      <c r="E12" s="108">
        <v>59133.563999999998</v>
      </c>
      <c r="F12" s="108">
        <v>59133.563999999998</v>
      </c>
      <c r="G12" s="108">
        <v>59133.563999999998</v>
      </c>
      <c r="H12" s="108">
        <v>53664.0965</v>
      </c>
      <c r="I12" s="108">
        <v>54211.321499999998</v>
      </c>
      <c r="J12" s="108">
        <v>50573.136500000001</v>
      </c>
      <c r="K12" s="108">
        <v>40053.563999999998</v>
      </c>
      <c r="L12" s="108">
        <v>40053.563999999998</v>
      </c>
      <c r="M12" s="108">
        <v>40053.563999999998</v>
      </c>
      <c r="N12" s="108">
        <v>40053.563999999998</v>
      </c>
      <c r="O12" s="108">
        <v>40053.563999999998</v>
      </c>
      <c r="P12" s="108">
        <v>40053.563999999998</v>
      </c>
      <c r="Q12" s="108">
        <v>40053.563999999998</v>
      </c>
      <c r="R12" s="108">
        <v>40053.563999999998</v>
      </c>
      <c r="S12" s="108">
        <v>40053.563999999998</v>
      </c>
      <c r="T12" s="108">
        <v>40053.563999999998</v>
      </c>
    </row>
    <row r="13" spans="1:20" x14ac:dyDescent="0.35">
      <c r="A13" s="5" t="s">
        <v>130</v>
      </c>
      <c r="B13" s="108">
        <v>40053.563999999998</v>
      </c>
      <c r="C13" s="108">
        <v>40053.563999999998</v>
      </c>
      <c r="D13" s="108">
        <v>40053.563999999998</v>
      </c>
      <c r="E13" s="108">
        <v>40053.563999999998</v>
      </c>
      <c r="F13" s="108">
        <v>40053.563999999998</v>
      </c>
      <c r="G13" s="108">
        <v>40053.563999999998</v>
      </c>
      <c r="H13" s="108">
        <v>40053.563999999998</v>
      </c>
      <c r="I13" s="108">
        <v>40053.563999999998</v>
      </c>
      <c r="J13" s="108">
        <v>40053.563999999998</v>
      </c>
      <c r="K13" s="108">
        <v>40053.563999999998</v>
      </c>
      <c r="L13" s="108">
        <v>40053.563999999998</v>
      </c>
      <c r="M13" s="108">
        <v>40053.563999999998</v>
      </c>
      <c r="N13" s="108">
        <v>40053.563999999998</v>
      </c>
      <c r="O13" s="108">
        <v>40053.563999999998</v>
      </c>
      <c r="P13" s="108">
        <v>40053.563999999998</v>
      </c>
      <c r="Q13" s="108">
        <v>40053.563999999998</v>
      </c>
      <c r="R13" s="108">
        <v>40053.563999999998</v>
      </c>
      <c r="S13" s="108">
        <v>40053.563999999998</v>
      </c>
      <c r="T13" s="108">
        <v>40053.563999999998</v>
      </c>
    </row>
    <row r="14" spans="1:20" x14ac:dyDescent="0.35">
      <c r="A14" s="5" t="s">
        <v>131</v>
      </c>
      <c r="B14" s="108">
        <v>19080</v>
      </c>
      <c r="C14" s="108">
        <v>19080</v>
      </c>
      <c r="D14" s="108">
        <v>19080</v>
      </c>
      <c r="E14" s="108">
        <v>19080</v>
      </c>
      <c r="F14" s="108">
        <v>19080</v>
      </c>
      <c r="G14" s="108">
        <v>19080</v>
      </c>
      <c r="H14" s="108">
        <v>13610.532500000001</v>
      </c>
      <c r="I14" s="108">
        <v>14157.757500000002</v>
      </c>
      <c r="J14" s="108">
        <v>10519.5725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08">
        <v>0</v>
      </c>
    </row>
    <row r="15" spans="1:20" x14ac:dyDescent="0.35">
      <c r="A15" s="4" t="s">
        <v>61</v>
      </c>
      <c r="B15" s="108">
        <v>195965.12479216553</v>
      </c>
      <c r="C15" s="108">
        <v>195334.0269035229</v>
      </c>
      <c r="D15" s="108">
        <v>194770.94863990575</v>
      </c>
      <c r="E15" s="108">
        <v>194624.32187940812</v>
      </c>
      <c r="F15" s="108">
        <v>194616.51228661698</v>
      </c>
      <c r="G15" s="108">
        <v>166244.80118995334</v>
      </c>
      <c r="H15" s="108">
        <v>166974.44887678284</v>
      </c>
      <c r="I15" s="108">
        <v>164058.21395869518</v>
      </c>
      <c r="J15" s="108">
        <v>166785.4954328984</v>
      </c>
      <c r="K15" s="108">
        <v>165527.56788000002</v>
      </c>
      <c r="L15" s="108">
        <v>196157.64737632757</v>
      </c>
      <c r="M15" s="108">
        <v>196420.1526173483</v>
      </c>
      <c r="N15" s="108">
        <v>196779.15415416064</v>
      </c>
      <c r="O15" s="108">
        <v>129335.81356661551</v>
      </c>
      <c r="P15" s="108">
        <v>129132.86280325816</v>
      </c>
      <c r="Q15" s="108">
        <v>129750.20404633186</v>
      </c>
      <c r="R15" s="108">
        <v>199081.49333065251</v>
      </c>
      <c r="S15" s="108">
        <v>199967.58356124855</v>
      </c>
      <c r="T15" s="108">
        <v>201029.1673466099</v>
      </c>
    </row>
    <row r="16" spans="1:20" x14ac:dyDescent="0.35">
      <c r="A16" s="5" t="s">
        <v>66</v>
      </c>
      <c r="B16" s="108">
        <v>183509.68125000002</v>
      </c>
      <c r="C16" s="108">
        <v>183509.68125000002</v>
      </c>
      <c r="D16" s="108">
        <v>183509.68125000002</v>
      </c>
      <c r="E16" s="108">
        <v>183509.68125000002</v>
      </c>
      <c r="F16" s="108">
        <v>183509.68125000002</v>
      </c>
      <c r="G16" s="108">
        <v>155139.30000000002</v>
      </c>
      <c r="H16" s="108">
        <v>155857.53750000001</v>
      </c>
      <c r="I16" s="108">
        <v>152266.35</v>
      </c>
      <c r="J16" s="108">
        <v>152266.35</v>
      </c>
      <c r="K16" s="108">
        <v>152266.35</v>
      </c>
      <c r="L16" s="108">
        <v>183509.68125000002</v>
      </c>
      <c r="M16" s="108">
        <v>183509.68125000002</v>
      </c>
      <c r="N16" s="108">
        <v>183509.68125000002</v>
      </c>
      <c r="O16" s="108">
        <v>115636.2375</v>
      </c>
      <c r="P16" s="108">
        <v>114918</v>
      </c>
      <c r="Q16" s="108">
        <v>114918</v>
      </c>
      <c r="R16" s="108">
        <v>183509.68125000002</v>
      </c>
      <c r="S16" s="108">
        <v>183509.68125000002</v>
      </c>
      <c r="T16" s="108">
        <v>183509.68125000002</v>
      </c>
    </row>
    <row r="17" spans="1:20" x14ac:dyDescent="0.35">
      <c r="A17" s="5" t="s">
        <v>71</v>
      </c>
      <c r="B17" s="108">
        <v>11097.825000000001</v>
      </c>
      <c r="C17" s="108">
        <v>11097.825000000001</v>
      </c>
      <c r="D17" s="108">
        <v>11097.825000000001</v>
      </c>
      <c r="E17" s="108">
        <v>11097.825000000001</v>
      </c>
      <c r="F17" s="108">
        <v>11097.825000000001</v>
      </c>
      <c r="G17" s="108">
        <v>11097.825000000001</v>
      </c>
      <c r="H17" s="108">
        <v>11097.825000000001</v>
      </c>
      <c r="I17" s="108">
        <v>11097.825000000001</v>
      </c>
      <c r="J17" s="108">
        <v>11097.825000000001</v>
      </c>
      <c r="K17" s="108">
        <v>11097.825000000001</v>
      </c>
      <c r="L17" s="108">
        <v>11097.825000000001</v>
      </c>
      <c r="M17" s="108">
        <v>11097.825000000001</v>
      </c>
      <c r="N17" s="108">
        <v>11097.825000000001</v>
      </c>
      <c r="O17" s="108">
        <v>11097.825000000001</v>
      </c>
      <c r="P17" s="108">
        <v>11097.825000000001</v>
      </c>
      <c r="Q17" s="108">
        <v>11097.825000000001</v>
      </c>
      <c r="R17" s="108">
        <v>11097.825000000001</v>
      </c>
      <c r="S17" s="108">
        <v>11097.825000000001</v>
      </c>
      <c r="T17" s="108">
        <v>11097.825000000001</v>
      </c>
    </row>
    <row r="18" spans="1:20" x14ac:dyDescent="0.35">
      <c r="A18" s="5" t="s">
        <v>132</v>
      </c>
      <c r="B18" s="108">
        <v>1357.61854216549</v>
      </c>
      <c r="C18" s="108">
        <v>726.52065352286218</v>
      </c>
      <c r="D18" s="108">
        <v>163.44238990571804</v>
      </c>
      <c r="E18" s="108">
        <v>16.815629408078049</v>
      </c>
      <c r="F18" s="108">
        <v>9.0060366169394506</v>
      </c>
      <c r="G18" s="108">
        <v>7.6761899533066007</v>
      </c>
      <c r="H18" s="108">
        <v>19.086376782839299</v>
      </c>
      <c r="I18" s="108">
        <v>694.03895869516998</v>
      </c>
      <c r="J18" s="108">
        <v>3421.3204328983902</v>
      </c>
      <c r="K18" s="108">
        <v>2163.3928799999999</v>
      </c>
      <c r="L18" s="108">
        <v>1550.1411263275299</v>
      </c>
      <c r="M18" s="108">
        <v>1812.6463673482715</v>
      </c>
      <c r="N18" s="108">
        <v>2171.647904160593</v>
      </c>
      <c r="O18" s="108">
        <v>2601.7510666155099</v>
      </c>
      <c r="P18" s="108">
        <v>3117.0378032581707</v>
      </c>
      <c r="Q18" s="108">
        <v>3734.3790463318569</v>
      </c>
      <c r="R18" s="108">
        <v>4473.9870806524777</v>
      </c>
      <c r="S18" s="108">
        <v>5360.0773112485213</v>
      </c>
      <c r="T18" s="108">
        <v>6421.6610966098679</v>
      </c>
    </row>
    <row r="19" spans="1:20" x14ac:dyDescent="0.35">
      <c r="A19" s="4" t="s">
        <v>133</v>
      </c>
      <c r="B19" s="108">
        <v>25428.022130123194</v>
      </c>
      <c r="C19" s="108">
        <v>26797.32</v>
      </c>
      <c r="D19" s="108">
        <v>28566.120000000003</v>
      </c>
      <c r="E19" s="108">
        <v>27681.720000000008</v>
      </c>
      <c r="F19" s="108">
        <v>29450.520000000004</v>
      </c>
      <c r="G19" s="108">
        <v>29303.120000000003</v>
      </c>
      <c r="H19" s="108">
        <v>28566.120000000003</v>
      </c>
      <c r="I19" s="108">
        <v>27976.520000000004</v>
      </c>
      <c r="J19" s="108">
        <v>28271.320000000007</v>
      </c>
      <c r="K19" s="108">
        <v>28860.920000000006</v>
      </c>
      <c r="L19" s="108">
        <v>29715.840000000004</v>
      </c>
      <c r="M19" s="108">
        <v>29553.700000000004</v>
      </c>
      <c r="N19" s="108">
        <v>28580.860000000008</v>
      </c>
      <c r="O19" s="108">
        <v>29538.960000000006</v>
      </c>
      <c r="P19" s="108">
        <v>28890.400000000009</v>
      </c>
      <c r="Q19" s="108">
        <v>30438.100000000006</v>
      </c>
      <c r="R19" s="108">
        <v>30143.300000000003</v>
      </c>
      <c r="S19" s="108">
        <v>28905.140000000007</v>
      </c>
      <c r="T19" s="108">
        <v>28743.743872996878</v>
      </c>
    </row>
    <row r="20" spans="1:20" x14ac:dyDescent="0.35">
      <c r="A20" s="5" t="s">
        <v>134</v>
      </c>
      <c r="B20" s="108">
        <v>21182.902130123191</v>
      </c>
      <c r="C20" s="108">
        <v>22552.2</v>
      </c>
      <c r="D20" s="108">
        <v>24321.000000000004</v>
      </c>
      <c r="E20" s="108">
        <v>23436.600000000006</v>
      </c>
      <c r="F20" s="108">
        <v>25205.400000000005</v>
      </c>
      <c r="G20" s="108">
        <v>25058.000000000004</v>
      </c>
      <c r="H20" s="108">
        <v>24321.000000000004</v>
      </c>
      <c r="I20" s="108">
        <v>23731.400000000005</v>
      </c>
      <c r="J20" s="108">
        <v>24026.200000000008</v>
      </c>
      <c r="K20" s="108">
        <v>24615.800000000007</v>
      </c>
      <c r="L20" s="108">
        <v>25470.720000000005</v>
      </c>
      <c r="M20" s="108">
        <v>25308.580000000005</v>
      </c>
      <c r="N20" s="108">
        <v>24335.740000000005</v>
      </c>
      <c r="O20" s="108">
        <v>25293.840000000007</v>
      </c>
      <c r="P20" s="108">
        <v>24645.28000000001</v>
      </c>
      <c r="Q20" s="108">
        <v>26192.980000000007</v>
      </c>
      <c r="R20" s="108">
        <v>25898.180000000004</v>
      </c>
      <c r="S20" s="108">
        <v>24660.020000000004</v>
      </c>
      <c r="T20" s="108">
        <v>24498.623872996879</v>
      </c>
    </row>
    <row r="21" spans="1:20" x14ac:dyDescent="0.35">
      <c r="A21" s="5" t="s">
        <v>135</v>
      </c>
      <c r="B21" s="108">
        <v>4245.1200000000008</v>
      </c>
      <c r="C21" s="108">
        <v>4245.1200000000008</v>
      </c>
      <c r="D21" s="108">
        <v>4245.1200000000008</v>
      </c>
      <c r="E21" s="108">
        <v>4245.1200000000008</v>
      </c>
      <c r="F21" s="108">
        <v>4245.1200000000008</v>
      </c>
      <c r="G21" s="108">
        <v>4245.1200000000008</v>
      </c>
      <c r="H21" s="108">
        <v>4245.1200000000008</v>
      </c>
      <c r="I21" s="108">
        <v>4245.1200000000008</v>
      </c>
      <c r="J21" s="108">
        <v>4245.1200000000008</v>
      </c>
      <c r="K21" s="108">
        <v>4245.1200000000008</v>
      </c>
      <c r="L21" s="108">
        <v>4245.1200000000008</v>
      </c>
      <c r="M21" s="108">
        <v>4245.1200000000008</v>
      </c>
      <c r="N21" s="108">
        <v>4245.1200000000008</v>
      </c>
      <c r="O21" s="108">
        <v>4245.1200000000008</v>
      </c>
      <c r="P21" s="108">
        <v>4245.1200000000008</v>
      </c>
      <c r="Q21" s="108">
        <v>4245.1200000000008</v>
      </c>
      <c r="R21" s="108">
        <v>4245.1200000000008</v>
      </c>
      <c r="S21" s="108">
        <v>4245.1200000000008</v>
      </c>
      <c r="T21" s="108">
        <v>4245.1200000000008</v>
      </c>
    </row>
    <row r="22" spans="1:20" x14ac:dyDescent="0.35">
      <c r="A22" s="3" t="s">
        <v>139</v>
      </c>
      <c r="B22" s="108">
        <v>1474483.4153519527</v>
      </c>
      <c r="C22" s="108">
        <v>1472274.6778331867</v>
      </c>
      <c r="D22" s="108">
        <v>1403002.9070695695</v>
      </c>
      <c r="E22" s="108">
        <v>1392066.6828090721</v>
      </c>
      <c r="F22" s="108">
        <v>1448554.5194662807</v>
      </c>
      <c r="G22" s="108">
        <v>1447334.8921196172</v>
      </c>
      <c r="H22" s="108">
        <v>1436908.2823064467</v>
      </c>
      <c r="I22" s="108">
        <v>1382738.5248883592</v>
      </c>
      <c r="J22" s="108">
        <v>1334035.3763625619</v>
      </c>
      <c r="K22" s="108">
        <v>1312005.5363096637</v>
      </c>
      <c r="L22" s="108">
        <v>1343490.5358059912</v>
      </c>
      <c r="M22" s="108">
        <v>1345202.1260470122</v>
      </c>
      <c r="N22" s="108">
        <v>1334170.9275838241</v>
      </c>
      <c r="O22" s="108">
        <v>1267510.7894962793</v>
      </c>
      <c r="P22" s="108">
        <v>1222335.068786792</v>
      </c>
      <c r="Q22" s="108">
        <v>1216213.9835988707</v>
      </c>
      <c r="R22" s="108">
        <v>1316530.8258867811</v>
      </c>
      <c r="S22" s="108">
        <v>1454669.9294909125</v>
      </c>
      <c r="T22" s="108">
        <v>1472253.6196492705</v>
      </c>
    </row>
    <row r="24" spans="1:20" x14ac:dyDescent="0.35"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</row>
    <row r="25" spans="1:20" x14ac:dyDescent="0.3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5EBD4-9093-472C-B8BD-B16AF7301A30}">
  <dimension ref="A1:Z76"/>
  <sheetViews>
    <sheetView zoomScale="90" zoomScaleNormal="90" workbookViewId="0">
      <selection sqref="A1:Z73"/>
    </sheetView>
  </sheetViews>
  <sheetFormatPr defaultColWidth="8.90625" defaultRowHeight="14.5" x14ac:dyDescent="0.35"/>
  <cols>
    <col min="1" max="1" width="30.7265625" style="7" bestFit="1" customWidth="1"/>
    <col min="2" max="2" width="42.90625" style="7" bestFit="1" customWidth="1"/>
    <col min="3" max="3" width="25.54296875" style="7" bestFit="1" customWidth="1"/>
    <col min="4" max="4" width="19.54296875" style="7" bestFit="1" customWidth="1"/>
    <col min="5" max="5" width="16.453125" style="7" bestFit="1" customWidth="1"/>
    <col min="6" max="6" width="6.1796875" style="7" bestFit="1" customWidth="1"/>
    <col min="7" max="7" width="16.36328125" style="7" bestFit="1" customWidth="1"/>
    <col min="8" max="26" width="15.6328125" style="7" bestFit="1" customWidth="1"/>
    <col min="27" max="16384" width="8.90625" style="7"/>
  </cols>
  <sheetData>
    <row r="1" spans="1:26" s="8" customFormat="1" ht="42" customHeight="1" x14ac:dyDescent="0.35">
      <c r="A1" s="9" t="s">
        <v>118</v>
      </c>
      <c r="B1" s="9" t="s">
        <v>119</v>
      </c>
      <c r="C1" s="9" t="s">
        <v>120</v>
      </c>
      <c r="D1" s="9" t="s">
        <v>169</v>
      </c>
      <c r="E1" s="9" t="s">
        <v>117</v>
      </c>
      <c r="F1" s="9" t="s">
        <v>121</v>
      </c>
      <c r="G1" s="9" t="s">
        <v>122</v>
      </c>
      <c r="H1" s="9">
        <v>2005</v>
      </c>
      <c r="I1" s="9">
        <v>2006</v>
      </c>
      <c r="J1" s="9">
        <v>2007</v>
      </c>
      <c r="K1" s="9">
        <v>2008</v>
      </c>
      <c r="L1" s="9">
        <v>2009</v>
      </c>
      <c r="M1" s="9">
        <v>2010</v>
      </c>
      <c r="N1" s="9">
        <v>2011</v>
      </c>
      <c r="O1" s="9">
        <v>2012</v>
      </c>
      <c r="P1" s="9">
        <v>2013</v>
      </c>
      <c r="Q1" s="9">
        <v>2014</v>
      </c>
      <c r="R1" s="9">
        <v>2015</v>
      </c>
      <c r="S1" s="9">
        <v>2016</v>
      </c>
      <c r="T1" s="9">
        <v>2017</v>
      </c>
      <c r="U1" s="9">
        <v>2018</v>
      </c>
      <c r="V1" s="9">
        <v>2019</v>
      </c>
      <c r="W1" s="9">
        <v>2020</v>
      </c>
      <c r="X1" s="9">
        <v>2021</v>
      </c>
      <c r="Y1" s="8">
        <v>2022</v>
      </c>
      <c r="Z1" s="8">
        <v>2023</v>
      </c>
    </row>
    <row r="2" spans="1:26" ht="20" customHeight="1" x14ac:dyDescent="0.35">
      <c r="A2" s="1" t="s">
        <v>123</v>
      </c>
      <c r="B2" s="7" t="s">
        <v>0</v>
      </c>
      <c r="C2" s="7" t="s">
        <v>124</v>
      </c>
      <c r="D2" s="7" t="s">
        <v>115</v>
      </c>
      <c r="E2" s="7" t="s">
        <v>18</v>
      </c>
      <c r="F2" s="7" t="s">
        <v>125</v>
      </c>
      <c r="G2" s="7" t="s">
        <v>116</v>
      </c>
      <c r="H2" s="99">
        <f>'Chemical industry'!F39</f>
        <v>723594.26342966373</v>
      </c>
      <c r="I2" s="99">
        <f>'Chemical industry'!G39</f>
        <v>723594.26342966373</v>
      </c>
      <c r="J2" s="99">
        <f>'Chemical industry'!H39</f>
        <v>723594.26342966373</v>
      </c>
      <c r="K2" s="99">
        <f>'Chemical industry'!I39</f>
        <v>723594.26342966373</v>
      </c>
      <c r="L2" s="99">
        <f>'Chemical industry'!J39</f>
        <v>723594.26342966373</v>
      </c>
      <c r="M2" s="99">
        <f>'Chemical industry'!K39</f>
        <v>723594.26342966373</v>
      </c>
      <c r="N2" s="99">
        <f>'Chemical industry'!L39</f>
        <v>723594.26342966373</v>
      </c>
      <c r="O2" s="99">
        <f>'Chemical industry'!M39</f>
        <v>723594.26342966373</v>
      </c>
      <c r="P2" s="99">
        <f>'Chemical industry'!N39</f>
        <v>723594.26342966373</v>
      </c>
      <c r="Q2" s="99">
        <f>'Chemical industry'!O39</f>
        <v>723594.26342966373</v>
      </c>
      <c r="R2" s="99">
        <f>'Chemical industry'!P39</f>
        <v>723594.26342966373</v>
      </c>
      <c r="S2" s="99">
        <f>'Chemical industry'!Q39</f>
        <v>723594.26342966373</v>
      </c>
      <c r="T2" s="99">
        <f>'Chemical industry'!R39</f>
        <v>723594.26342966373</v>
      </c>
      <c r="U2" s="99">
        <f>'Chemical industry'!S39</f>
        <v>723594.26342966373</v>
      </c>
      <c r="V2" s="99">
        <f>'Chemical industry'!T39</f>
        <v>723594.26342966373</v>
      </c>
      <c r="W2" s="99">
        <f>'Chemical industry'!U39</f>
        <v>723594.26342966373</v>
      </c>
      <c r="X2" s="99">
        <f>'Chemical industry'!V39</f>
        <v>723594.26342966373</v>
      </c>
      <c r="Y2" s="99">
        <f>'Chemical industry'!W39</f>
        <v>723594.26342966373</v>
      </c>
      <c r="Z2" s="99">
        <f>'Chemical industry'!X39</f>
        <v>723594.26342966373</v>
      </c>
    </row>
    <row r="3" spans="1:26" ht="20" customHeight="1" x14ac:dyDescent="0.35">
      <c r="A3" s="7" t="s">
        <v>123</v>
      </c>
      <c r="B3" s="7" t="s">
        <v>0</v>
      </c>
      <c r="C3" s="7" t="s">
        <v>124</v>
      </c>
      <c r="D3" s="7" t="s">
        <v>115</v>
      </c>
      <c r="E3" s="7" t="s">
        <v>19</v>
      </c>
      <c r="F3" s="7" t="s">
        <v>125</v>
      </c>
      <c r="G3" s="7" t="s">
        <v>116</v>
      </c>
      <c r="H3" s="99">
        <f>'Chemical industry'!F47</f>
        <v>0</v>
      </c>
      <c r="I3" s="99">
        <f>'Chemical industry'!G47</f>
        <v>0</v>
      </c>
      <c r="J3" s="99">
        <f>'Chemical industry'!H47</f>
        <v>0</v>
      </c>
      <c r="K3" s="99">
        <f>'Chemical industry'!I47</f>
        <v>0</v>
      </c>
      <c r="L3" s="99">
        <f>'Chemical industry'!J47</f>
        <v>0</v>
      </c>
      <c r="M3" s="99">
        <f>'Chemical industry'!K47</f>
        <v>0</v>
      </c>
      <c r="N3" s="99">
        <f>'Chemical industry'!L47</f>
        <v>0</v>
      </c>
      <c r="O3" s="99">
        <f>'Chemical industry'!M47</f>
        <v>0</v>
      </c>
      <c r="P3" s="99">
        <f>'Chemical industry'!N47</f>
        <v>0</v>
      </c>
      <c r="Q3" s="99">
        <f>'Chemical industry'!O47</f>
        <v>0</v>
      </c>
      <c r="R3" s="99">
        <f>'Chemical industry'!P47</f>
        <v>0</v>
      </c>
      <c r="S3" s="99">
        <f>'Chemical industry'!Q47</f>
        <v>0</v>
      </c>
      <c r="T3" s="99">
        <f>'Chemical industry'!R47</f>
        <v>0</v>
      </c>
      <c r="U3" s="99">
        <f>'Chemical industry'!S47</f>
        <v>0</v>
      </c>
      <c r="V3" s="99">
        <f>'Chemical industry'!T47</f>
        <v>0</v>
      </c>
      <c r="W3" s="99">
        <f>'Chemical industry'!U47</f>
        <v>0</v>
      </c>
      <c r="X3" s="99">
        <f>'Chemical industry'!V47</f>
        <v>0</v>
      </c>
      <c r="Y3" s="99">
        <f>'Chemical industry'!W47</f>
        <v>0</v>
      </c>
      <c r="Z3" s="99">
        <f>'Chemical industry'!X47</f>
        <v>0</v>
      </c>
    </row>
    <row r="4" spans="1:26" ht="20" customHeight="1" x14ac:dyDescent="0.35">
      <c r="A4" s="7" t="s">
        <v>123</v>
      </c>
      <c r="B4" s="7" t="s">
        <v>0</v>
      </c>
      <c r="C4" s="7" t="s">
        <v>124</v>
      </c>
      <c r="D4" s="7" t="s">
        <v>115</v>
      </c>
      <c r="E4" s="7" t="s">
        <v>20</v>
      </c>
      <c r="F4" s="7" t="s">
        <v>125</v>
      </c>
      <c r="G4" s="7" t="s">
        <v>116</v>
      </c>
      <c r="H4" s="99">
        <f>'Chemical industry'!F55</f>
        <v>0</v>
      </c>
      <c r="I4" s="99">
        <f>'Chemical industry'!G55</f>
        <v>0</v>
      </c>
      <c r="J4" s="99">
        <f>'Chemical industry'!H55</f>
        <v>0</v>
      </c>
      <c r="K4" s="99">
        <f>'Chemical industry'!I55</f>
        <v>0</v>
      </c>
      <c r="L4" s="99">
        <f>'Chemical industry'!J55</f>
        <v>0</v>
      </c>
      <c r="M4" s="99">
        <f>'Chemical industry'!K55</f>
        <v>0</v>
      </c>
      <c r="N4" s="99">
        <f>'Chemical industry'!L55</f>
        <v>0</v>
      </c>
      <c r="O4" s="99">
        <f>'Chemical industry'!M55</f>
        <v>0</v>
      </c>
      <c r="P4" s="99">
        <f>'Chemical industry'!N55</f>
        <v>0</v>
      </c>
      <c r="Q4" s="99">
        <f>'Chemical industry'!O55</f>
        <v>0</v>
      </c>
      <c r="R4" s="99">
        <f>'Chemical industry'!P55</f>
        <v>0</v>
      </c>
      <c r="S4" s="99">
        <f>'Chemical industry'!Q55</f>
        <v>0</v>
      </c>
      <c r="T4" s="99">
        <f>'Chemical industry'!R55</f>
        <v>0</v>
      </c>
      <c r="U4" s="99">
        <f>'Chemical industry'!S55</f>
        <v>0</v>
      </c>
      <c r="V4" s="99">
        <f>'Chemical industry'!T55</f>
        <v>0</v>
      </c>
      <c r="W4" s="99">
        <f>'Chemical industry'!U55</f>
        <v>0</v>
      </c>
      <c r="X4" s="99">
        <f>'Chemical industry'!V55</f>
        <v>0</v>
      </c>
      <c r="Y4" s="99">
        <f>'Chemical industry'!W55</f>
        <v>0</v>
      </c>
      <c r="Z4" s="99">
        <f>'Chemical industry'!X55</f>
        <v>0</v>
      </c>
    </row>
    <row r="5" spans="1:26" ht="20" customHeight="1" x14ac:dyDescent="0.35">
      <c r="A5" s="7" t="s">
        <v>123</v>
      </c>
      <c r="B5" s="7" t="s">
        <v>0</v>
      </c>
      <c r="C5" s="7" t="s">
        <v>124</v>
      </c>
      <c r="D5" s="7" t="s">
        <v>115</v>
      </c>
      <c r="E5" s="7" t="s">
        <v>158</v>
      </c>
      <c r="F5" s="7" t="s">
        <v>125</v>
      </c>
      <c r="G5" s="7" t="s">
        <v>116</v>
      </c>
      <c r="H5" s="99">
        <f>'Chemical industry'!F63</f>
        <v>723594.26342966373</v>
      </c>
      <c r="I5" s="99">
        <f>'Chemical industry'!G63</f>
        <v>723594.26342966373</v>
      </c>
      <c r="J5" s="99">
        <f>'Chemical industry'!H63</f>
        <v>723594.26342966373</v>
      </c>
      <c r="K5" s="99">
        <f>'Chemical industry'!I63</f>
        <v>723594.26342966373</v>
      </c>
      <c r="L5" s="99">
        <f>'Chemical industry'!J63</f>
        <v>723594.26342966373</v>
      </c>
      <c r="M5" s="99">
        <f>'Chemical industry'!K63</f>
        <v>723594.26342966373</v>
      </c>
      <c r="N5" s="99">
        <f>'Chemical industry'!L63</f>
        <v>723594.26342966373</v>
      </c>
      <c r="O5" s="99">
        <f>'Chemical industry'!M63</f>
        <v>723594.26342966373</v>
      </c>
      <c r="P5" s="99">
        <f>'Chemical industry'!N63</f>
        <v>723594.26342966373</v>
      </c>
      <c r="Q5" s="99">
        <f>'Chemical industry'!O63</f>
        <v>723594.26342966373</v>
      </c>
      <c r="R5" s="99">
        <f>'Chemical industry'!P63</f>
        <v>723594.26342966373</v>
      </c>
      <c r="S5" s="99">
        <f>'Chemical industry'!Q63</f>
        <v>723594.26342966373</v>
      </c>
      <c r="T5" s="99">
        <f>'Chemical industry'!R63</f>
        <v>723594.26342966373</v>
      </c>
      <c r="U5" s="99">
        <f>'Chemical industry'!S63</f>
        <v>723594.26342966373</v>
      </c>
      <c r="V5" s="99">
        <f>'Chemical industry'!T63</f>
        <v>723594.26342966373</v>
      </c>
      <c r="W5" s="99">
        <f>'Chemical industry'!U63</f>
        <v>723594.26342966373</v>
      </c>
      <c r="X5" s="99">
        <f>'Chemical industry'!V63</f>
        <v>723594.26342966373</v>
      </c>
      <c r="Y5" s="99">
        <f>'Chemical industry'!W63</f>
        <v>723594.26342966373</v>
      </c>
      <c r="Z5" s="99">
        <f>'Chemical industry'!X63</f>
        <v>723594.26342966373</v>
      </c>
    </row>
    <row r="6" spans="1:26" ht="20" customHeight="1" x14ac:dyDescent="0.35">
      <c r="A6" s="7" t="s">
        <v>123</v>
      </c>
      <c r="B6" s="7" t="s">
        <v>0</v>
      </c>
      <c r="C6" s="7" t="s">
        <v>124</v>
      </c>
      <c r="D6" s="7" t="s">
        <v>115</v>
      </c>
      <c r="E6" s="7" t="s">
        <v>159</v>
      </c>
      <c r="F6" s="7" t="s">
        <v>125</v>
      </c>
      <c r="G6" s="7" t="s">
        <v>116</v>
      </c>
      <c r="H6" s="99">
        <f>'Chemical industry'!F71</f>
        <v>723594.26342966373</v>
      </c>
      <c r="I6" s="99">
        <f>'Chemical industry'!G71</f>
        <v>723594.26342966373</v>
      </c>
      <c r="J6" s="99">
        <f>'Chemical industry'!H71</f>
        <v>723594.26342966373</v>
      </c>
      <c r="K6" s="99">
        <f>'Chemical industry'!I71</f>
        <v>723594.26342966373</v>
      </c>
      <c r="L6" s="99">
        <f>'Chemical industry'!J71</f>
        <v>723594.26342966373</v>
      </c>
      <c r="M6" s="99">
        <f>'Chemical industry'!K71</f>
        <v>723594.26342966373</v>
      </c>
      <c r="N6" s="99">
        <f>'Chemical industry'!L71</f>
        <v>723594.26342966373</v>
      </c>
      <c r="O6" s="99">
        <f>'Chemical industry'!M71</f>
        <v>723594.26342966373</v>
      </c>
      <c r="P6" s="99">
        <f>'Chemical industry'!N71</f>
        <v>723594.26342966373</v>
      </c>
      <c r="Q6" s="99">
        <f>'Chemical industry'!O71</f>
        <v>723594.26342966373</v>
      </c>
      <c r="R6" s="99">
        <f>'Chemical industry'!P71</f>
        <v>723594.26342966373</v>
      </c>
      <c r="S6" s="99">
        <f>'Chemical industry'!Q71</f>
        <v>723594.26342966373</v>
      </c>
      <c r="T6" s="99">
        <f>'Chemical industry'!R71</f>
        <v>723594.26342966373</v>
      </c>
      <c r="U6" s="99">
        <f>'Chemical industry'!S71</f>
        <v>723594.26342966373</v>
      </c>
      <c r="V6" s="99">
        <f>'Chemical industry'!T71</f>
        <v>723594.26342966373</v>
      </c>
      <c r="W6" s="99">
        <f>'Chemical industry'!U71</f>
        <v>723594.26342966373</v>
      </c>
      <c r="X6" s="99">
        <f>'Chemical industry'!V71</f>
        <v>723594.26342966373</v>
      </c>
      <c r="Y6" s="99">
        <f>'Chemical industry'!W71</f>
        <v>723594.26342966373</v>
      </c>
      <c r="Z6" s="99">
        <f>'Chemical industry'!X71</f>
        <v>723594.26342966373</v>
      </c>
    </row>
    <row r="7" spans="1:26" ht="20" customHeight="1" x14ac:dyDescent="0.35">
      <c r="A7" s="7" t="s">
        <v>123</v>
      </c>
      <c r="B7" s="7" t="s">
        <v>0</v>
      </c>
      <c r="C7" s="7" t="s">
        <v>124</v>
      </c>
      <c r="D7" s="7" t="s">
        <v>115</v>
      </c>
      <c r="E7" s="7" t="s">
        <v>160</v>
      </c>
      <c r="F7" s="7" t="s">
        <v>125</v>
      </c>
      <c r="G7" s="7" t="s">
        <v>116</v>
      </c>
      <c r="H7" s="99">
        <f>'Chemical industry'!F79</f>
        <v>723594.26342966373</v>
      </c>
      <c r="I7" s="99">
        <f>'Chemical industry'!G79</f>
        <v>723594.26342966373</v>
      </c>
      <c r="J7" s="99">
        <f>'Chemical industry'!H79</f>
        <v>723594.26342966373</v>
      </c>
      <c r="K7" s="99">
        <f>'Chemical industry'!I79</f>
        <v>723594.26342966373</v>
      </c>
      <c r="L7" s="99">
        <f>'Chemical industry'!J79</f>
        <v>723594.26342966373</v>
      </c>
      <c r="M7" s="99">
        <f>'Chemical industry'!K79</f>
        <v>723594.26342966373</v>
      </c>
      <c r="N7" s="99">
        <f>'Chemical industry'!L79</f>
        <v>723594.26342966373</v>
      </c>
      <c r="O7" s="99">
        <f>'Chemical industry'!M79</f>
        <v>723594.26342966373</v>
      </c>
      <c r="P7" s="99">
        <f>'Chemical industry'!N79</f>
        <v>723594.26342966373</v>
      </c>
      <c r="Q7" s="99">
        <f>'Chemical industry'!O79</f>
        <v>723594.26342966373</v>
      </c>
      <c r="R7" s="99">
        <f>'Chemical industry'!P79</f>
        <v>723594.26342966373</v>
      </c>
      <c r="S7" s="99">
        <f>'Chemical industry'!Q79</f>
        <v>723594.26342966373</v>
      </c>
      <c r="T7" s="99">
        <f>'Chemical industry'!R79</f>
        <v>723594.26342966373</v>
      </c>
      <c r="U7" s="99">
        <f>'Chemical industry'!S79</f>
        <v>723594.26342966373</v>
      </c>
      <c r="V7" s="99">
        <f>'Chemical industry'!T79</f>
        <v>723594.26342966373</v>
      </c>
      <c r="W7" s="99">
        <f>'Chemical industry'!U79</f>
        <v>723594.26342966373</v>
      </c>
      <c r="X7" s="99">
        <f>'Chemical industry'!V79</f>
        <v>723594.26342966373</v>
      </c>
      <c r="Y7" s="99">
        <f>'Chemical industry'!W79</f>
        <v>723594.26342966373</v>
      </c>
      <c r="Z7" s="99">
        <f>'Chemical industry'!X79</f>
        <v>723594.26342966373</v>
      </c>
    </row>
    <row r="8" spans="1:26" ht="20" customHeight="1" x14ac:dyDescent="0.35">
      <c r="A8" s="7" t="s">
        <v>123</v>
      </c>
      <c r="B8" s="7" t="s">
        <v>0</v>
      </c>
      <c r="C8" s="7" t="s">
        <v>136</v>
      </c>
      <c r="D8" s="7" t="s">
        <v>115</v>
      </c>
      <c r="E8" s="7" t="s">
        <v>18</v>
      </c>
      <c r="F8" s="7" t="s">
        <v>125</v>
      </c>
      <c r="G8" s="7" t="s">
        <v>116</v>
      </c>
      <c r="H8" s="99">
        <f>'Chemical industry'!F40</f>
        <v>0</v>
      </c>
      <c r="I8" s="99">
        <f>'Chemical industry'!G40</f>
        <v>0</v>
      </c>
      <c r="J8" s="99">
        <f>'Chemical industry'!H40</f>
        <v>0</v>
      </c>
      <c r="K8" s="99">
        <f>'Chemical industry'!I40</f>
        <v>0</v>
      </c>
      <c r="L8" s="99">
        <f>'Chemical industry'!J40</f>
        <v>0</v>
      </c>
      <c r="M8" s="99">
        <f>'Chemical industry'!K40</f>
        <v>0</v>
      </c>
      <c r="N8" s="99">
        <f>'Chemical industry'!L40</f>
        <v>0</v>
      </c>
      <c r="O8" s="99">
        <f>'Chemical industry'!M40</f>
        <v>0</v>
      </c>
      <c r="P8" s="99">
        <f>'Chemical industry'!N40</f>
        <v>0</v>
      </c>
      <c r="Q8" s="99">
        <f>'Chemical industry'!O40</f>
        <v>0</v>
      </c>
      <c r="R8" s="99">
        <f>'Chemical industry'!P40</f>
        <v>0</v>
      </c>
      <c r="S8" s="99">
        <f>'Chemical industry'!Q40</f>
        <v>0</v>
      </c>
      <c r="T8" s="99">
        <f>'Chemical industry'!R40</f>
        <v>0</v>
      </c>
      <c r="U8" s="99">
        <f>'Chemical industry'!S40</f>
        <v>0</v>
      </c>
      <c r="V8" s="99">
        <f>'Chemical industry'!T40</f>
        <v>0</v>
      </c>
      <c r="W8" s="99">
        <f>'Chemical industry'!U40</f>
        <v>0</v>
      </c>
      <c r="X8" s="99">
        <f>'Chemical industry'!V40</f>
        <v>0</v>
      </c>
      <c r="Y8" s="99">
        <f>'Chemical industry'!W40</f>
        <v>0</v>
      </c>
      <c r="Z8" s="99">
        <f>'Chemical industry'!X40</f>
        <v>0</v>
      </c>
    </row>
    <row r="9" spans="1:26" ht="20" customHeight="1" x14ac:dyDescent="0.35">
      <c r="A9" s="7" t="s">
        <v>123</v>
      </c>
      <c r="B9" s="7" t="s">
        <v>0</v>
      </c>
      <c r="C9" s="7" t="s">
        <v>137</v>
      </c>
      <c r="D9" s="7" t="s">
        <v>115</v>
      </c>
      <c r="E9" s="7" t="s">
        <v>19</v>
      </c>
      <c r="F9" s="7" t="s">
        <v>125</v>
      </c>
      <c r="G9" s="7" t="s">
        <v>116</v>
      </c>
      <c r="H9" s="99">
        <f>'Chemical industry'!F48</f>
        <v>0</v>
      </c>
      <c r="I9" s="99">
        <f>'Chemical industry'!G48</f>
        <v>0</v>
      </c>
      <c r="J9" s="99">
        <f>'Chemical industry'!H48</f>
        <v>0</v>
      </c>
      <c r="K9" s="99">
        <f>'Chemical industry'!I48</f>
        <v>0</v>
      </c>
      <c r="L9" s="99">
        <f>'Chemical industry'!J48</f>
        <v>0</v>
      </c>
      <c r="M9" s="99">
        <f>'Chemical industry'!K48</f>
        <v>0</v>
      </c>
      <c r="N9" s="99">
        <f>'Chemical industry'!L48</f>
        <v>0</v>
      </c>
      <c r="O9" s="99">
        <f>'Chemical industry'!M48</f>
        <v>0</v>
      </c>
      <c r="P9" s="99">
        <f>'Chemical industry'!N48</f>
        <v>0</v>
      </c>
      <c r="Q9" s="99">
        <f>'Chemical industry'!O48</f>
        <v>0</v>
      </c>
      <c r="R9" s="99">
        <f>'Chemical industry'!P48</f>
        <v>0</v>
      </c>
      <c r="S9" s="99">
        <f>'Chemical industry'!Q48</f>
        <v>0</v>
      </c>
      <c r="T9" s="99">
        <f>'Chemical industry'!R48</f>
        <v>0</v>
      </c>
      <c r="U9" s="99">
        <f>'Chemical industry'!S48</f>
        <v>0</v>
      </c>
      <c r="V9" s="99">
        <f>'Chemical industry'!T48</f>
        <v>0</v>
      </c>
      <c r="W9" s="99">
        <f>'Chemical industry'!U48</f>
        <v>0</v>
      </c>
      <c r="X9" s="99">
        <f>'Chemical industry'!V48</f>
        <v>0</v>
      </c>
      <c r="Y9" s="99">
        <f>'Chemical industry'!W48</f>
        <v>0</v>
      </c>
      <c r="Z9" s="99">
        <f>'Chemical industry'!X48</f>
        <v>0</v>
      </c>
    </row>
    <row r="10" spans="1:26" ht="20" customHeight="1" x14ac:dyDescent="0.35">
      <c r="A10" s="7" t="s">
        <v>123</v>
      </c>
      <c r="B10" s="7" t="s">
        <v>0</v>
      </c>
      <c r="C10" s="7" t="s">
        <v>137</v>
      </c>
      <c r="D10" s="7" t="s">
        <v>115</v>
      </c>
      <c r="E10" s="7" t="s">
        <v>20</v>
      </c>
      <c r="F10" s="7" t="s">
        <v>125</v>
      </c>
      <c r="G10" s="7" t="s">
        <v>116</v>
      </c>
      <c r="H10" s="99">
        <f>'Chemical industry'!F56</f>
        <v>375.46199999999999</v>
      </c>
      <c r="I10" s="99">
        <f>'Chemical industry'!G56</f>
        <v>365.95574999999997</v>
      </c>
      <c r="J10" s="99">
        <f>'Chemical industry'!H56</f>
        <v>138.60899999999998</v>
      </c>
      <c r="K10" s="99">
        <f>'Chemical industry'!I56</f>
        <v>106.65674999999999</v>
      </c>
      <c r="L10" s="99">
        <f>'Chemical industry'!J56</f>
        <v>314.02349999999996</v>
      </c>
      <c r="M10" s="99">
        <f>'Chemical industry'!K56</f>
        <v>393.84224999999998</v>
      </c>
      <c r="N10" s="99">
        <f>'Chemical industry'!L56</f>
        <v>355.29074999999995</v>
      </c>
      <c r="O10" s="99">
        <f>'Chemical industry'!M56</f>
        <v>190.09349999999998</v>
      </c>
      <c r="P10" s="99">
        <f>'Chemical industry'!N56</f>
        <v>34.973999999999997</v>
      </c>
      <c r="Q10" s="99">
        <f>'Chemical industry'!O56</f>
        <v>0</v>
      </c>
      <c r="R10" s="99">
        <f>'Chemical industry'!P56</f>
        <v>0</v>
      </c>
      <c r="S10" s="99">
        <f>'Chemical industry'!Q56</f>
        <v>5.1974999999999998</v>
      </c>
      <c r="T10" s="99">
        <f>'Chemical industry'!R56</f>
        <v>1.7324999999999999</v>
      </c>
      <c r="U10" s="99">
        <f>'Chemical industry'!S56</f>
        <v>0</v>
      </c>
      <c r="V10" s="99">
        <f>'Chemical industry'!T56</f>
        <v>0</v>
      </c>
      <c r="W10" s="99">
        <f>'Chemical industry'!U56</f>
        <v>0</v>
      </c>
      <c r="X10" s="99">
        <f>'Chemical industry'!V56</f>
        <v>140.63624999999999</v>
      </c>
      <c r="Y10" s="99">
        <f>'Chemical industry'!W56</f>
        <v>348.96824999999995</v>
      </c>
      <c r="Z10" s="99">
        <f>'Chemical industry'!X56</f>
        <v>402.78599999999994</v>
      </c>
    </row>
    <row r="11" spans="1:26" ht="20" customHeight="1" x14ac:dyDescent="0.35">
      <c r="A11" s="7" t="s">
        <v>123</v>
      </c>
      <c r="B11" s="7" t="s">
        <v>0</v>
      </c>
      <c r="C11" s="7" t="s">
        <v>137</v>
      </c>
      <c r="D11" s="7" t="s">
        <v>115</v>
      </c>
      <c r="E11" s="7" t="s">
        <v>158</v>
      </c>
      <c r="F11" s="7" t="s">
        <v>125</v>
      </c>
      <c r="G11" s="7" t="s">
        <v>116</v>
      </c>
      <c r="H11" s="99">
        <f>'Chemical industry'!F64</f>
        <v>116393.22</v>
      </c>
      <c r="I11" s="99">
        <f>'Chemical industry'!G64</f>
        <v>113446.28249999999</v>
      </c>
      <c r="J11" s="99">
        <f>'Chemical industry'!H64</f>
        <v>42968.789999999994</v>
      </c>
      <c r="K11" s="99">
        <f>'Chemical industry'!I64</f>
        <v>33063.592499999999</v>
      </c>
      <c r="L11" s="99">
        <f>'Chemical industry'!J64</f>
        <v>97347.284999999989</v>
      </c>
      <c r="M11" s="99">
        <f>'Chemical industry'!K64</f>
        <v>122091.09749999999</v>
      </c>
      <c r="N11" s="99">
        <f>'Chemical industry'!L64</f>
        <v>110140.13249999998</v>
      </c>
      <c r="O11" s="99">
        <f>'Chemical industry'!M64</f>
        <v>58928.984999999993</v>
      </c>
      <c r="P11" s="99">
        <f>'Chemical industry'!N64</f>
        <v>10841.939999999999</v>
      </c>
      <c r="Q11" s="99">
        <f>'Chemical industry'!O64</f>
        <v>0</v>
      </c>
      <c r="R11" s="99">
        <f>'Chemical industry'!P64</f>
        <v>0</v>
      </c>
      <c r="S11" s="99">
        <f>'Chemical industry'!Q64</f>
        <v>1611.2249999999999</v>
      </c>
      <c r="T11" s="99">
        <f>'Chemical industry'!R64</f>
        <v>537.07499999999993</v>
      </c>
      <c r="U11" s="99">
        <f>'Chemical industry'!S64</f>
        <v>0</v>
      </c>
      <c r="V11" s="99">
        <f>'Chemical industry'!T64</f>
        <v>0</v>
      </c>
      <c r="W11" s="99">
        <f>'Chemical industry'!U64</f>
        <v>0</v>
      </c>
      <c r="X11" s="99">
        <f>'Chemical industry'!V64</f>
        <v>43597.237499999996</v>
      </c>
      <c r="Y11" s="99">
        <f>'Chemical industry'!W64</f>
        <v>108180.15749999999</v>
      </c>
      <c r="Z11" s="99">
        <f>'Chemical industry'!X64</f>
        <v>124863.65999999999</v>
      </c>
    </row>
    <row r="12" spans="1:26" ht="20" customHeight="1" x14ac:dyDescent="0.35">
      <c r="A12" s="7" t="s">
        <v>123</v>
      </c>
      <c r="B12" s="7" t="s">
        <v>0</v>
      </c>
      <c r="C12" s="7" t="s">
        <v>137</v>
      </c>
      <c r="D12" s="7" t="s">
        <v>115</v>
      </c>
      <c r="E12" s="7" t="s">
        <v>159</v>
      </c>
      <c r="F12" s="7" t="s">
        <v>125</v>
      </c>
      <c r="G12" s="7" t="s">
        <v>116</v>
      </c>
      <c r="H12" s="99">
        <f>'Chemical industry'!F72</f>
        <v>102501.126</v>
      </c>
      <c r="I12" s="99">
        <f>'Chemical industry'!G72</f>
        <v>99905.919749999986</v>
      </c>
      <c r="J12" s="99">
        <f>'Chemical industry'!H72</f>
        <v>37840.256999999998</v>
      </c>
      <c r="K12" s="99">
        <f>'Chemical industry'!I72</f>
        <v>29117.292749999997</v>
      </c>
      <c r="L12" s="99">
        <f>'Chemical industry'!J72</f>
        <v>85728.415499999988</v>
      </c>
      <c r="M12" s="99">
        <f>'Chemical industry'!K72</f>
        <v>107518.93424999999</v>
      </c>
      <c r="N12" s="99">
        <f>'Chemical industry'!L72</f>
        <v>96994.374749999988</v>
      </c>
      <c r="O12" s="99">
        <f>'Chemical industry'!M72</f>
        <v>51895.525499999996</v>
      </c>
      <c r="P12" s="99">
        <f>'Chemical industry'!N72</f>
        <v>9547.9019999999982</v>
      </c>
      <c r="Q12" s="99">
        <f>'Chemical industry'!O72</f>
        <v>0</v>
      </c>
      <c r="R12" s="99">
        <f>'Chemical industry'!P72</f>
        <v>0</v>
      </c>
      <c r="S12" s="99">
        <f>'Chemical industry'!Q72</f>
        <v>1418.9175</v>
      </c>
      <c r="T12" s="99">
        <f>'Chemical industry'!R72</f>
        <v>472.97249999999997</v>
      </c>
      <c r="U12" s="99">
        <f>'Chemical industry'!S72</f>
        <v>0</v>
      </c>
      <c r="V12" s="99">
        <f>'Chemical industry'!T72</f>
        <v>0</v>
      </c>
      <c r="W12" s="99">
        <f>'Chemical industry'!U72</f>
        <v>0</v>
      </c>
      <c r="X12" s="99">
        <f>'Chemical industry'!V72</f>
        <v>38393.696249999994</v>
      </c>
      <c r="Y12" s="99">
        <f>'Chemical industry'!W72</f>
        <v>95268.332249999992</v>
      </c>
      <c r="Z12" s="99">
        <f>'Chemical industry'!X72</f>
        <v>109960.57799999998</v>
      </c>
    </row>
    <row r="13" spans="1:26" ht="20" customHeight="1" x14ac:dyDescent="0.35">
      <c r="A13" s="7" t="s">
        <v>123</v>
      </c>
      <c r="B13" s="7" t="s">
        <v>0</v>
      </c>
      <c r="C13" s="7" t="s">
        <v>137</v>
      </c>
      <c r="D13" s="7" t="s">
        <v>115</v>
      </c>
      <c r="E13" s="7" t="s">
        <v>160</v>
      </c>
      <c r="F13" s="7" t="s">
        <v>125</v>
      </c>
      <c r="G13" s="7" t="s">
        <v>116</v>
      </c>
      <c r="H13" s="99">
        <f>'Chemical industry'!F80</f>
        <v>87482.645999999993</v>
      </c>
      <c r="I13" s="99">
        <f>'Chemical industry'!G80</f>
        <v>85267.68974999999</v>
      </c>
      <c r="J13" s="99">
        <f>'Chemical industry'!H80</f>
        <v>32295.896999999997</v>
      </c>
      <c r="K13" s="99">
        <f>'Chemical industry'!I80</f>
        <v>24851.022749999996</v>
      </c>
      <c r="L13" s="99">
        <f>'Chemical industry'!J80</f>
        <v>73167.475499999986</v>
      </c>
      <c r="M13" s="99">
        <f>'Chemical industry'!K80</f>
        <v>91765.244249999989</v>
      </c>
      <c r="N13" s="99">
        <f>'Chemical industry'!L80</f>
        <v>82782.744749999983</v>
      </c>
      <c r="O13" s="99">
        <f>'Chemical industry'!M80</f>
        <v>44291.785499999998</v>
      </c>
      <c r="P13" s="99">
        <f>'Chemical industry'!N80</f>
        <v>8148.9419999999991</v>
      </c>
      <c r="Q13" s="99">
        <f>'Chemical industry'!O80</f>
        <v>0</v>
      </c>
      <c r="R13" s="99">
        <f>'Chemical industry'!P80</f>
        <v>0</v>
      </c>
      <c r="S13" s="99">
        <f>'Chemical industry'!Q80</f>
        <v>1211.0174999999999</v>
      </c>
      <c r="T13" s="99">
        <f>'Chemical industry'!R80</f>
        <v>403.67249999999996</v>
      </c>
      <c r="U13" s="99">
        <f>'Chemical industry'!S80</f>
        <v>0</v>
      </c>
      <c r="V13" s="99">
        <f>'Chemical industry'!T80</f>
        <v>0</v>
      </c>
      <c r="W13" s="99">
        <f>'Chemical industry'!U80</f>
        <v>0</v>
      </c>
      <c r="X13" s="99">
        <f>'Chemical industry'!V80</f>
        <v>32768.246249999997</v>
      </c>
      <c r="Y13" s="99">
        <f>'Chemical industry'!W80</f>
        <v>81309.602249999996</v>
      </c>
      <c r="Z13" s="99">
        <f>'Chemical industry'!X80</f>
        <v>93849.137999999992</v>
      </c>
    </row>
    <row r="14" spans="1:26" ht="20" customHeight="1" x14ac:dyDescent="0.35">
      <c r="A14" s="7" t="s">
        <v>123</v>
      </c>
      <c r="B14" s="7" t="s">
        <v>0</v>
      </c>
      <c r="C14" s="7" t="s">
        <v>126</v>
      </c>
      <c r="D14" s="7" t="s">
        <v>115</v>
      </c>
      <c r="E14" s="7" t="s">
        <v>18</v>
      </c>
      <c r="F14" s="7" t="s">
        <v>125</v>
      </c>
      <c r="G14" s="7" t="s">
        <v>116</v>
      </c>
      <c r="H14" s="99">
        <f>'Chemical industry'!F42</f>
        <v>277327</v>
      </c>
      <c r="I14" s="99">
        <f>'Chemical industry'!G42</f>
        <v>277327</v>
      </c>
      <c r="J14" s="99">
        <f>'Chemical industry'!H42</f>
        <v>277327</v>
      </c>
      <c r="K14" s="99">
        <f>'Chemical industry'!I42</f>
        <v>277327</v>
      </c>
      <c r="L14" s="99">
        <f>'Chemical industry'!J42</f>
        <v>277327</v>
      </c>
      <c r="M14" s="99">
        <f>'Chemical industry'!K42</f>
        <v>277327</v>
      </c>
      <c r="N14" s="99">
        <f>'Chemical industry'!L42</f>
        <v>277327</v>
      </c>
      <c r="O14" s="99">
        <f>'Chemical industry'!M42</f>
        <v>277327</v>
      </c>
      <c r="P14" s="99">
        <f>'Chemical industry'!N42</f>
        <v>277327</v>
      </c>
      <c r="Q14" s="99">
        <f>'Chemical industry'!O42</f>
        <v>277327</v>
      </c>
      <c r="R14" s="99">
        <f>'Chemical industry'!P42</f>
        <v>277327</v>
      </c>
      <c r="S14" s="99">
        <f>'Chemical industry'!Q42</f>
        <v>277327</v>
      </c>
      <c r="T14" s="99">
        <f>'Chemical industry'!R42</f>
        <v>277327</v>
      </c>
      <c r="U14" s="99">
        <f>'Chemical industry'!S42</f>
        <v>277327</v>
      </c>
      <c r="V14" s="99">
        <f>'Chemical industry'!T42</f>
        <v>236656.93519000002</v>
      </c>
      <c r="W14" s="99">
        <f>'Chemical industry'!U42</f>
        <v>229280.14637500001</v>
      </c>
      <c r="X14" s="99">
        <f>'Chemical industry'!V42</f>
        <v>203454.273205</v>
      </c>
      <c r="Y14" s="99">
        <f>'Chemical industry'!W42</f>
        <v>277327</v>
      </c>
      <c r="Z14" s="99">
        <f>'Chemical industry'!X42</f>
        <v>277327</v>
      </c>
    </row>
    <row r="15" spans="1:26" ht="20" customHeight="1" x14ac:dyDescent="0.35">
      <c r="A15" s="7" t="s">
        <v>123</v>
      </c>
      <c r="B15" s="7" t="s">
        <v>0</v>
      </c>
      <c r="C15" s="7" t="s">
        <v>126</v>
      </c>
      <c r="D15" s="7" t="s">
        <v>115</v>
      </c>
      <c r="E15" s="7" t="s">
        <v>19</v>
      </c>
      <c r="F15" s="7" t="s">
        <v>125</v>
      </c>
      <c r="G15" s="7" t="s">
        <v>116</v>
      </c>
      <c r="H15" s="99">
        <f>'Chemical industry'!F50</f>
        <v>6.351</v>
      </c>
      <c r="I15" s="99">
        <f>'Chemical industry'!G50</f>
        <v>6.351</v>
      </c>
      <c r="J15" s="99">
        <f>'Chemical industry'!H50</f>
        <v>6.351</v>
      </c>
      <c r="K15" s="99">
        <f>'Chemical industry'!I50</f>
        <v>6.351</v>
      </c>
      <c r="L15" s="99">
        <f>'Chemical industry'!J50</f>
        <v>6.351</v>
      </c>
      <c r="M15" s="99">
        <f>'Chemical industry'!K50</f>
        <v>6.351</v>
      </c>
      <c r="N15" s="99">
        <f>'Chemical industry'!L50</f>
        <v>6.351</v>
      </c>
      <c r="O15" s="99">
        <f>'Chemical industry'!M50</f>
        <v>6.351</v>
      </c>
      <c r="P15" s="99">
        <f>'Chemical industry'!N50</f>
        <v>6.351</v>
      </c>
      <c r="Q15" s="99">
        <f>'Chemical industry'!O50</f>
        <v>6.351</v>
      </c>
      <c r="R15" s="99">
        <f>'Chemical industry'!P50</f>
        <v>6.351</v>
      </c>
      <c r="S15" s="99">
        <f>'Chemical industry'!Q50</f>
        <v>6.351</v>
      </c>
      <c r="T15" s="99">
        <f>'Chemical industry'!R50</f>
        <v>6.351</v>
      </c>
      <c r="U15" s="99">
        <f>'Chemical industry'!S50</f>
        <v>6.351</v>
      </c>
      <c r="V15" s="99">
        <f>'Chemical industry'!T50</f>
        <v>5.4196244699999996</v>
      </c>
      <c r="W15" s="99">
        <f>'Chemical industry'!U50</f>
        <v>5.2506903750000005</v>
      </c>
      <c r="X15" s="99">
        <f>'Chemical industry'!V50</f>
        <v>4.6592581649999998</v>
      </c>
      <c r="Y15" s="99">
        <f>'Chemical industry'!W50</f>
        <v>6.351</v>
      </c>
      <c r="Z15" s="99">
        <f>'Chemical industry'!X50</f>
        <v>6.351</v>
      </c>
    </row>
    <row r="16" spans="1:26" ht="20" customHeight="1" x14ac:dyDescent="0.35">
      <c r="A16" s="7" t="s">
        <v>123</v>
      </c>
      <c r="B16" s="7" t="s">
        <v>0</v>
      </c>
      <c r="C16" s="7" t="s">
        <v>126</v>
      </c>
      <c r="D16" s="7" t="s">
        <v>115</v>
      </c>
      <c r="E16" s="7" t="s">
        <v>20</v>
      </c>
      <c r="F16" s="7" t="s">
        <v>125</v>
      </c>
      <c r="G16" s="7" t="s">
        <v>116</v>
      </c>
      <c r="H16" s="99">
        <f>'Chemical industry'!F58</f>
        <v>0</v>
      </c>
      <c r="I16" s="99">
        <f>'Chemical industry'!G58</f>
        <v>0</v>
      </c>
      <c r="J16" s="99">
        <f>'Chemical industry'!H58</f>
        <v>0</v>
      </c>
      <c r="K16" s="99">
        <f>'Chemical industry'!I58</f>
        <v>0</v>
      </c>
      <c r="L16" s="99">
        <f>'Chemical industry'!J58</f>
        <v>0</v>
      </c>
      <c r="M16" s="99">
        <f>'Chemical industry'!K58</f>
        <v>0</v>
      </c>
      <c r="N16" s="99">
        <f>'Chemical industry'!L58</f>
        <v>0</v>
      </c>
      <c r="O16" s="99">
        <f>'Chemical industry'!M58</f>
        <v>0</v>
      </c>
      <c r="P16" s="99">
        <f>'Chemical industry'!N58</f>
        <v>0</v>
      </c>
      <c r="Q16" s="99">
        <f>'Chemical industry'!O58</f>
        <v>0</v>
      </c>
      <c r="R16" s="99">
        <f>'Chemical industry'!P58</f>
        <v>0</v>
      </c>
      <c r="S16" s="99">
        <f>'Chemical industry'!Q58</f>
        <v>0</v>
      </c>
      <c r="T16" s="99">
        <f>'Chemical industry'!R58</f>
        <v>0</v>
      </c>
      <c r="U16" s="99">
        <f>'Chemical industry'!S58</f>
        <v>0</v>
      </c>
      <c r="V16" s="99">
        <f>'Chemical industry'!T58</f>
        <v>0</v>
      </c>
      <c r="W16" s="99">
        <f>'Chemical industry'!U58</f>
        <v>0</v>
      </c>
      <c r="X16" s="99">
        <f>'Chemical industry'!V58</f>
        <v>0</v>
      </c>
      <c r="Y16" s="99">
        <f>'Chemical industry'!W58</f>
        <v>0</v>
      </c>
      <c r="Z16" s="99">
        <f>'Chemical industry'!X58</f>
        <v>0</v>
      </c>
    </row>
    <row r="17" spans="1:26" ht="20" customHeight="1" x14ac:dyDescent="0.35">
      <c r="A17" s="7" t="s">
        <v>123</v>
      </c>
      <c r="B17" s="7" t="s">
        <v>0</v>
      </c>
      <c r="C17" s="7" t="s">
        <v>126</v>
      </c>
      <c r="D17" s="7" t="s">
        <v>115</v>
      </c>
      <c r="E17" s="7" t="s">
        <v>158</v>
      </c>
      <c r="F17" s="7" t="s">
        <v>125</v>
      </c>
      <c r="G17" s="7" t="s">
        <v>116</v>
      </c>
      <c r="H17" s="99">
        <f>'Chemical industry'!F66</f>
        <v>277460.37099999998</v>
      </c>
      <c r="I17" s="99">
        <f>'Chemical industry'!G66</f>
        <v>277460.37099999998</v>
      </c>
      <c r="J17" s="99">
        <f>'Chemical industry'!H66</f>
        <v>277460.37099999998</v>
      </c>
      <c r="K17" s="99">
        <f>'Chemical industry'!I66</f>
        <v>277460.37099999998</v>
      </c>
      <c r="L17" s="99">
        <f>'Chemical industry'!J66</f>
        <v>277460.37099999998</v>
      </c>
      <c r="M17" s="99">
        <f>'Chemical industry'!K66</f>
        <v>277460.37099999998</v>
      </c>
      <c r="N17" s="99">
        <f>'Chemical industry'!L66</f>
        <v>277460.37099999998</v>
      </c>
      <c r="O17" s="99">
        <f>'Chemical industry'!M66</f>
        <v>277460.37099999998</v>
      </c>
      <c r="P17" s="99">
        <f>'Chemical industry'!N66</f>
        <v>277460.37099999998</v>
      </c>
      <c r="Q17" s="99">
        <f>'Chemical industry'!O66</f>
        <v>277460.37099999998</v>
      </c>
      <c r="R17" s="99">
        <f>'Chemical industry'!P66</f>
        <v>277460.37099999998</v>
      </c>
      <c r="S17" s="99">
        <f>'Chemical industry'!Q66</f>
        <v>277460.37099999998</v>
      </c>
      <c r="T17" s="99">
        <f>'Chemical industry'!R66</f>
        <v>277460.37099999998</v>
      </c>
      <c r="U17" s="99">
        <f>'Chemical industry'!S66</f>
        <v>277460.37099999998</v>
      </c>
      <c r="V17" s="99">
        <f>'Chemical industry'!T66</f>
        <v>236770.74730387001</v>
      </c>
      <c r="W17" s="99">
        <f>'Chemical industry'!U66</f>
        <v>229390.41087287501</v>
      </c>
      <c r="X17" s="99">
        <f>'Chemical industry'!V66</f>
        <v>203552.11762646501</v>
      </c>
      <c r="Y17" s="99">
        <f>'Chemical industry'!W66</f>
        <v>277460.37099999998</v>
      </c>
      <c r="Z17" s="99">
        <f>'Chemical industry'!X66</f>
        <v>277460.37099999998</v>
      </c>
    </row>
    <row r="18" spans="1:26" ht="20" customHeight="1" x14ac:dyDescent="0.35">
      <c r="A18" s="7" t="s">
        <v>123</v>
      </c>
      <c r="B18" s="7" t="s">
        <v>0</v>
      </c>
      <c r="C18" s="7" t="s">
        <v>126</v>
      </c>
      <c r="D18" s="7" t="s">
        <v>115</v>
      </c>
      <c r="E18" s="7" t="s">
        <v>159</v>
      </c>
      <c r="F18" s="7" t="s">
        <v>125</v>
      </c>
      <c r="G18" s="7" t="s">
        <v>116</v>
      </c>
      <c r="H18" s="99">
        <f>'Chemical industry'!F74</f>
        <v>277504.19290000002</v>
      </c>
      <c r="I18" s="99">
        <f>'Chemical industry'!G74</f>
        <v>277504.19290000002</v>
      </c>
      <c r="J18" s="99">
        <f>'Chemical industry'!H74</f>
        <v>277504.19290000002</v>
      </c>
      <c r="K18" s="99">
        <f>'Chemical industry'!I74</f>
        <v>277504.19290000002</v>
      </c>
      <c r="L18" s="99">
        <f>'Chemical industry'!J74</f>
        <v>277504.19290000002</v>
      </c>
      <c r="M18" s="99">
        <f>'Chemical industry'!K74</f>
        <v>277504.19290000002</v>
      </c>
      <c r="N18" s="99">
        <f>'Chemical industry'!L74</f>
        <v>277504.19290000002</v>
      </c>
      <c r="O18" s="99">
        <f>'Chemical industry'!M74</f>
        <v>277504.19290000002</v>
      </c>
      <c r="P18" s="99">
        <f>'Chemical industry'!N74</f>
        <v>277504.19290000002</v>
      </c>
      <c r="Q18" s="99">
        <f>'Chemical industry'!O74</f>
        <v>277504.19290000002</v>
      </c>
      <c r="R18" s="99">
        <f>'Chemical industry'!P74</f>
        <v>277504.19290000002</v>
      </c>
      <c r="S18" s="99">
        <f>'Chemical industry'!Q74</f>
        <v>277504.19290000002</v>
      </c>
      <c r="T18" s="99">
        <f>'Chemical industry'!R74</f>
        <v>277504.19290000002</v>
      </c>
      <c r="U18" s="99">
        <f>'Chemical industry'!S74</f>
        <v>277504.19290000002</v>
      </c>
      <c r="V18" s="99">
        <f>'Chemical industry'!T74</f>
        <v>236808.14271271302</v>
      </c>
      <c r="W18" s="99">
        <f>'Chemical industry'!U74</f>
        <v>229426.64063646251</v>
      </c>
      <c r="X18" s="99">
        <f>'Chemical industry'!V74</f>
        <v>203584.26650780349</v>
      </c>
      <c r="Y18" s="99">
        <f>'Chemical industry'!W74</f>
        <v>277504.19290000002</v>
      </c>
      <c r="Z18" s="99">
        <f>'Chemical industry'!X74</f>
        <v>277504.19290000002</v>
      </c>
    </row>
    <row r="19" spans="1:26" ht="20" customHeight="1" x14ac:dyDescent="0.35">
      <c r="A19" s="7" t="s">
        <v>123</v>
      </c>
      <c r="B19" s="7" t="s">
        <v>0</v>
      </c>
      <c r="C19" s="7" t="s">
        <v>126</v>
      </c>
      <c r="D19" s="7" t="s">
        <v>115</v>
      </c>
      <c r="E19" s="7" t="s">
        <v>160</v>
      </c>
      <c r="F19" s="7" t="s">
        <v>125</v>
      </c>
      <c r="G19" s="7" t="s">
        <v>116</v>
      </c>
      <c r="H19" s="99">
        <f>'Chemical industry'!F82</f>
        <v>277361.16837999999</v>
      </c>
      <c r="I19" s="99">
        <f>'Chemical industry'!G82</f>
        <v>277361.16837999999</v>
      </c>
      <c r="J19" s="99">
        <f>'Chemical industry'!H82</f>
        <v>277361.16837999999</v>
      </c>
      <c r="K19" s="99">
        <f>'Chemical industry'!I82</f>
        <v>277361.16837999999</v>
      </c>
      <c r="L19" s="99">
        <f>'Chemical industry'!J82</f>
        <v>277361.16837999999</v>
      </c>
      <c r="M19" s="99">
        <f>'Chemical industry'!K82</f>
        <v>277361.16837999999</v>
      </c>
      <c r="N19" s="99">
        <f>'Chemical industry'!L82</f>
        <v>277361.16837999999</v>
      </c>
      <c r="O19" s="99">
        <f>'Chemical industry'!M82</f>
        <v>277361.16837999999</v>
      </c>
      <c r="P19" s="99">
        <f>'Chemical industry'!N82</f>
        <v>277361.16837999999</v>
      </c>
      <c r="Q19" s="99">
        <f>'Chemical industry'!O82</f>
        <v>277361.16837999999</v>
      </c>
      <c r="R19" s="99">
        <f>'Chemical industry'!P82</f>
        <v>277361.16837999999</v>
      </c>
      <c r="S19" s="99">
        <f>'Chemical industry'!Q82</f>
        <v>277361.16837999999</v>
      </c>
      <c r="T19" s="99">
        <f>'Chemical industry'!R82</f>
        <v>277361.16837999999</v>
      </c>
      <c r="U19" s="99">
        <f>'Chemical industry'!S82</f>
        <v>277361.16837999999</v>
      </c>
      <c r="V19" s="99">
        <f>'Chemical industry'!T82</f>
        <v>236686.09276964862</v>
      </c>
      <c r="W19" s="99">
        <f>'Chemical industry'!U82</f>
        <v>229308.39508921752</v>
      </c>
      <c r="X19" s="99">
        <f>'Chemical industry'!V82</f>
        <v>203479.34001392769</v>
      </c>
      <c r="Y19" s="99">
        <f>'Chemical industry'!W82</f>
        <v>277361.16837999999</v>
      </c>
      <c r="Z19" s="99">
        <f>'Chemical industry'!X82</f>
        <v>277361.16837999999</v>
      </c>
    </row>
    <row r="20" spans="1:26" ht="20" customHeight="1" x14ac:dyDescent="0.35">
      <c r="A20" s="7" t="s">
        <v>123</v>
      </c>
      <c r="B20" s="7" t="s">
        <v>0</v>
      </c>
      <c r="C20" s="7" t="s">
        <v>127</v>
      </c>
      <c r="D20" s="7" t="s">
        <v>115</v>
      </c>
      <c r="E20" s="7" t="s">
        <v>18</v>
      </c>
      <c r="F20" s="7" t="s">
        <v>125</v>
      </c>
      <c r="G20" s="7" t="s">
        <v>116</v>
      </c>
      <c r="H20" s="99">
        <f>'Chemical industry'!F43</f>
        <v>1511.1000000000001</v>
      </c>
      <c r="I20" s="99">
        <f>'Chemical industry'!G43</f>
        <v>1511.1000000000001</v>
      </c>
      <c r="J20" s="99">
        <f>'Chemical industry'!H43</f>
        <v>1511.1000000000001</v>
      </c>
      <c r="K20" s="99">
        <f>'Chemical industry'!I43</f>
        <v>1511.1000000000001</v>
      </c>
      <c r="L20" s="99">
        <f>'Chemical industry'!J43</f>
        <v>1511.1000000000001</v>
      </c>
      <c r="M20" s="99">
        <f>'Chemical industry'!K43</f>
        <v>1511.1000000000001</v>
      </c>
      <c r="N20" s="99">
        <f>'Chemical industry'!L43</f>
        <v>1511.1000000000001</v>
      </c>
      <c r="O20" s="99">
        <f>'Chemical industry'!M43</f>
        <v>1511.1000000000001</v>
      </c>
      <c r="P20" s="99">
        <f>'Chemical industry'!N43</f>
        <v>1511.1000000000001</v>
      </c>
      <c r="Q20" s="99">
        <f>'Chemical industry'!O43</f>
        <v>1511.1000000000001</v>
      </c>
      <c r="R20" s="99">
        <f>'Chemical industry'!P43</f>
        <v>1511.1000000000001</v>
      </c>
      <c r="S20" s="99">
        <f>'Chemical industry'!Q43</f>
        <v>1511.1000000000001</v>
      </c>
      <c r="T20" s="99">
        <f>'Chemical industry'!R43</f>
        <v>1511.1000000000001</v>
      </c>
      <c r="U20" s="99">
        <f>'Chemical industry'!S43</f>
        <v>1511.1000000000001</v>
      </c>
      <c r="V20" s="99">
        <f>'Chemical industry'!T43</f>
        <v>1511.1000000000001</v>
      </c>
      <c r="W20" s="99">
        <f>'Chemical industry'!U43</f>
        <v>1511.1000000000001</v>
      </c>
      <c r="X20" s="99">
        <f>'Chemical industry'!V43</f>
        <v>1511.1000000000001</v>
      </c>
      <c r="Y20" s="99">
        <f>'Chemical industry'!W43</f>
        <v>1511.1000000000001</v>
      </c>
      <c r="Z20" s="99">
        <f>'Chemical industry'!X43</f>
        <v>1511.1000000000001</v>
      </c>
    </row>
    <row r="21" spans="1:26" ht="20" customHeight="1" x14ac:dyDescent="0.35">
      <c r="A21" s="7" t="s">
        <v>123</v>
      </c>
      <c r="B21" s="7" t="s">
        <v>0</v>
      </c>
      <c r="C21" s="7" t="s">
        <v>127</v>
      </c>
      <c r="D21" s="7" t="s">
        <v>115</v>
      </c>
      <c r="E21" s="7" t="s">
        <v>19</v>
      </c>
      <c r="F21" s="7" t="s">
        <v>125</v>
      </c>
      <c r="G21" s="7" t="s">
        <v>116</v>
      </c>
      <c r="H21" s="99">
        <f>'Chemical industry'!F51</f>
        <v>0</v>
      </c>
      <c r="I21" s="99">
        <f>'Chemical industry'!G51</f>
        <v>0</v>
      </c>
      <c r="J21" s="99">
        <f>'Chemical industry'!H51</f>
        <v>0</v>
      </c>
      <c r="K21" s="99">
        <f>'Chemical industry'!I51</f>
        <v>0</v>
      </c>
      <c r="L21" s="99">
        <f>'Chemical industry'!J51</f>
        <v>0</v>
      </c>
      <c r="M21" s="99">
        <f>'Chemical industry'!K51</f>
        <v>0</v>
      </c>
      <c r="N21" s="99">
        <f>'Chemical industry'!L51</f>
        <v>0</v>
      </c>
      <c r="O21" s="99">
        <f>'Chemical industry'!M51</f>
        <v>0</v>
      </c>
      <c r="P21" s="99">
        <f>'Chemical industry'!N51</f>
        <v>0</v>
      </c>
      <c r="Q21" s="99">
        <f>'Chemical industry'!O51</f>
        <v>0</v>
      </c>
      <c r="R21" s="99">
        <f>'Chemical industry'!P51</f>
        <v>0</v>
      </c>
      <c r="S21" s="99">
        <f>'Chemical industry'!Q51</f>
        <v>0</v>
      </c>
      <c r="T21" s="99">
        <f>'Chemical industry'!R51</f>
        <v>0</v>
      </c>
      <c r="U21" s="99">
        <f>'Chemical industry'!S51</f>
        <v>0</v>
      </c>
      <c r="V21" s="99">
        <f>'Chemical industry'!T51</f>
        <v>0</v>
      </c>
      <c r="W21" s="99">
        <f>'Chemical industry'!U51</f>
        <v>0</v>
      </c>
      <c r="X21" s="99">
        <f>'Chemical industry'!V51</f>
        <v>0</v>
      </c>
      <c r="Y21" s="99">
        <f>'Chemical industry'!W51</f>
        <v>0</v>
      </c>
      <c r="Z21" s="99">
        <f>'Chemical industry'!X51</f>
        <v>0</v>
      </c>
    </row>
    <row r="22" spans="1:26" ht="20" customHeight="1" x14ac:dyDescent="0.35">
      <c r="A22" s="7" t="s">
        <v>123</v>
      </c>
      <c r="B22" s="7" t="s">
        <v>0</v>
      </c>
      <c r="C22" s="7" t="s">
        <v>127</v>
      </c>
      <c r="D22" s="7" t="s">
        <v>115</v>
      </c>
      <c r="E22" s="7" t="s">
        <v>20</v>
      </c>
      <c r="F22" s="7" t="s">
        <v>125</v>
      </c>
      <c r="G22" s="7" t="s">
        <v>116</v>
      </c>
      <c r="H22" s="99">
        <f>'Chemical industry'!F59</f>
        <v>0</v>
      </c>
      <c r="I22" s="99">
        <f>'Chemical industry'!G59</f>
        <v>0</v>
      </c>
      <c r="J22" s="99">
        <f>'Chemical industry'!H59</f>
        <v>0</v>
      </c>
      <c r="K22" s="99">
        <f>'Chemical industry'!I59</f>
        <v>0</v>
      </c>
      <c r="L22" s="99">
        <f>'Chemical industry'!J59</f>
        <v>0</v>
      </c>
      <c r="M22" s="99">
        <f>'Chemical industry'!K59</f>
        <v>0</v>
      </c>
      <c r="N22" s="99">
        <f>'Chemical industry'!L59</f>
        <v>0</v>
      </c>
      <c r="O22" s="99">
        <f>'Chemical industry'!M59</f>
        <v>0</v>
      </c>
      <c r="P22" s="99">
        <f>'Chemical industry'!N59</f>
        <v>0</v>
      </c>
      <c r="Q22" s="99">
        <f>'Chemical industry'!O59</f>
        <v>0</v>
      </c>
      <c r="R22" s="99">
        <f>'Chemical industry'!P59</f>
        <v>0</v>
      </c>
      <c r="S22" s="99">
        <f>'Chemical industry'!Q59</f>
        <v>0</v>
      </c>
      <c r="T22" s="99">
        <f>'Chemical industry'!R59</f>
        <v>0</v>
      </c>
      <c r="U22" s="99">
        <f>'Chemical industry'!S59</f>
        <v>0</v>
      </c>
      <c r="V22" s="99">
        <f>'Chemical industry'!T59</f>
        <v>0</v>
      </c>
      <c r="W22" s="99">
        <f>'Chemical industry'!U59</f>
        <v>0</v>
      </c>
      <c r="X22" s="99">
        <f>'Chemical industry'!V59</f>
        <v>0</v>
      </c>
      <c r="Y22" s="99">
        <f>'Chemical industry'!W59</f>
        <v>0</v>
      </c>
      <c r="Z22" s="99">
        <f>'Chemical industry'!X59</f>
        <v>0</v>
      </c>
    </row>
    <row r="23" spans="1:26" ht="20" customHeight="1" x14ac:dyDescent="0.35">
      <c r="A23" s="7" t="s">
        <v>123</v>
      </c>
      <c r="B23" s="7" t="s">
        <v>0</v>
      </c>
      <c r="C23" s="7" t="s">
        <v>127</v>
      </c>
      <c r="D23" s="7" t="s">
        <v>115</v>
      </c>
      <c r="E23" s="7" t="s">
        <v>158</v>
      </c>
      <c r="F23" s="7" t="s">
        <v>125</v>
      </c>
      <c r="G23" s="7" t="s">
        <v>116</v>
      </c>
      <c r="H23" s="99">
        <f>'Chemical industry'!F67</f>
        <v>1511.1000000000001</v>
      </c>
      <c r="I23" s="99">
        <f>'Chemical industry'!G67</f>
        <v>1511.1000000000001</v>
      </c>
      <c r="J23" s="99">
        <f>'Chemical industry'!H67</f>
        <v>1511.1000000000001</v>
      </c>
      <c r="K23" s="99">
        <f>'Chemical industry'!I67</f>
        <v>1511.1000000000001</v>
      </c>
      <c r="L23" s="99">
        <f>'Chemical industry'!J67</f>
        <v>1511.1000000000001</v>
      </c>
      <c r="M23" s="99">
        <f>'Chemical industry'!K67</f>
        <v>1511.1000000000001</v>
      </c>
      <c r="N23" s="99">
        <f>'Chemical industry'!L67</f>
        <v>1511.1000000000001</v>
      </c>
      <c r="O23" s="99">
        <f>'Chemical industry'!M67</f>
        <v>1511.1000000000001</v>
      </c>
      <c r="P23" s="99">
        <f>'Chemical industry'!N67</f>
        <v>1511.1000000000001</v>
      </c>
      <c r="Q23" s="99">
        <f>'Chemical industry'!O67</f>
        <v>1511.1000000000001</v>
      </c>
      <c r="R23" s="99">
        <f>'Chemical industry'!P67</f>
        <v>1511.1000000000001</v>
      </c>
      <c r="S23" s="99">
        <f>'Chemical industry'!Q67</f>
        <v>1511.1000000000001</v>
      </c>
      <c r="T23" s="99">
        <f>'Chemical industry'!R67</f>
        <v>1511.1000000000001</v>
      </c>
      <c r="U23" s="99">
        <f>'Chemical industry'!S67</f>
        <v>1511.1000000000001</v>
      </c>
      <c r="V23" s="99">
        <f>'Chemical industry'!T67</f>
        <v>1511.1000000000001</v>
      </c>
      <c r="W23" s="99">
        <f>'Chemical industry'!U67</f>
        <v>1511.1000000000001</v>
      </c>
      <c r="X23" s="99">
        <f>'Chemical industry'!V67</f>
        <v>1511.1000000000001</v>
      </c>
      <c r="Y23" s="99">
        <f>'Chemical industry'!W67</f>
        <v>1511.1000000000001</v>
      </c>
      <c r="Z23" s="99">
        <f>'Chemical industry'!X67</f>
        <v>1511.1000000000001</v>
      </c>
    </row>
    <row r="24" spans="1:26" ht="20" customHeight="1" x14ac:dyDescent="0.35">
      <c r="A24" s="7" t="s">
        <v>123</v>
      </c>
      <c r="B24" s="7" t="s">
        <v>0</v>
      </c>
      <c r="C24" s="7" t="s">
        <v>127</v>
      </c>
      <c r="D24" s="7" t="s">
        <v>115</v>
      </c>
      <c r="E24" s="7" t="s">
        <v>159</v>
      </c>
      <c r="F24" s="7" t="s">
        <v>125</v>
      </c>
      <c r="G24" s="7" t="s">
        <v>116</v>
      </c>
      <c r="H24" s="99">
        <f>'Chemical industry'!F75</f>
        <v>1511.1000000000001</v>
      </c>
      <c r="I24" s="99">
        <f>'Chemical industry'!G75</f>
        <v>1511.1000000000001</v>
      </c>
      <c r="J24" s="99">
        <f>'Chemical industry'!H75</f>
        <v>1511.1000000000001</v>
      </c>
      <c r="K24" s="99">
        <f>'Chemical industry'!I75</f>
        <v>1511.1000000000001</v>
      </c>
      <c r="L24" s="99">
        <f>'Chemical industry'!J75</f>
        <v>1511.1000000000001</v>
      </c>
      <c r="M24" s="99">
        <f>'Chemical industry'!K75</f>
        <v>1511.1000000000001</v>
      </c>
      <c r="N24" s="99">
        <f>'Chemical industry'!L75</f>
        <v>1511.1000000000001</v>
      </c>
      <c r="O24" s="99">
        <f>'Chemical industry'!M75</f>
        <v>1511.1000000000001</v>
      </c>
      <c r="P24" s="99">
        <f>'Chemical industry'!N75</f>
        <v>1511.1000000000001</v>
      </c>
      <c r="Q24" s="99">
        <f>'Chemical industry'!O75</f>
        <v>1511.1000000000001</v>
      </c>
      <c r="R24" s="99">
        <f>'Chemical industry'!P75</f>
        <v>1511.1000000000001</v>
      </c>
      <c r="S24" s="99">
        <f>'Chemical industry'!Q75</f>
        <v>1511.1000000000001</v>
      </c>
      <c r="T24" s="99">
        <f>'Chemical industry'!R75</f>
        <v>1511.1000000000001</v>
      </c>
      <c r="U24" s="99">
        <f>'Chemical industry'!S75</f>
        <v>1511.1000000000001</v>
      </c>
      <c r="V24" s="99">
        <f>'Chemical industry'!T75</f>
        <v>1511.1000000000001</v>
      </c>
      <c r="W24" s="99">
        <f>'Chemical industry'!U75</f>
        <v>1511.1000000000001</v>
      </c>
      <c r="X24" s="99">
        <f>'Chemical industry'!V75</f>
        <v>1511.1000000000001</v>
      </c>
      <c r="Y24" s="99">
        <f>'Chemical industry'!W75</f>
        <v>1511.1000000000001</v>
      </c>
      <c r="Z24" s="99">
        <f>'Chemical industry'!X75</f>
        <v>1511.1000000000001</v>
      </c>
    </row>
    <row r="25" spans="1:26" ht="20" customHeight="1" x14ac:dyDescent="0.35">
      <c r="A25" s="7" t="s">
        <v>123</v>
      </c>
      <c r="B25" s="7" t="s">
        <v>0</v>
      </c>
      <c r="C25" s="7" t="s">
        <v>127</v>
      </c>
      <c r="D25" s="7" t="s">
        <v>115</v>
      </c>
      <c r="E25" s="7" t="s">
        <v>160</v>
      </c>
      <c r="F25" s="7" t="s">
        <v>125</v>
      </c>
      <c r="G25" s="7" t="s">
        <v>116</v>
      </c>
      <c r="H25" s="99">
        <f>'Chemical industry'!F83</f>
        <v>1511.1000000000001</v>
      </c>
      <c r="I25" s="99">
        <f>'Chemical industry'!G83</f>
        <v>1511.1000000000001</v>
      </c>
      <c r="J25" s="99">
        <f>'Chemical industry'!H83</f>
        <v>1511.1000000000001</v>
      </c>
      <c r="K25" s="99">
        <f>'Chemical industry'!I83</f>
        <v>1511.1000000000001</v>
      </c>
      <c r="L25" s="99">
        <f>'Chemical industry'!J83</f>
        <v>1511.1000000000001</v>
      </c>
      <c r="M25" s="99">
        <f>'Chemical industry'!K83</f>
        <v>1511.1000000000001</v>
      </c>
      <c r="N25" s="99">
        <f>'Chemical industry'!L83</f>
        <v>1511.1000000000001</v>
      </c>
      <c r="O25" s="99">
        <f>'Chemical industry'!M83</f>
        <v>1511.1000000000001</v>
      </c>
      <c r="P25" s="99">
        <f>'Chemical industry'!N83</f>
        <v>1511.1000000000001</v>
      </c>
      <c r="Q25" s="99">
        <f>'Chemical industry'!O83</f>
        <v>1511.1000000000001</v>
      </c>
      <c r="R25" s="99">
        <f>'Chemical industry'!P83</f>
        <v>1511.1000000000001</v>
      </c>
      <c r="S25" s="99">
        <f>'Chemical industry'!Q83</f>
        <v>1511.1000000000001</v>
      </c>
      <c r="T25" s="99">
        <f>'Chemical industry'!R83</f>
        <v>1511.1000000000001</v>
      </c>
      <c r="U25" s="99">
        <f>'Chemical industry'!S83</f>
        <v>1511.1000000000001</v>
      </c>
      <c r="V25" s="99">
        <f>'Chemical industry'!T83</f>
        <v>1511.1000000000001</v>
      </c>
      <c r="W25" s="99">
        <f>'Chemical industry'!U83</f>
        <v>1511.1000000000001</v>
      </c>
      <c r="X25" s="99">
        <f>'Chemical industry'!V83</f>
        <v>1511.1000000000001</v>
      </c>
      <c r="Y25" s="99">
        <f>'Chemical industry'!W83</f>
        <v>1511.1000000000001</v>
      </c>
      <c r="Z25" s="99">
        <f>'Chemical industry'!X83</f>
        <v>1511.1000000000001</v>
      </c>
    </row>
    <row r="26" spans="1:26" ht="20" customHeight="1" x14ac:dyDescent="0.35">
      <c r="A26" s="7" t="s">
        <v>123</v>
      </c>
      <c r="B26" s="7" t="s">
        <v>0</v>
      </c>
      <c r="C26" s="7" t="s">
        <v>128</v>
      </c>
      <c r="D26" s="7" t="s">
        <v>115</v>
      </c>
      <c r="E26" s="7" t="s">
        <v>18</v>
      </c>
      <c r="F26" s="7" t="s">
        <v>125</v>
      </c>
      <c r="G26" s="7" t="s">
        <v>116</v>
      </c>
      <c r="H26" s="99">
        <f>'Chemical industry'!F41</f>
        <v>74997.75</v>
      </c>
      <c r="I26" s="99">
        <f>'Chemical industry'!G41</f>
        <v>74997.75</v>
      </c>
      <c r="J26" s="99">
        <f>'Chemical industry'!H41</f>
        <v>74997.75</v>
      </c>
      <c r="K26" s="99">
        <f>'Chemical industry'!I41</f>
        <v>74997.75</v>
      </c>
      <c r="L26" s="99">
        <f>'Chemical industry'!J41</f>
        <v>65440.903749999998</v>
      </c>
      <c r="M26" s="99">
        <f>'Chemical industry'!K41</f>
        <v>67996.574999999997</v>
      </c>
      <c r="N26" s="99">
        <f>'Chemical industry'!L41</f>
        <v>74997.75</v>
      </c>
      <c r="O26" s="99">
        <f>'Chemical industry'!M41</f>
        <v>74997.75</v>
      </c>
      <c r="P26" s="99">
        <f>'Chemical industry'!N41</f>
        <v>74997.75</v>
      </c>
      <c r="Q26" s="99">
        <f>'Chemical industry'!O41</f>
        <v>74997.75</v>
      </c>
      <c r="R26" s="99">
        <f>'Chemical industry'!P41</f>
        <v>74997.75</v>
      </c>
      <c r="S26" s="99">
        <f>'Chemical industry'!Q41</f>
        <v>74997.75</v>
      </c>
      <c r="T26" s="99">
        <f>'Chemical industry'!R41</f>
        <v>65654.539999999994</v>
      </c>
      <c r="U26" s="99">
        <f>'Chemical industry'!S41</f>
        <v>66016.717499999999</v>
      </c>
      <c r="V26" s="99">
        <f>'Chemical industry'!T41</f>
        <v>62382.131249999999</v>
      </c>
      <c r="W26" s="99">
        <f>'Chemical industry'!U41</f>
        <v>61476.341249999998</v>
      </c>
      <c r="X26" s="99">
        <f>'Chemical industry'!V41</f>
        <v>74997.75</v>
      </c>
      <c r="Y26" s="99">
        <f>'Chemical industry'!W41</f>
        <v>74997.75</v>
      </c>
      <c r="Z26" s="99">
        <f>'Chemical industry'!X41</f>
        <v>74997.75</v>
      </c>
    </row>
    <row r="27" spans="1:26" ht="20" customHeight="1" x14ac:dyDescent="0.35">
      <c r="A27" s="7" t="s">
        <v>123</v>
      </c>
      <c r="B27" s="7" t="s">
        <v>0</v>
      </c>
      <c r="C27" s="7" t="s">
        <v>128</v>
      </c>
      <c r="D27" s="7" t="s">
        <v>115</v>
      </c>
      <c r="E27" s="7" t="s">
        <v>19</v>
      </c>
      <c r="F27" s="7" t="s">
        <v>125</v>
      </c>
      <c r="G27" s="7" t="s">
        <v>116</v>
      </c>
      <c r="H27" s="99">
        <f>'Chemical industry'!F49</f>
        <v>0</v>
      </c>
      <c r="I27" s="99">
        <f>'Chemical industry'!G49</f>
        <v>0</v>
      </c>
      <c r="J27" s="99">
        <f>'Chemical industry'!H49</f>
        <v>0</v>
      </c>
      <c r="K27" s="99">
        <f>'Chemical industry'!I49</f>
        <v>0</v>
      </c>
      <c r="L27" s="99">
        <f>'Chemical industry'!J49</f>
        <v>0</v>
      </c>
      <c r="M27" s="99">
        <f>'Chemical industry'!K49</f>
        <v>0</v>
      </c>
      <c r="N27" s="99">
        <f>'Chemical industry'!L49</f>
        <v>0</v>
      </c>
      <c r="O27" s="99">
        <f>'Chemical industry'!M49</f>
        <v>0</v>
      </c>
      <c r="P27" s="99">
        <f>'Chemical industry'!N49</f>
        <v>0</v>
      </c>
      <c r="Q27" s="99">
        <f>'Chemical industry'!O49</f>
        <v>0</v>
      </c>
      <c r="R27" s="99">
        <f>'Chemical industry'!P49</f>
        <v>0</v>
      </c>
      <c r="S27" s="99">
        <f>'Chemical industry'!Q49</f>
        <v>0</v>
      </c>
      <c r="T27" s="99">
        <f>'Chemical industry'!R49</f>
        <v>0</v>
      </c>
      <c r="U27" s="99">
        <f>'Chemical industry'!S49</f>
        <v>0</v>
      </c>
      <c r="V27" s="99">
        <f>'Chemical industry'!T49</f>
        <v>0</v>
      </c>
      <c r="W27" s="99">
        <f>'Chemical industry'!U49</f>
        <v>0</v>
      </c>
      <c r="X27" s="99">
        <f>'Chemical industry'!V49</f>
        <v>0</v>
      </c>
      <c r="Y27" s="99">
        <f>'Chemical industry'!W49</f>
        <v>0</v>
      </c>
      <c r="Z27" s="99">
        <f>'Chemical industry'!X49</f>
        <v>0</v>
      </c>
    </row>
    <row r="28" spans="1:26" ht="20" customHeight="1" x14ac:dyDescent="0.35">
      <c r="A28" s="7" t="s">
        <v>123</v>
      </c>
      <c r="B28" s="7" t="s">
        <v>0</v>
      </c>
      <c r="C28" s="7" t="s">
        <v>128</v>
      </c>
      <c r="D28" s="7" t="s">
        <v>115</v>
      </c>
      <c r="E28" s="7" t="s">
        <v>20</v>
      </c>
      <c r="F28" s="7" t="s">
        <v>125</v>
      </c>
      <c r="G28" s="7" t="s">
        <v>116</v>
      </c>
      <c r="H28" s="99">
        <f>'Chemical industry'!F57</f>
        <v>0</v>
      </c>
      <c r="I28" s="99">
        <f>'Chemical industry'!G57</f>
        <v>0</v>
      </c>
      <c r="J28" s="99">
        <f>'Chemical industry'!H57</f>
        <v>0</v>
      </c>
      <c r="K28" s="99">
        <f>'Chemical industry'!I57</f>
        <v>0</v>
      </c>
      <c r="L28" s="99">
        <f>'Chemical industry'!J57</f>
        <v>0</v>
      </c>
      <c r="M28" s="99">
        <f>'Chemical industry'!K57</f>
        <v>0</v>
      </c>
      <c r="N28" s="99">
        <f>'Chemical industry'!L57</f>
        <v>0</v>
      </c>
      <c r="O28" s="99">
        <f>'Chemical industry'!M57</f>
        <v>0</v>
      </c>
      <c r="P28" s="99">
        <f>'Chemical industry'!N57</f>
        <v>0</v>
      </c>
      <c r="Q28" s="99">
        <f>'Chemical industry'!O57</f>
        <v>0</v>
      </c>
      <c r="R28" s="99">
        <f>'Chemical industry'!P57</f>
        <v>0</v>
      </c>
      <c r="S28" s="99">
        <f>'Chemical industry'!Q57</f>
        <v>0</v>
      </c>
      <c r="T28" s="99">
        <f>'Chemical industry'!R57</f>
        <v>0</v>
      </c>
      <c r="U28" s="99">
        <f>'Chemical industry'!S57</f>
        <v>0</v>
      </c>
      <c r="V28" s="99">
        <f>'Chemical industry'!T57</f>
        <v>0</v>
      </c>
      <c r="W28" s="99">
        <f>'Chemical industry'!U57</f>
        <v>0</v>
      </c>
      <c r="X28" s="99">
        <f>'Chemical industry'!V57</f>
        <v>0</v>
      </c>
      <c r="Y28" s="99">
        <f>'Chemical industry'!W57</f>
        <v>0</v>
      </c>
      <c r="Z28" s="99">
        <f>'Chemical industry'!X57</f>
        <v>0</v>
      </c>
    </row>
    <row r="29" spans="1:26" ht="20" customHeight="1" x14ac:dyDescent="0.35">
      <c r="A29" s="7" t="s">
        <v>123</v>
      </c>
      <c r="B29" s="7" t="s">
        <v>0</v>
      </c>
      <c r="C29" s="7" t="s">
        <v>128</v>
      </c>
      <c r="D29" s="7" t="s">
        <v>115</v>
      </c>
      <c r="E29" s="7" t="s">
        <v>158</v>
      </c>
      <c r="F29" s="7" t="s">
        <v>125</v>
      </c>
      <c r="G29" s="7" t="s">
        <v>116</v>
      </c>
      <c r="H29" s="99">
        <f>'Chemical industry'!F65</f>
        <v>74997.75</v>
      </c>
      <c r="I29" s="99">
        <f>'Chemical industry'!G65</f>
        <v>74997.75</v>
      </c>
      <c r="J29" s="99">
        <f>'Chemical industry'!H65</f>
        <v>74997.75</v>
      </c>
      <c r="K29" s="99">
        <f>'Chemical industry'!I65</f>
        <v>74997.75</v>
      </c>
      <c r="L29" s="99">
        <f>'Chemical industry'!J65</f>
        <v>65440.903749999998</v>
      </c>
      <c r="M29" s="99">
        <f>'Chemical industry'!K65</f>
        <v>67996.574999999997</v>
      </c>
      <c r="N29" s="99">
        <f>'Chemical industry'!L65</f>
        <v>74997.75</v>
      </c>
      <c r="O29" s="99">
        <f>'Chemical industry'!M65</f>
        <v>74997.75</v>
      </c>
      <c r="P29" s="99">
        <f>'Chemical industry'!N65</f>
        <v>74997.75</v>
      </c>
      <c r="Q29" s="99">
        <f>'Chemical industry'!O65</f>
        <v>74997.75</v>
      </c>
      <c r="R29" s="99">
        <f>'Chemical industry'!P65</f>
        <v>74997.75</v>
      </c>
      <c r="S29" s="99">
        <f>'Chemical industry'!Q65</f>
        <v>74997.75</v>
      </c>
      <c r="T29" s="99">
        <f>'Chemical industry'!R65</f>
        <v>65654.539999999994</v>
      </c>
      <c r="U29" s="99">
        <f>'Chemical industry'!S65</f>
        <v>66016.717499999999</v>
      </c>
      <c r="V29" s="99">
        <f>'Chemical industry'!T65</f>
        <v>62382.131249999999</v>
      </c>
      <c r="W29" s="99">
        <f>'Chemical industry'!U65</f>
        <v>61476.341249999998</v>
      </c>
      <c r="X29" s="99">
        <f>'Chemical industry'!V65</f>
        <v>74997.75</v>
      </c>
      <c r="Y29" s="99">
        <f>'Chemical industry'!W65</f>
        <v>74997.75</v>
      </c>
      <c r="Z29" s="99">
        <f>'Chemical industry'!X65</f>
        <v>74997.75</v>
      </c>
    </row>
    <row r="30" spans="1:26" ht="20" customHeight="1" x14ac:dyDescent="0.35">
      <c r="A30" s="7" t="s">
        <v>123</v>
      </c>
      <c r="B30" s="7" t="s">
        <v>0</v>
      </c>
      <c r="C30" s="7" t="s">
        <v>128</v>
      </c>
      <c r="D30" s="7" t="s">
        <v>115</v>
      </c>
      <c r="E30" s="7" t="s">
        <v>159</v>
      </c>
      <c r="F30" s="7" t="s">
        <v>125</v>
      </c>
      <c r="G30" s="7" t="s">
        <v>116</v>
      </c>
      <c r="H30" s="99">
        <f>'Chemical industry'!F73</f>
        <v>74997.75</v>
      </c>
      <c r="I30" s="99">
        <f>'Chemical industry'!G73</f>
        <v>74997.75</v>
      </c>
      <c r="J30" s="99">
        <f>'Chemical industry'!H73</f>
        <v>74997.75</v>
      </c>
      <c r="K30" s="99">
        <f>'Chemical industry'!I73</f>
        <v>74997.75</v>
      </c>
      <c r="L30" s="99">
        <f>'Chemical industry'!J73</f>
        <v>65440.903749999998</v>
      </c>
      <c r="M30" s="99">
        <f>'Chemical industry'!K73</f>
        <v>67996.574999999997</v>
      </c>
      <c r="N30" s="99">
        <f>'Chemical industry'!L73</f>
        <v>74997.75</v>
      </c>
      <c r="O30" s="99">
        <f>'Chemical industry'!M73</f>
        <v>74997.75</v>
      </c>
      <c r="P30" s="99">
        <f>'Chemical industry'!N73</f>
        <v>74997.75</v>
      </c>
      <c r="Q30" s="99">
        <f>'Chemical industry'!O73</f>
        <v>74997.75</v>
      </c>
      <c r="R30" s="99">
        <f>'Chemical industry'!P73</f>
        <v>74997.75</v>
      </c>
      <c r="S30" s="99">
        <f>'Chemical industry'!Q73</f>
        <v>74997.75</v>
      </c>
      <c r="T30" s="99">
        <f>'Chemical industry'!R73</f>
        <v>65654.539999999994</v>
      </c>
      <c r="U30" s="99">
        <f>'Chemical industry'!S73</f>
        <v>66016.717499999999</v>
      </c>
      <c r="V30" s="99">
        <f>'Chemical industry'!T73</f>
        <v>62382.131249999999</v>
      </c>
      <c r="W30" s="99">
        <f>'Chemical industry'!U73</f>
        <v>61476.341249999998</v>
      </c>
      <c r="X30" s="99">
        <f>'Chemical industry'!V73</f>
        <v>74997.75</v>
      </c>
      <c r="Y30" s="99">
        <f>'Chemical industry'!W73</f>
        <v>74997.75</v>
      </c>
      <c r="Z30" s="99">
        <f>'Chemical industry'!X73</f>
        <v>74997.75</v>
      </c>
    </row>
    <row r="31" spans="1:26" ht="20" customHeight="1" x14ac:dyDescent="0.35">
      <c r="A31" s="7" t="s">
        <v>123</v>
      </c>
      <c r="B31" s="7" t="s">
        <v>0</v>
      </c>
      <c r="C31" s="7" t="s">
        <v>128</v>
      </c>
      <c r="D31" s="7" t="s">
        <v>115</v>
      </c>
      <c r="E31" s="7" t="s">
        <v>160</v>
      </c>
      <c r="F31" s="7" t="s">
        <v>125</v>
      </c>
      <c r="G31" s="7" t="s">
        <v>116</v>
      </c>
      <c r="H31" s="99">
        <f>'Chemical industry'!F81</f>
        <v>74997.75</v>
      </c>
      <c r="I31" s="99">
        <f>'Chemical industry'!G81</f>
        <v>74997.75</v>
      </c>
      <c r="J31" s="99">
        <f>'Chemical industry'!H81</f>
        <v>74997.75</v>
      </c>
      <c r="K31" s="99">
        <f>'Chemical industry'!I81</f>
        <v>74997.75</v>
      </c>
      <c r="L31" s="99">
        <f>'Chemical industry'!J81</f>
        <v>65440.903749999998</v>
      </c>
      <c r="M31" s="99">
        <f>'Chemical industry'!K81</f>
        <v>67996.574999999997</v>
      </c>
      <c r="N31" s="99">
        <f>'Chemical industry'!L81</f>
        <v>74997.75</v>
      </c>
      <c r="O31" s="99">
        <f>'Chemical industry'!M81</f>
        <v>74997.75</v>
      </c>
      <c r="P31" s="99">
        <f>'Chemical industry'!N81</f>
        <v>74997.75</v>
      </c>
      <c r="Q31" s="99">
        <f>'Chemical industry'!O81</f>
        <v>74997.75</v>
      </c>
      <c r="R31" s="99">
        <f>'Chemical industry'!P81</f>
        <v>74997.75</v>
      </c>
      <c r="S31" s="99">
        <f>'Chemical industry'!Q81</f>
        <v>74997.75</v>
      </c>
      <c r="T31" s="99">
        <f>'Chemical industry'!R81</f>
        <v>65654.539999999994</v>
      </c>
      <c r="U31" s="99">
        <f>'Chemical industry'!S81</f>
        <v>66016.717499999999</v>
      </c>
      <c r="V31" s="99">
        <f>'Chemical industry'!T81</f>
        <v>62382.131249999999</v>
      </c>
      <c r="W31" s="99">
        <f>'Chemical industry'!U81</f>
        <v>61476.341249999998</v>
      </c>
      <c r="X31" s="99">
        <f>'Chemical industry'!V81</f>
        <v>74997.75</v>
      </c>
      <c r="Y31" s="99">
        <f>'Chemical industry'!W81</f>
        <v>74997.75</v>
      </c>
      <c r="Z31" s="99">
        <f>'Chemical industry'!X81</f>
        <v>74997.75</v>
      </c>
    </row>
    <row r="32" spans="1:26" ht="20" customHeight="1" x14ac:dyDescent="0.35">
      <c r="A32" s="7" t="s">
        <v>123</v>
      </c>
      <c r="B32" s="7" t="s">
        <v>129</v>
      </c>
      <c r="C32" s="7" t="s">
        <v>130</v>
      </c>
      <c r="D32" s="7" t="s">
        <v>115</v>
      </c>
      <c r="E32" s="7" t="s">
        <v>18</v>
      </c>
      <c r="F32" s="7" t="s">
        <v>125</v>
      </c>
      <c r="G32" s="7" t="s">
        <v>116</v>
      </c>
      <c r="H32" s="99">
        <f>'Metal industry '!F28</f>
        <v>40053.563999999998</v>
      </c>
      <c r="I32" s="99">
        <f>'Metal industry '!G28</f>
        <v>40053.563999999998</v>
      </c>
      <c r="J32" s="99">
        <f>'Metal industry '!H28</f>
        <v>40053.563999999998</v>
      </c>
      <c r="K32" s="99">
        <f>'Metal industry '!I28</f>
        <v>40053.563999999998</v>
      </c>
      <c r="L32" s="99">
        <f>'Metal industry '!J28</f>
        <v>40053.563999999998</v>
      </c>
      <c r="M32" s="99">
        <f>'Metal industry '!K28</f>
        <v>40053.563999999998</v>
      </c>
      <c r="N32" s="99">
        <f>'Metal industry '!L28</f>
        <v>40053.563999999998</v>
      </c>
      <c r="O32" s="99">
        <f>'Metal industry '!M28</f>
        <v>40053.563999999998</v>
      </c>
      <c r="P32" s="99">
        <f>'Metal industry '!N28</f>
        <v>40053.563999999998</v>
      </c>
      <c r="Q32" s="99">
        <f>'Metal industry '!O28</f>
        <v>40053.563999999998</v>
      </c>
      <c r="R32" s="99">
        <f>'Metal industry '!P28</f>
        <v>40053.563999999998</v>
      </c>
      <c r="S32" s="99">
        <f>'Metal industry '!Q28</f>
        <v>40053.563999999998</v>
      </c>
      <c r="T32" s="99">
        <f>'Metal industry '!R28</f>
        <v>40053.563999999998</v>
      </c>
      <c r="U32" s="99">
        <f>'Metal industry '!S28</f>
        <v>40053.563999999998</v>
      </c>
      <c r="V32" s="99">
        <f>'Metal industry '!T28</f>
        <v>40053.563999999998</v>
      </c>
      <c r="W32" s="99">
        <f>'Metal industry '!U28</f>
        <v>40053.563999999998</v>
      </c>
      <c r="X32" s="99">
        <f>'Metal industry '!V28</f>
        <v>40053.563999999998</v>
      </c>
      <c r="Y32" s="99">
        <f>'Metal industry '!W28</f>
        <v>40053.563999999998</v>
      </c>
      <c r="Z32" s="99">
        <f>'Metal industry '!X28</f>
        <v>40053.563999999998</v>
      </c>
    </row>
    <row r="33" spans="1:26" ht="20" customHeight="1" x14ac:dyDescent="0.35">
      <c r="A33" s="7" t="s">
        <v>123</v>
      </c>
      <c r="B33" s="7" t="s">
        <v>129</v>
      </c>
      <c r="C33" s="7" t="s">
        <v>130</v>
      </c>
      <c r="D33" s="7" t="s">
        <v>115</v>
      </c>
      <c r="E33" s="7" t="s">
        <v>19</v>
      </c>
      <c r="F33" s="7" t="s">
        <v>125</v>
      </c>
      <c r="G33" s="7" t="s">
        <v>116</v>
      </c>
      <c r="H33" s="99">
        <f>'Metal industry '!F33</f>
        <v>0</v>
      </c>
      <c r="I33" s="99">
        <f>'Metal industry '!G33</f>
        <v>0</v>
      </c>
      <c r="J33" s="99">
        <f>'Metal industry '!H33</f>
        <v>0</v>
      </c>
      <c r="K33" s="99">
        <f>'Metal industry '!I33</f>
        <v>0</v>
      </c>
      <c r="L33" s="99">
        <f>'Metal industry '!J33</f>
        <v>0</v>
      </c>
      <c r="M33" s="99">
        <f>'Metal industry '!K33</f>
        <v>0</v>
      </c>
      <c r="N33" s="99">
        <f>'Metal industry '!L33</f>
        <v>0</v>
      </c>
      <c r="O33" s="99">
        <f>'Metal industry '!M33</f>
        <v>0</v>
      </c>
      <c r="P33" s="99">
        <f>'Metal industry '!N33</f>
        <v>0</v>
      </c>
      <c r="Q33" s="99">
        <f>'Metal industry '!O33</f>
        <v>0</v>
      </c>
      <c r="R33" s="99">
        <f>'Metal industry '!P33</f>
        <v>0</v>
      </c>
      <c r="S33" s="99">
        <f>'Metal industry '!Q33</f>
        <v>0</v>
      </c>
      <c r="T33" s="99">
        <f>'Metal industry '!R33</f>
        <v>0</v>
      </c>
      <c r="U33" s="99">
        <f>'Metal industry '!S33</f>
        <v>0</v>
      </c>
      <c r="V33" s="99">
        <f>'Metal industry '!T33</f>
        <v>0</v>
      </c>
      <c r="W33" s="99">
        <f>'Metal industry '!U33</f>
        <v>0</v>
      </c>
      <c r="X33" s="99">
        <f>'Metal industry '!V33</f>
        <v>0</v>
      </c>
      <c r="Y33" s="99">
        <f>'Metal industry '!W33</f>
        <v>0</v>
      </c>
      <c r="Z33" s="99">
        <f>'Metal industry '!X33</f>
        <v>0</v>
      </c>
    </row>
    <row r="34" spans="1:26" ht="20" customHeight="1" x14ac:dyDescent="0.35">
      <c r="A34" s="7" t="s">
        <v>123</v>
      </c>
      <c r="B34" s="7" t="s">
        <v>129</v>
      </c>
      <c r="C34" s="7" t="s">
        <v>130</v>
      </c>
      <c r="D34" s="7" t="s">
        <v>115</v>
      </c>
      <c r="E34" s="7" t="s">
        <v>20</v>
      </c>
      <c r="F34" s="7" t="s">
        <v>125</v>
      </c>
      <c r="G34" s="7" t="s">
        <v>116</v>
      </c>
      <c r="H34" s="99">
        <f>'Metal industry '!F38</f>
        <v>0</v>
      </c>
      <c r="I34" s="99">
        <f>'Metal industry '!G38</f>
        <v>0</v>
      </c>
      <c r="J34" s="99">
        <f>'Metal industry '!H38</f>
        <v>0</v>
      </c>
      <c r="K34" s="99">
        <f>'Metal industry '!I38</f>
        <v>0</v>
      </c>
      <c r="L34" s="99">
        <f>'Metal industry '!J38</f>
        <v>0</v>
      </c>
      <c r="M34" s="99">
        <f>'Metal industry '!K38</f>
        <v>0</v>
      </c>
      <c r="N34" s="99">
        <f>'Metal industry '!L38</f>
        <v>0</v>
      </c>
      <c r="O34" s="99">
        <f>'Metal industry '!M38</f>
        <v>0</v>
      </c>
      <c r="P34" s="99">
        <f>'Metal industry '!N38</f>
        <v>0</v>
      </c>
      <c r="Q34" s="99">
        <f>'Metal industry '!O38</f>
        <v>0</v>
      </c>
      <c r="R34" s="99">
        <f>'Metal industry '!P38</f>
        <v>0</v>
      </c>
      <c r="S34" s="99">
        <f>'Metal industry '!Q38</f>
        <v>0</v>
      </c>
      <c r="T34" s="99">
        <f>'Metal industry '!R38</f>
        <v>0</v>
      </c>
      <c r="U34" s="99">
        <f>'Metal industry '!S38</f>
        <v>0</v>
      </c>
      <c r="V34" s="99">
        <f>'Metal industry '!T38</f>
        <v>0</v>
      </c>
      <c r="W34" s="99">
        <f>'Metal industry '!U38</f>
        <v>0</v>
      </c>
      <c r="X34" s="99">
        <f>'Metal industry '!V38</f>
        <v>0</v>
      </c>
      <c r="Y34" s="99">
        <f>'Metal industry '!W38</f>
        <v>0</v>
      </c>
      <c r="Z34" s="99">
        <f>'Metal industry '!X38</f>
        <v>0</v>
      </c>
    </row>
    <row r="35" spans="1:26" ht="20" customHeight="1" x14ac:dyDescent="0.35">
      <c r="A35" s="7" t="s">
        <v>123</v>
      </c>
      <c r="B35" s="7" t="s">
        <v>129</v>
      </c>
      <c r="C35" s="7" t="s">
        <v>130</v>
      </c>
      <c r="D35" s="7" t="s">
        <v>115</v>
      </c>
      <c r="E35" s="7" t="s">
        <v>158</v>
      </c>
      <c r="F35" s="7" t="s">
        <v>125</v>
      </c>
      <c r="G35" s="7" t="s">
        <v>116</v>
      </c>
      <c r="H35" s="99">
        <f>'Metal industry '!F43</f>
        <v>40053.563999999998</v>
      </c>
      <c r="I35" s="99">
        <f>'Metal industry '!G43</f>
        <v>40053.563999999998</v>
      </c>
      <c r="J35" s="99">
        <f>'Metal industry '!H43</f>
        <v>40053.563999999998</v>
      </c>
      <c r="K35" s="99">
        <f>'Metal industry '!I43</f>
        <v>40053.563999999998</v>
      </c>
      <c r="L35" s="99">
        <f>'Metal industry '!J43</f>
        <v>40053.563999999998</v>
      </c>
      <c r="M35" s="99">
        <f>'Metal industry '!K43</f>
        <v>40053.563999999998</v>
      </c>
      <c r="N35" s="99">
        <f>'Metal industry '!L43</f>
        <v>40053.563999999998</v>
      </c>
      <c r="O35" s="99">
        <f>'Metal industry '!M43</f>
        <v>40053.563999999998</v>
      </c>
      <c r="P35" s="99">
        <f>'Metal industry '!N43</f>
        <v>40053.563999999998</v>
      </c>
      <c r="Q35" s="99">
        <f>'Metal industry '!O43</f>
        <v>40053.563999999998</v>
      </c>
      <c r="R35" s="99">
        <f>'Metal industry '!P43</f>
        <v>40053.563999999998</v>
      </c>
      <c r="S35" s="99">
        <f>'Metal industry '!Q43</f>
        <v>40053.563999999998</v>
      </c>
      <c r="T35" s="99">
        <f>'Metal industry '!R43</f>
        <v>40053.563999999998</v>
      </c>
      <c r="U35" s="99">
        <f>'Metal industry '!S43</f>
        <v>40053.563999999998</v>
      </c>
      <c r="V35" s="99">
        <f>'Metal industry '!T43</f>
        <v>40053.563999999998</v>
      </c>
      <c r="W35" s="99">
        <f>'Metal industry '!U43</f>
        <v>40053.563999999998</v>
      </c>
      <c r="X35" s="99">
        <f>'Metal industry '!V43</f>
        <v>40053.563999999998</v>
      </c>
      <c r="Y35" s="99">
        <f>'Metal industry '!W43</f>
        <v>40053.563999999998</v>
      </c>
      <c r="Z35" s="99">
        <f>'Metal industry '!X43</f>
        <v>40053.563999999998</v>
      </c>
    </row>
    <row r="36" spans="1:26" ht="20" customHeight="1" x14ac:dyDescent="0.35">
      <c r="A36" s="7" t="s">
        <v>123</v>
      </c>
      <c r="B36" s="7" t="s">
        <v>129</v>
      </c>
      <c r="C36" s="7" t="s">
        <v>130</v>
      </c>
      <c r="D36" s="7" t="s">
        <v>115</v>
      </c>
      <c r="E36" s="7" t="s">
        <v>159</v>
      </c>
      <c r="F36" s="7" t="s">
        <v>125</v>
      </c>
      <c r="G36" s="7" t="s">
        <v>116</v>
      </c>
      <c r="H36" s="99">
        <f>'Metal industry '!F48</f>
        <v>40053.563999999998</v>
      </c>
      <c r="I36" s="99">
        <f>'Metal industry '!G48</f>
        <v>40053.563999999998</v>
      </c>
      <c r="J36" s="99">
        <f>'Metal industry '!H48</f>
        <v>40053.563999999998</v>
      </c>
      <c r="K36" s="99">
        <f>'Metal industry '!I48</f>
        <v>40053.563999999998</v>
      </c>
      <c r="L36" s="99">
        <f>'Metal industry '!J48</f>
        <v>40053.563999999998</v>
      </c>
      <c r="M36" s="99">
        <f>'Metal industry '!K48</f>
        <v>40053.563999999998</v>
      </c>
      <c r="N36" s="99">
        <f>'Metal industry '!L48</f>
        <v>40053.563999999998</v>
      </c>
      <c r="O36" s="99">
        <f>'Metal industry '!M48</f>
        <v>40053.563999999998</v>
      </c>
      <c r="P36" s="99">
        <f>'Metal industry '!N48</f>
        <v>40053.563999999998</v>
      </c>
      <c r="Q36" s="99">
        <f>'Metal industry '!O48</f>
        <v>40053.563999999998</v>
      </c>
      <c r="R36" s="99">
        <f>'Metal industry '!P48</f>
        <v>40053.563999999998</v>
      </c>
      <c r="S36" s="99">
        <f>'Metal industry '!Q48</f>
        <v>40053.563999999998</v>
      </c>
      <c r="T36" s="99">
        <f>'Metal industry '!R48</f>
        <v>40053.563999999998</v>
      </c>
      <c r="U36" s="99">
        <f>'Metal industry '!S48</f>
        <v>40053.563999999998</v>
      </c>
      <c r="V36" s="99">
        <f>'Metal industry '!T48</f>
        <v>40053.563999999998</v>
      </c>
      <c r="W36" s="99">
        <f>'Metal industry '!U48</f>
        <v>40053.563999999998</v>
      </c>
      <c r="X36" s="99">
        <f>'Metal industry '!V48</f>
        <v>40053.563999999998</v>
      </c>
      <c r="Y36" s="99">
        <f>'Metal industry '!W48</f>
        <v>40053.563999999998</v>
      </c>
      <c r="Z36" s="99">
        <f>'Metal industry '!X48</f>
        <v>40053.563999999998</v>
      </c>
    </row>
    <row r="37" spans="1:26" ht="20" customHeight="1" x14ac:dyDescent="0.35">
      <c r="A37" s="7" t="s">
        <v>123</v>
      </c>
      <c r="B37" s="7" t="s">
        <v>129</v>
      </c>
      <c r="C37" s="7" t="s">
        <v>130</v>
      </c>
      <c r="D37" s="7" t="s">
        <v>115</v>
      </c>
      <c r="E37" s="7" t="s">
        <v>160</v>
      </c>
      <c r="F37" s="7" t="s">
        <v>125</v>
      </c>
      <c r="G37" s="7" t="s">
        <v>116</v>
      </c>
      <c r="H37" s="99">
        <f>'Metal industry '!F53</f>
        <v>40053.563999999998</v>
      </c>
      <c r="I37" s="99">
        <f>'Metal industry '!G53</f>
        <v>40053.563999999998</v>
      </c>
      <c r="J37" s="99">
        <f>'Metal industry '!H53</f>
        <v>40053.563999999998</v>
      </c>
      <c r="K37" s="99">
        <f>'Metal industry '!I53</f>
        <v>40053.563999999998</v>
      </c>
      <c r="L37" s="99">
        <f>'Metal industry '!J53</f>
        <v>40053.563999999998</v>
      </c>
      <c r="M37" s="99">
        <f>'Metal industry '!K53</f>
        <v>40053.563999999998</v>
      </c>
      <c r="N37" s="99">
        <f>'Metal industry '!L53</f>
        <v>40053.563999999998</v>
      </c>
      <c r="O37" s="99">
        <f>'Metal industry '!M53</f>
        <v>40053.563999999998</v>
      </c>
      <c r="P37" s="99">
        <f>'Metal industry '!N53</f>
        <v>40053.563999999998</v>
      </c>
      <c r="Q37" s="99">
        <f>'Metal industry '!O53</f>
        <v>40053.563999999998</v>
      </c>
      <c r="R37" s="99">
        <f>'Metal industry '!P53</f>
        <v>40053.563999999998</v>
      </c>
      <c r="S37" s="99">
        <f>'Metal industry '!Q53</f>
        <v>40053.563999999998</v>
      </c>
      <c r="T37" s="99">
        <f>'Metal industry '!R53</f>
        <v>40053.563999999998</v>
      </c>
      <c r="U37" s="99">
        <f>'Metal industry '!S53</f>
        <v>40053.563999999998</v>
      </c>
      <c r="V37" s="99">
        <f>'Metal industry '!T53</f>
        <v>40053.563999999998</v>
      </c>
      <c r="W37" s="99">
        <f>'Metal industry '!U53</f>
        <v>40053.563999999998</v>
      </c>
      <c r="X37" s="99">
        <f>'Metal industry '!V53</f>
        <v>40053.563999999998</v>
      </c>
      <c r="Y37" s="99">
        <f>'Metal industry '!W53</f>
        <v>40053.563999999998</v>
      </c>
      <c r="Z37" s="99">
        <f>'Metal industry '!X53</f>
        <v>40053.563999999998</v>
      </c>
    </row>
    <row r="38" spans="1:26" ht="20" customHeight="1" x14ac:dyDescent="0.35">
      <c r="A38" s="7" t="s">
        <v>123</v>
      </c>
      <c r="B38" s="7" t="s">
        <v>129</v>
      </c>
      <c r="C38" s="7" t="s">
        <v>131</v>
      </c>
      <c r="D38" s="7" t="s">
        <v>115</v>
      </c>
      <c r="E38" s="7" t="s">
        <v>18</v>
      </c>
      <c r="F38" s="7" t="s">
        <v>125</v>
      </c>
      <c r="G38" s="7" t="s">
        <v>116</v>
      </c>
      <c r="H38" s="99">
        <f>'Metal industry '!F29</f>
        <v>19080</v>
      </c>
      <c r="I38" s="99">
        <f>'Metal industry '!G29</f>
        <v>19080</v>
      </c>
      <c r="J38" s="99">
        <f>'Metal industry '!H29</f>
        <v>19080</v>
      </c>
      <c r="K38" s="99">
        <f>'Metal industry '!I29</f>
        <v>19080</v>
      </c>
      <c r="L38" s="99">
        <f>'Metal industry '!J29</f>
        <v>19080</v>
      </c>
      <c r="M38" s="99">
        <f>'Metal industry '!K29</f>
        <v>19080</v>
      </c>
      <c r="N38" s="99">
        <f>'Metal industry '!L29</f>
        <v>13610.532500000001</v>
      </c>
      <c r="O38" s="99">
        <f>'Metal industry '!M29</f>
        <v>14157.757500000002</v>
      </c>
      <c r="P38" s="99">
        <f>'Metal industry '!N29</f>
        <v>10519.5725</v>
      </c>
      <c r="Q38" s="99">
        <f>'Metal industry '!O29</f>
        <v>0</v>
      </c>
      <c r="R38" s="99">
        <f>'Metal industry '!P29</f>
        <v>0</v>
      </c>
      <c r="S38" s="99">
        <f>'Metal industry '!Q29</f>
        <v>0</v>
      </c>
      <c r="T38" s="99">
        <f>'Metal industry '!R29</f>
        <v>0</v>
      </c>
      <c r="U38" s="99">
        <f>'Metal industry '!S29</f>
        <v>0</v>
      </c>
      <c r="V38" s="99">
        <f>'Metal industry '!T29</f>
        <v>0</v>
      </c>
      <c r="W38" s="99">
        <f>'Metal industry '!U29</f>
        <v>0</v>
      </c>
      <c r="X38" s="99">
        <f>'Metal industry '!V29</f>
        <v>0</v>
      </c>
      <c r="Y38" s="99">
        <f>'Metal industry '!W29</f>
        <v>0</v>
      </c>
      <c r="Z38" s="99">
        <f>'Metal industry '!X29</f>
        <v>0</v>
      </c>
    </row>
    <row r="39" spans="1:26" ht="20" customHeight="1" x14ac:dyDescent="0.35">
      <c r="A39" s="7" t="s">
        <v>123</v>
      </c>
      <c r="B39" s="7" t="s">
        <v>129</v>
      </c>
      <c r="C39" s="7" t="s">
        <v>131</v>
      </c>
      <c r="D39" s="7" t="s">
        <v>115</v>
      </c>
      <c r="E39" s="7" t="s">
        <v>19</v>
      </c>
      <c r="F39" s="7" t="s">
        <v>125</v>
      </c>
      <c r="G39" s="7" t="s">
        <v>116</v>
      </c>
      <c r="H39" s="99">
        <f>'Metal industry '!F34</f>
        <v>0</v>
      </c>
      <c r="I39" s="99">
        <f>'Metal industry '!G34</f>
        <v>0</v>
      </c>
      <c r="J39" s="99">
        <f>'Metal industry '!H34</f>
        <v>0</v>
      </c>
      <c r="K39" s="99">
        <f>'Metal industry '!I34</f>
        <v>0</v>
      </c>
      <c r="L39" s="99">
        <f>'Metal industry '!J34</f>
        <v>0</v>
      </c>
      <c r="M39" s="99">
        <f>'Metal industry '!K34</f>
        <v>0</v>
      </c>
      <c r="N39" s="99">
        <f>'Metal industry '!L34</f>
        <v>0</v>
      </c>
      <c r="O39" s="99">
        <f>'Metal industry '!M34</f>
        <v>0</v>
      </c>
      <c r="P39" s="99">
        <f>'Metal industry '!N34</f>
        <v>0</v>
      </c>
      <c r="Q39" s="99">
        <f>'Metal industry '!O34</f>
        <v>0</v>
      </c>
      <c r="R39" s="99">
        <f>'Metal industry '!P34</f>
        <v>0</v>
      </c>
      <c r="S39" s="99">
        <f>'Metal industry '!Q34</f>
        <v>0</v>
      </c>
      <c r="T39" s="99">
        <f>'Metal industry '!R34</f>
        <v>0</v>
      </c>
      <c r="U39" s="99">
        <f>'Metal industry '!S34</f>
        <v>0</v>
      </c>
      <c r="V39" s="99">
        <f>'Metal industry '!T34</f>
        <v>0</v>
      </c>
      <c r="W39" s="99">
        <f>'Metal industry '!U34</f>
        <v>0</v>
      </c>
      <c r="X39" s="99">
        <f>'Metal industry '!V34</f>
        <v>0</v>
      </c>
      <c r="Y39" s="99">
        <f>'Metal industry '!W34</f>
        <v>0</v>
      </c>
      <c r="Z39" s="99">
        <f>'Metal industry '!X34</f>
        <v>0</v>
      </c>
    </row>
    <row r="40" spans="1:26" ht="20" customHeight="1" x14ac:dyDescent="0.35">
      <c r="A40" s="7" t="s">
        <v>123</v>
      </c>
      <c r="B40" s="7" t="s">
        <v>129</v>
      </c>
      <c r="C40" s="7" t="s">
        <v>131</v>
      </c>
      <c r="D40" s="7" t="s">
        <v>115</v>
      </c>
      <c r="E40" s="7" t="s">
        <v>20</v>
      </c>
      <c r="F40" s="7" t="s">
        <v>125</v>
      </c>
      <c r="G40" s="7" t="s">
        <v>116</v>
      </c>
      <c r="H40" s="99">
        <f>'Metal industry '!F39</f>
        <v>0</v>
      </c>
      <c r="I40" s="99">
        <f>'Metal industry '!G39</f>
        <v>0</v>
      </c>
      <c r="J40" s="99">
        <f>'Metal industry '!H39</f>
        <v>0</v>
      </c>
      <c r="K40" s="99">
        <f>'Metal industry '!I39</f>
        <v>0</v>
      </c>
      <c r="L40" s="99">
        <f>'Metal industry '!J39</f>
        <v>0</v>
      </c>
      <c r="M40" s="99">
        <f>'Metal industry '!K39</f>
        <v>0</v>
      </c>
      <c r="N40" s="99">
        <f>'Metal industry '!L39</f>
        <v>0</v>
      </c>
      <c r="O40" s="99">
        <f>'Metal industry '!M39</f>
        <v>0</v>
      </c>
      <c r="P40" s="99">
        <f>'Metal industry '!N39</f>
        <v>0</v>
      </c>
      <c r="Q40" s="99">
        <f>'Metal industry '!O39</f>
        <v>0</v>
      </c>
      <c r="R40" s="99">
        <f>'Metal industry '!P39</f>
        <v>0</v>
      </c>
      <c r="S40" s="99">
        <f>'Metal industry '!Q39</f>
        <v>0</v>
      </c>
      <c r="T40" s="99">
        <f>'Metal industry '!R39</f>
        <v>0</v>
      </c>
      <c r="U40" s="99">
        <f>'Metal industry '!S39</f>
        <v>0</v>
      </c>
      <c r="V40" s="99">
        <f>'Metal industry '!T39</f>
        <v>0</v>
      </c>
      <c r="W40" s="99">
        <f>'Metal industry '!U39</f>
        <v>0</v>
      </c>
      <c r="X40" s="99">
        <f>'Metal industry '!V39</f>
        <v>0</v>
      </c>
      <c r="Y40" s="99">
        <f>'Metal industry '!W39</f>
        <v>0</v>
      </c>
      <c r="Z40" s="99">
        <f>'Metal industry '!X39</f>
        <v>0</v>
      </c>
    </row>
    <row r="41" spans="1:26" ht="20" customHeight="1" x14ac:dyDescent="0.35">
      <c r="A41" s="7" t="s">
        <v>123</v>
      </c>
      <c r="B41" s="7" t="s">
        <v>129</v>
      </c>
      <c r="C41" s="7" t="s">
        <v>131</v>
      </c>
      <c r="D41" s="7" t="s">
        <v>115</v>
      </c>
      <c r="E41" s="7" t="s">
        <v>158</v>
      </c>
      <c r="F41" s="7" t="s">
        <v>125</v>
      </c>
      <c r="G41" s="7" t="s">
        <v>116</v>
      </c>
      <c r="H41" s="99">
        <f>'Metal industry '!F44</f>
        <v>19080</v>
      </c>
      <c r="I41" s="99">
        <f>'Metal industry '!G44</f>
        <v>19080</v>
      </c>
      <c r="J41" s="99">
        <f>'Metal industry '!H44</f>
        <v>19080</v>
      </c>
      <c r="K41" s="99">
        <f>'Metal industry '!I44</f>
        <v>19080</v>
      </c>
      <c r="L41" s="99">
        <f>'Metal industry '!J44</f>
        <v>19080</v>
      </c>
      <c r="M41" s="99">
        <f>'Metal industry '!K44</f>
        <v>19080</v>
      </c>
      <c r="N41" s="99">
        <f>'Metal industry '!L44</f>
        <v>13610.532500000001</v>
      </c>
      <c r="O41" s="99">
        <f>'Metal industry '!M44</f>
        <v>14157.757500000002</v>
      </c>
      <c r="P41" s="99">
        <f>'Metal industry '!N44</f>
        <v>10519.5725</v>
      </c>
      <c r="Q41" s="99">
        <f>'Metal industry '!O44</f>
        <v>0</v>
      </c>
      <c r="R41" s="99">
        <f>'Metal industry '!P44</f>
        <v>0</v>
      </c>
      <c r="S41" s="99">
        <f>'Metal industry '!Q44</f>
        <v>0</v>
      </c>
      <c r="T41" s="99">
        <f>'Metal industry '!R44</f>
        <v>0</v>
      </c>
      <c r="U41" s="99">
        <f>'Metal industry '!S44</f>
        <v>0</v>
      </c>
      <c r="V41" s="99">
        <f>'Metal industry '!T44</f>
        <v>0</v>
      </c>
      <c r="W41" s="99">
        <f>'Metal industry '!U44</f>
        <v>0</v>
      </c>
      <c r="X41" s="99">
        <f>'Metal industry '!V44</f>
        <v>0</v>
      </c>
      <c r="Y41" s="99">
        <f>'Metal industry '!W44</f>
        <v>0</v>
      </c>
      <c r="Z41" s="99">
        <f>'Metal industry '!X44</f>
        <v>0</v>
      </c>
    </row>
    <row r="42" spans="1:26" ht="20" customHeight="1" x14ac:dyDescent="0.35">
      <c r="A42" s="7" t="s">
        <v>123</v>
      </c>
      <c r="B42" s="7" t="s">
        <v>129</v>
      </c>
      <c r="C42" s="7" t="s">
        <v>131</v>
      </c>
      <c r="D42" s="7" t="s">
        <v>115</v>
      </c>
      <c r="E42" s="7" t="s">
        <v>159</v>
      </c>
      <c r="F42" s="7" t="s">
        <v>125</v>
      </c>
      <c r="G42" s="7" t="s">
        <v>116</v>
      </c>
      <c r="H42" s="99">
        <f>'Metal industry '!F49</f>
        <v>19080</v>
      </c>
      <c r="I42" s="99">
        <f>'Metal industry '!G49</f>
        <v>19080</v>
      </c>
      <c r="J42" s="99">
        <f>'Metal industry '!H49</f>
        <v>19080</v>
      </c>
      <c r="K42" s="99">
        <f>'Metal industry '!I49</f>
        <v>19080</v>
      </c>
      <c r="L42" s="99">
        <f>'Metal industry '!J49</f>
        <v>19080</v>
      </c>
      <c r="M42" s="99">
        <f>'Metal industry '!K49</f>
        <v>19080</v>
      </c>
      <c r="N42" s="99">
        <f>'Metal industry '!L49</f>
        <v>13610.532500000001</v>
      </c>
      <c r="O42" s="99">
        <f>'Metal industry '!M49</f>
        <v>14157.757500000002</v>
      </c>
      <c r="P42" s="99">
        <f>'Metal industry '!N49</f>
        <v>10519.5725</v>
      </c>
      <c r="Q42" s="99">
        <f>'Metal industry '!O49</f>
        <v>0</v>
      </c>
      <c r="R42" s="99">
        <f>'Metal industry '!P49</f>
        <v>0</v>
      </c>
      <c r="S42" s="99">
        <f>'Metal industry '!Q49</f>
        <v>0</v>
      </c>
      <c r="T42" s="99">
        <f>'Metal industry '!R49</f>
        <v>0</v>
      </c>
      <c r="U42" s="99">
        <f>'Metal industry '!S49</f>
        <v>0</v>
      </c>
      <c r="V42" s="99">
        <f>'Metal industry '!T49</f>
        <v>0</v>
      </c>
      <c r="W42" s="99">
        <f>'Metal industry '!U49</f>
        <v>0</v>
      </c>
      <c r="X42" s="99">
        <f>'Metal industry '!V49</f>
        <v>0</v>
      </c>
      <c r="Y42" s="99">
        <f>'Metal industry '!W49</f>
        <v>0</v>
      </c>
      <c r="Z42" s="99">
        <f>'Metal industry '!X49</f>
        <v>0</v>
      </c>
    </row>
    <row r="43" spans="1:26" ht="20" customHeight="1" x14ac:dyDescent="0.35">
      <c r="A43" s="7" t="s">
        <v>123</v>
      </c>
      <c r="B43" s="7" t="s">
        <v>129</v>
      </c>
      <c r="C43" s="7" t="s">
        <v>131</v>
      </c>
      <c r="D43" s="7" t="s">
        <v>115</v>
      </c>
      <c r="E43" s="7" t="s">
        <v>160</v>
      </c>
      <c r="F43" s="7" t="s">
        <v>125</v>
      </c>
      <c r="G43" s="7" t="s">
        <v>116</v>
      </c>
      <c r="H43" s="99">
        <f>'Metal industry '!F54</f>
        <v>19080</v>
      </c>
      <c r="I43" s="99">
        <f>'Metal industry '!G54</f>
        <v>19080</v>
      </c>
      <c r="J43" s="99">
        <f>'Metal industry '!H54</f>
        <v>19080</v>
      </c>
      <c r="K43" s="99">
        <f>'Metal industry '!I54</f>
        <v>19080</v>
      </c>
      <c r="L43" s="99">
        <f>'Metal industry '!J54</f>
        <v>19080</v>
      </c>
      <c r="M43" s="99">
        <f>'Metal industry '!K54</f>
        <v>19080</v>
      </c>
      <c r="N43" s="99">
        <f>'Metal industry '!L54</f>
        <v>13610.532500000001</v>
      </c>
      <c r="O43" s="99">
        <f>'Metal industry '!M54</f>
        <v>14157.757500000002</v>
      </c>
      <c r="P43" s="99">
        <f>'Metal industry '!N54</f>
        <v>10519.5725</v>
      </c>
      <c r="Q43" s="99">
        <f>'Metal industry '!O54</f>
        <v>0</v>
      </c>
      <c r="R43" s="99">
        <f>'Metal industry '!P54</f>
        <v>0</v>
      </c>
      <c r="S43" s="99">
        <f>'Metal industry '!Q54</f>
        <v>0</v>
      </c>
      <c r="T43" s="99">
        <f>'Metal industry '!R54</f>
        <v>0</v>
      </c>
      <c r="U43" s="99">
        <f>'Metal industry '!S54</f>
        <v>0</v>
      </c>
      <c r="V43" s="99">
        <f>'Metal industry '!T54</f>
        <v>0</v>
      </c>
      <c r="W43" s="99">
        <f>'Metal industry '!U54</f>
        <v>0</v>
      </c>
      <c r="X43" s="99">
        <f>'Metal industry '!V54</f>
        <v>0</v>
      </c>
      <c r="Y43" s="99">
        <f>'Metal industry '!W54</f>
        <v>0</v>
      </c>
      <c r="Z43" s="99">
        <f>'Metal industry '!X54</f>
        <v>0</v>
      </c>
    </row>
    <row r="44" spans="1:26" ht="20" customHeight="1" x14ac:dyDescent="0.35">
      <c r="A44" s="7" t="s">
        <v>123</v>
      </c>
      <c r="B44" s="7" t="s">
        <v>61</v>
      </c>
      <c r="C44" s="7" t="s">
        <v>66</v>
      </c>
      <c r="D44" s="7" t="s">
        <v>115</v>
      </c>
      <c r="E44" s="7" t="s">
        <v>18</v>
      </c>
      <c r="F44" s="7" t="s">
        <v>125</v>
      </c>
      <c r="G44" s="7" t="s">
        <v>116</v>
      </c>
      <c r="H44" s="99">
        <f>'Mineral industry '!F29</f>
        <v>183509.68125000002</v>
      </c>
      <c r="I44" s="99">
        <f>'Mineral industry '!G29</f>
        <v>183509.68125000002</v>
      </c>
      <c r="J44" s="99">
        <f>'Mineral industry '!H29</f>
        <v>183509.68125000002</v>
      </c>
      <c r="K44" s="99">
        <f>'Mineral industry '!I29</f>
        <v>183509.68125000002</v>
      </c>
      <c r="L44" s="99">
        <f>'Mineral industry '!J29</f>
        <v>183509.68125000002</v>
      </c>
      <c r="M44" s="99">
        <f>'Mineral industry '!K29</f>
        <v>155139.30000000002</v>
      </c>
      <c r="N44" s="99">
        <f>'Mineral industry '!L29</f>
        <v>155857.53750000001</v>
      </c>
      <c r="O44" s="99">
        <f>'Mineral industry '!M29</f>
        <v>152266.35</v>
      </c>
      <c r="P44" s="99">
        <f>'Mineral industry '!N29</f>
        <v>152266.35</v>
      </c>
      <c r="Q44" s="99">
        <f>'Mineral industry '!O29</f>
        <v>152266.35</v>
      </c>
      <c r="R44" s="99">
        <f>'Mineral industry '!P29</f>
        <v>183509.68125000002</v>
      </c>
      <c r="S44" s="99">
        <f>'Mineral industry '!Q29</f>
        <v>183509.68125000002</v>
      </c>
      <c r="T44" s="99">
        <f>'Mineral industry '!R29</f>
        <v>183509.68125000002</v>
      </c>
      <c r="U44" s="99">
        <f>'Mineral industry '!S29</f>
        <v>115636.2375</v>
      </c>
      <c r="V44" s="99">
        <f>'Mineral industry '!T29</f>
        <v>114918</v>
      </c>
      <c r="W44" s="99">
        <f>'Mineral industry '!U29</f>
        <v>114918</v>
      </c>
      <c r="X44" s="99">
        <f>'Mineral industry '!V29</f>
        <v>183509.68125000002</v>
      </c>
      <c r="Y44" s="99">
        <f>'Mineral industry '!W29</f>
        <v>183509.68125000002</v>
      </c>
      <c r="Z44" s="99">
        <f>'Mineral industry '!X29</f>
        <v>183509.68125000002</v>
      </c>
    </row>
    <row r="45" spans="1:26" ht="20" customHeight="1" x14ac:dyDescent="0.35">
      <c r="A45" s="7" t="s">
        <v>123</v>
      </c>
      <c r="B45" s="7" t="s">
        <v>61</v>
      </c>
      <c r="C45" s="7" t="s">
        <v>66</v>
      </c>
      <c r="D45" s="7" t="s">
        <v>115</v>
      </c>
      <c r="E45" s="7" t="s">
        <v>19</v>
      </c>
      <c r="F45" s="7" t="s">
        <v>125</v>
      </c>
      <c r="G45" s="7" t="s">
        <v>116</v>
      </c>
      <c r="H45" s="99">
        <f>'Mineral industry '!F35</f>
        <v>0</v>
      </c>
      <c r="I45" s="99">
        <f>'Mineral industry '!G35</f>
        <v>0</v>
      </c>
      <c r="J45" s="99">
        <f>'Mineral industry '!H35</f>
        <v>0</v>
      </c>
      <c r="K45" s="99">
        <f>'Mineral industry '!I35</f>
        <v>0</v>
      </c>
      <c r="L45" s="99">
        <f>'Mineral industry '!J35</f>
        <v>0</v>
      </c>
      <c r="M45" s="99">
        <f>'Mineral industry '!K35</f>
        <v>0</v>
      </c>
      <c r="N45" s="99">
        <f>'Mineral industry '!L35</f>
        <v>0</v>
      </c>
      <c r="O45" s="99">
        <f>'Mineral industry '!M35</f>
        <v>0</v>
      </c>
      <c r="P45" s="99">
        <f>'Mineral industry '!N35</f>
        <v>0</v>
      </c>
      <c r="Q45" s="99">
        <f>'Mineral industry '!O35</f>
        <v>0</v>
      </c>
      <c r="R45" s="99">
        <f>'Mineral industry '!P35</f>
        <v>0</v>
      </c>
      <c r="S45" s="99">
        <f>'Mineral industry '!Q35</f>
        <v>0</v>
      </c>
      <c r="T45" s="99">
        <f>'Mineral industry '!R35</f>
        <v>0</v>
      </c>
      <c r="U45" s="99">
        <f>'Mineral industry '!S35</f>
        <v>0</v>
      </c>
      <c r="V45" s="99">
        <f>'Mineral industry '!T35</f>
        <v>0</v>
      </c>
      <c r="W45" s="99">
        <f>'Mineral industry '!U35</f>
        <v>0</v>
      </c>
      <c r="X45" s="99">
        <f>'Mineral industry '!V35</f>
        <v>0</v>
      </c>
      <c r="Y45" s="99">
        <f>'Mineral industry '!W35</f>
        <v>0</v>
      </c>
      <c r="Z45" s="99">
        <f>'Mineral industry '!X35</f>
        <v>0</v>
      </c>
    </row>
    <row r="46" spans="1:26" ht="20" customHeight="1" x14ac:dyDescent="0.35">
      <c r="A46" s="7" t="s">
        <v>123</v>
      </c>
      <c r="B46" s="7" t="s">
        <v>61</v>
      </c>
      <c r="C46" s="7" t="s">
        <v>66</v>
      </c>
      <c r="D46" s="7" t="s">
        <v>115</v>
      </c>
      <c r="E46" s="7" t="s">
        <v>20</v>
      </c>
      <c r="F46" s="7" t="s">
        <v>125</v>
      </c>
      <c r="G46" s="7" t="s">
        <v>116</v>
      </c>
      <c r="H46" s="99">
        <f>'Mineral industry '!F41</f>
        <v>0</v>
      </c>
      <c r="I46" s="99">
        <f>'Mineral industry '!G41</f>
        <v>0</v>
      </c>
      <c r="J46" s="99">
        <f>'Mineral industry '!H41</f>
        <v>0</v>
      </c>
      <c r="K46" s="99">
        <f>'Mineral industry '!I41</f>
        <v>0</v>
      </c>
      <c r="L46" s="99">
        <f>'Mineral industry '!J41</f>
        <v>0</v>
      </c>
      <c r="M46" s="99">
        <f>'Mineral industry '!K41</f>
        <v>0</v>
      </c>
      <c r="N46" s="99">
        <f>'Mineral industry '!L41</f>
        <v>0</v>
      </c>
      <c r="O46" s="99">
        <f>'Mineral industry '!M41</f>
        <v>0</v>
      </c>
      <c r="P46" s="99">
        <f>'Mineral industry '!N41</f>
        <v>0</v>
      </c>
      <c r="Q46" s="99">
        <f>'Mineral industry '!O41</f>
        <v>0</v>
      </c>
      <c r="R46" s="99">
        <f>'Mineral industry '!P41</f>
        <v>0</v>
      </c>
      <c r="S46" s="99">
        <f>'Mineral industry '!Q41</f>
        <v>0</v>
      </c>
      <c r="T46" s="99">
        <f>'Mineral industry '!R41</f>
        <v>0</v>
      </c>
      <c r="U46" s="99">
        <f>'Mineral industry '!S41</f>
        <v>0</v>
      </c>
      <c r="V46" s="99">
        <f>'Mineral industry '!T41</f>
        <v>0</v>
      </c>
      <c r="W46" s="99">
        <f>'Mineral industry '!U41</f>
        <v>0</v>
      </c>
      <c r="X46" s="99">
        <f>'Mineral industry '!V41</f>
        <v>0</v>
      </c>
      <c r="Y46" s="99">
        <f>'Mineral industry '!W41</f>
        <v>0</v>
      </c>
      <c r="Z46" s="99">
        <f>'Mineral industry '!X41</f>
        <v>0</v>
      </c>
    </row>
    <row r="47" spans="1:26" ht="20" customHeight="1" x14ac:dyDescent="0.35">
      <c r="A47" s="7" t="s">
        <v>123</v>
      </c>
      <c r="B47" s="7" t="s">
        <v>61</v>
      </c>
      <c r="C47" s="7" t="s">
        <v>66</v>
      </c>
      <c r="D47" s="7" t="s">
        <v>115</v>
      </c>
      <c r="E47" s="7" t="s">
        <v>158</v>
      </c>
      <c r="F47" s="7" t="s">
        <v>125</v>
      </c>
      <c r="G47" s="7" t="s">
        <v>116</v>
      </c>
      <c r="H47" s="99">
        <f>'Mineral industry '!F47</f>
        <v>183509.68125000002</v>
      </c>
      <c r="I47" s="99">
        <f>'Mineral industry '!G47</f>
        <v>183509.68125000002</v>
      </c>
      <c r="J47" s="99">
        <f>'Mineral industry '!H47</f>
        <v>183509.68125000002</v>
      </c>
      <c r="K47" s="99">
        <f>'Mineral industry '!I47</f>
        <v>183509.68125000002</v>
      </c>
      <c r="L47" s="99">
        <f>'Mineral industry '!J47</f>
        <v>183509.68125000002</v>
      </c>
      <c r="M47" s="99">
        <f>'Mineral industry '!K47</f>
        <v>155139.30000000002</v>
      </c>
      <c r="N47" s="99">
        <f>'Mineral industry '!L47</f>
        <v>155857.53750000001</v>
      </c>
      <c r="O47" s="99">
        <f>'Mineral industry '!M47</f>
        <v>152266.35</v>
      </c>
      <c r="P47" s="99">
        <f>'Mineral industry '!N47</f>
        <v>152266.35</v>
      </c>
      <c r="Q47" s="99">
        <f>'Mineral industry '!O47</f>
        <v>152266.35</v>
      </c>
      <c r="R47" s="99">
        <f>'Mineral industry '!P47</f>
        <v>183509.68125000002</v>
      </c>
      <c r="S47" s="99">
        <f>'Mineral industry '!Q47</f>
        <v>183509.68125000002</v>
      </c>
      <c r="T47" s="99">
        <f>'Mineral industry '!R47</f>
        <v>183509.68125000002</v>
      </c>
      <c r="U47" s="99">
        <f>'Mineral industry '!S47</f>
        <v>115636.2375</v>
      </c>
      <c r="V47" s="99">
        <f>'Mineral industry '!T47</f>
        <v>114918</v>
      </c>
      <c r="W47" s="99">
        <f>'Mineral industry '!U47</f>
        <v>114918</v>
      </c>
      <c r="X47" s="99">
        <f>'Mineral industry '!V47</f>
        <v>183509.68125000002</v>
      </c>
      <c r="Y47" s="99">
        <f>'Mineral industry '!W47</f>
        <v>183509.68125000002</v>
      </c>
      <c r="Z47" s="99">
        <f>'Mineral industry '!X47</f>
        <v>183509.68125000002</v>
      </c>
    </row>
    <row r="48" spans="1:26" ht="20" customHeight="1" x14ac:dyDescent="0.35">
      <c r="A48" s="7" t="s">
        <v>123</v>
      </c>
      <c r="B48" s="7" t="s">
        <v>61</v>
      </c>
      <c r="C48" s="7" t="s">
        <v>66</v>
      </c>
      <c r="D48" s="7" t="s">
        <v>115</v>
      </c>
      <c r="E48" s="7" t="s">
        <v>159</v>
      </c>
      <c r="F48" s="7" t="s">
        <v>125</v>
      </c>
      <c r="G48" s="7" t="s">
        <v>116</v>
      </c>
      <c r="H48" s="99">
        <f>'Mineral industry '!F53</f>
        <v>183509.68125000002</v>
      </c>
      <c r="I48" s="99">
        <f>'Mineral industry '!G53</f>
        <v>183509.68125000002</v>
      </c>
      <c r="J48" s="99">
        <f>'Mineral industry '!H53</f>
        <v>183509.68125000002</v>
      </c>
      <c r="K48" s="99">
        <f>'Mineral industry '!I53</f>
        <v>183509.68125000002</v>
      </c>
      <c r="L48" s="99">
        <f>'Mineral industry '!J53</f>
        <v>183509.68125000002</v>
      </c>
      <c r="M48" s="99">
        <f>'Mineral industry '!K53</f>
        <v>155139.30000000002</v>
      </c>
      <c r="N48" s="99">
        <f>'Mineral industry '!L53</f>
        <v>155857.53750000001</v>
      </c>
      <c r="O48" s="99">
        <f>'Mineral industry '!M53</f>
        <v>152266.35</v>
      </c>
      <c r="P48" s="99">
        <f>'Mineral industry '!N53</f>
        <v>152266.35</v>
      </c>
      <c r="Q48" s="99">
        <f>'Mineral industry '!O53</f>
        <v>152266.35</v>
      </c>
      <c r="R48" s="99">
        <f>'Mineral industry '!P53</f>
        <v>183509.68125000002</v>
      </c>
      <c r="S48" s="99">
        <f>'Mineral industry '!Q53</f>
        <v>183509.68125000002</v>
      </c>
      <c r="T48" s="99">
        <f>'Mineral industry '!R53</f>
        <v>183509.68125000002</v>
      </c>
      <c r="U48" s="99">
        <f>'Mineral industry '!S53</f>
        <v>115636.2375</v>
      </c>
      <c r="V48" s="99">
        <f>'Mineral industry '!T53</f>
        <v>114918</v>
      </c>
      <c r="W48" s="99">
        <f>'Mineral industry '!U53</f>
        <v>114918</v>
      </c>
      <c r="X48" s="99">
        <f>'Mineral industry '!V53</f>
        <v>183509.68125000002</v>
      </c>
      <c r="Y48" s="99">
        <f>'Mineral industry '!W53</f>
        <v>183509.68125000002</v>
      </c>
      <c r="Z48" s="99">
        <f>'Mineral industry '!X53</f>
        <v>183509.68125000002</v>
      </c>
    </row>
    <row r="49" spans="1:26" ht="20" customHeight="1" x14ac:dyDescent="0.35">
      <c r="A49" s="7" t="s">
        <v>123</v>
      </c>
      <c r="B49" s="7" t="s">
        <v>61</v>
      </c>
      <c r="C49" s="7" t="s">
        <v>66</v>
      </c>
      <c r="D49" s="7" t="s">
        <v>115</v>
      </c>
      <c r="E49" s="7" t="s">
        <v>160</v>
      </c>
      <c r="F49" s="7" t="s">
        <v>125</v>
      </c>
      <c r="G49" s="7" t="s">
        <v>116</v>
      </c>
      <c r="H49" s="99">
        <f>'Mineral industry '!F59</f>
        <v>183509.68125000002</v>
      </c>
      <c r="I49" s="99">
        <f>'Mineral industry '!G59</f>
        <v>183509.68125000002</v>
      </c>
      <c r="J49" s="99">
        <f>'Mineral industry '!H59</f>
        <v>183509.68125000002</v>
      </c>
      <c r="K49" s="99">
        <f>'Mineral industry '!I59</f>
        <v>183509.68125000002</v>
      </c>
      <c r="L49" s="99">
        <f>'Mineral industry '!J59</f>
        <v>183509.68125000002</v>
      </c>
      <c r="M49" s="99">
        <f>'Mineral industry '!K59</f>
        <v>155139.30000000002</v>
      </c>
      <c r="N49" s="99">
        <f>'Mineral industry '!L59</f>
        <v>155857.53750000001</v>
      </c>
      <c r="O49" s="99">
        <f>'Mineral industry '!M59</f>
        <v>152266.35</v>
      </c>
      <c r="P49" s="99">
        <f>'Mineral industry '!N59</f>
        <v>152266.35</v>
      </c>
      <c r="Q49" s="99">
        <f>'Mineral industry '!O59</f>
        <v>152266.35</v>
      </c>
      <c r="R49" s="99">
        <f>'Mineral industry '!P59</f>
        <v>183509.68125000002</v>
      </c>
      <c r="S49" s="99">
        <f>'Mineral industry '!Q59</f>
        <v>183509.68125000002</v>
      </c>
      <c r="T49" s="99">
        <f>'Mineral industry '!R59</f>
        <v>183509.68125000002</v>
      </c>
      <c r="U49" s="99">
        <f>'Mineral industry '!S59</f>
        <v>115636.2375</v>
      </c>
      <c r="V49" s="99">
        <f>'Mineral industry '!T59</f>
        <v>114918</v>
      </c>
      <c r="W49" s="99">
        <f>'Mineral industry '!U59</f>
        <v>114918</v>
      </c>
      <c r="X49" s="99">
        <f>'Mineral industry '!V59</f>
        <v>183509.68125000002</v>
      </c>
      <c r="Y49" s="99">
        <f>'Mineral industry '!W59</f>
        <v>183509.68125000002</v>
      </c>
      <c r="Z49" s="99">
        <f>'Mineral industry '!X59</f>
        <v>183509.68125000002</v>
      </c>
    </row>
    <row r="50" spans="1:26" ht="20" customHeight="1" x14ac:dyDescent="0.35">
      <c r="A50" s="7" t="s">
        <v>123</v>
      </c>
      <c r="B50" s="7" t="s">
        <v>61</v>
      </c>
      <c r="C50" s="7" t="s">
        <v>71</v>
      </c>
      <c r="D50" s="7" t="s">
        <v>115</v>
      </c>
      <c r="E50" s="7" t="s">
        <v>18</v>
      </c>
      <c r="F50" s="7" t="s">
        <v>125</v>
      </c>
      <c r="G50" s="7" t="s">
        <v>116</v>
      </c>
      <c r="H50" s="99">
        <f>'Mineral industry '!F30</f>
        <v>11097.825000000001</v>
      </c>
      <c r="I50" s="99">
        <f>'Mineral industry '!G30</f>
        <v>11097.825000000001</v>
      </c>
      <c r="J50" s="99">
        <f>'Mineral industry '!H30</f>
        <v>11097.825000000001</v>
      </c>
      <c r="K50" s="99">
        <f>'Mineral industry '!I30</f>
        <v>11097.825000000001</v>
      </c>
      <c r="L50" s="99">
        <f>'Mineral industry '!J30</f>
        <v>11097.825000000001</v>
      </c>
      <c r="M50" s="99">
        <f>'Mineral industry '!K30</f>
        <v>11097.825000000001</v>
      </c>
      <c r="N50" s="99">
        <f>'Mineral industry '!L30</f>
        <v>11097.825000000001</v>
      </c>
      <c r="O50" s="99">
        <f>'Mineral industry '!M30</f>
        <v>11097.825000000001</v>
      </c>
      <c r="P50" s="99">
        <f>'Mineral industry '!N30</f>
        <v>11097.825000000001</v>
      </c>
      <c r="Q50" s="99">
        <f>'Mineral industry '!O30</f>
        <v>11097.825000000001</v>
      </c>
      <c r="R50" s="99">
        <f>'Mineral industry '!P30</f>
        <v>11097.825000000001</v>
      </c>
      <c r="S50" s="99">
        <f>'Mineral industry '!Q30</f>
        <v>11097.825000000001</v>
      </c>
      <c r="T50" s="99">
        <f>'Mineral industry '!R30</f>
        <v>11097.825000000001</v>
      </c>
      <c r="U50" s="99">
        <f>'Mineral industry '!S30</f>
        <v>11097.825000000001</v>
      </c>
      <c r="V50" s="99">
        <f>'Mineral industry '!T30</f>
        <v>11097.825000000001</v>
      </c>
      <c r="W50" s="99">
        <f>'Mineral industry '!U30</f>
        <v>11097.825000000001</v>
      </c>
      <c r="X50" s="99">
        <f>'Mineral industry '!V30</f>
        <v>11097.825000000001</v>
      </c>
      <c r="Y50" s="99">
        <f>'Mineral industry '!W30</f>
        <v>11097.825000000001</v>
      </c>
      <c r="Z50" s="99">
        <f>'Mineral industry '!X30</f>
        <v>11097.825000000001</v>
      </c>
    </row>
    <row r="51" spans="1:26" ht="20" customHeight="1" x14ac:dyDescent="0.35">
      <c r="A51" s="7" t="s">
        <v>123</v>
      </c>
      <c r="B51" s="7" t="s">
        <v>61</v>
      </c>
      <c r="C51" s="7" t="s">
        <v>71</v>
      </c>
      <c r="D51" s="7" t="s">
        <v>115</v>
      </c>
      <c r="E51" s="7" t="s">
        <v>19</v>
      </c>
      <c r="F51" s="7" t="s">
        <v>125</v>
      </c>
      <c r="G51" s="7" t="s">
        <v>116</v>
      </c>
      <c r="H51" s="99">
        <f>'Mineral industry '!F36</f>
        <v>0</v>
      </c>
      <c r="I51" s="99">
        <f>'Mineral industry '!G36</f>
        <v>0</v>
      </c>
      <c r="J51" s="99">
        <f>'Mineral industry '!H36</f>
        <v>0</v>
      </c>
      <c r="K51" s="99">
        <f>'Mineral industry '!I36</f>
        <v>0</v>
      </c>
      <c r="L51" s="99">
        <f>'Mineral industry '!J36</f>
        <v>0</v>
      </c>
      <c r="M51" s="99">
        <f>'Mineral industry '!K36</f>
        <v>0</v>
      </c>
      <c r="N51" s="99">
        <f>'Mineral industry '!L36</f>
        <v>0</v>
      </c>
      <c r="O51" s="99">
        <f>'Mineral industry '!M36</f>
        <v>0</v>
      </c>
      <c r="P51" s="99">
        <f>'Mineral industry '!N36</f>
        <v>0</v>
      </c>
      <c r="Q51" s="99">
        <f>'Mineral industry '!O36</f>
        <v>0</v>
      </c>
      <c r="R51" s="99">
        <f>'Mineral industry '!P36</f>
        <v>0</v>
      </c>
      <c r="S51" s="99">
        <f>'Mineral industry '!Q36</f>
        <v>0</v>
      </c>
      <c r="T51" s="99">
        <f>'Mineral industry '!R36</f>
        <v>0</v>
      </c>
      <c r="U51" s="99">
        <f>'Mineral industry '!S36</f>
        <v>0</v>
      </c>
      <c r="V51" s="99">
        <f>'Mineral industry '!T36</f>
        <v>0</v>
      </c>
      <c r="W51" s="99">
        <f>'Mineral industry '!U36</f>
        <v>0</v>
      </c>
      <c r="X51" s="99">
        <f>'Mineral industry '!V36</f>
        <v>0</v>
      </c>
      <c r="Y51" s="99">
        <f>'Mineral industry '!W36</f>
        <v>0</v>
      </c>
      <c r="Z51" s="99">
        <f>'Mineral industry '!X36</f>
        <v>0</v>
      </c>
    </row>
    <row r="52" spans="1:26" ht="20" customHeight="1" x14ac:dyDescent="0.35">
      <c r="A52" s="7" t="s">
        <v>123</v>
      </c>
      <c r="B52" s="7" t="s">
        <v>61</v>
      </c>
      <c r="C52" s="7" t="s">
        <v>71</v>
      </c>
      <c r="D52" s="7" t="s">
        <v>115</v>
      </c>
      <c r="E52" s="7" t="s">
        <v>20</v>
      </c>
      <c r="F52" s="7" t="s">
        <v>125</v>
      </c>
      <c r="G52" s="7" t="s">
        <v>116</v>
      </c>
      <c r="H52" s="99">
        <f>'Mineral industry '!F42</f>
        <v>0</v>
      </c>
      <c r="I52" s="99">
        <f>'Mineral industry '!G42</f>
        <v>0</v>
      </c>
      <c r="J52" s="99">
        <f>'Mineral industry '!H42</f>
        <v>0</v>
      </c>
      <c r="K52" s="99">
        <f>'Mineral industry '!I42</f>
        <v>0</v>
      </c>
      <c r="L52" s="99">
        <f>'Mineral industry '!J42</f>
        <v>0</v>
      </c>
      <c r="M52" s="99">
        <f>'Mineral industry '!K42</f>
        <v>0</v>
      </c>
      <c r="N52" s="99">
        <f>'Mineral industry '!L42</f>
        <v>0</v>
      </c>
      <c r="O52" s="99">
        <f>'Mineral industry '!M42</f>
        <v>0</v>
      </c>
      <c r="P52" s="99">
        <f>'Mineral industry '!N42</f>
        <v>0</v>
      </c>
      <c r="Q52" s="99">
        <f>'Mineral industry '!O42</f>
        <v>0</v>
      </c>
      <c r="R52" s="99">
        <f>'Mineral industry '!P42</f>
        <v>0</v>
      </c>
      <c r="S52" s="99">
        <f>'Mineral industry '!Q42</f>
        <v>0</v>
      </c>
      <c r="T52" s="99">
        <f>'Mineral industry '!R42</f>
        <v>0</v>
      </c>
      <c r="U52" s="99">
        <f>'Mineral industry '!S42</f>
        <v>0</v>
      </c>
      <c r="V52" s="99">
        <f>'Mineral industry '!T42</f>
        <v>0</v>
      </c>
      <c r="W52" s="99">
        <f>'Mineral industry '!U42</f>
        <v>0</v>
      </c>
      <c r="X52" s="99">
        <f>'Mineral industry '!V42</f>
        <v>0</v>
      </c>
      <c r="Y52" s="99">
        <f>'Mineral industry '!W42</f>
        <v>0</v>
      </c>
      <c r="Z52" s="99">
        <f>'Mineral industry '!X42</f>
        <v>0</v>
      </c>
    </row>
    <row r="53" spans="1:26" ht="20" customHeight="1" x14ac:dyDescent="0.35">
      <c r="A53" s="7" t="s">
        <v>123</v>
      </c>
      <c r="B53" s="7" t="s">
        <v>61</v>
      </c>
      <c r="C53" s="7" t="s">
        <v>71</v>
      </c>
      <c r="D53" s="7" t="s">
        <v>115</v>
      </c>
      <c r="E53" s="7" t="s">
        <v>158</v>
      </c>
      <c r="F53" s="7" t="s">
        <v>125</v>
      </c>
      <c r="G53" s="7" t="s">
        <v>116</v>
      </c>
      <c r="H53" s="99">
        <f>'Mineral industry '!F48</f>
        <v>11097.825000000001</v>
      </c>
      <c r="I53" s="99">
        <f>'Mineral industry '!G48</f>
        <v>11097.825000000001</v>
      </c>
      <c r="J53" s="99">
        <f>'Mineral industry '!H48</f>
        <v>11097.825000000001</v>
      </c>
      <c r="K53" s="99">
        <f>'Mineral industry '!I48</f>
        <v>11097.825000000001</v>
      </c>
      <c r="L53" s="99">
        <f>'Mineral industry '!J48</f>
        <v>11097.825000000001</v>
      </c>
      <c r="M53" s="99">
        <f>'Mineral industry '!K48</f>
        <v>11097.825000000001</v>
      </c>
      <c r="N53" s="99">
        <f>'Mineral industry '!L48</f>
        <v>11097.825000000001</v>
      </c>
      <c r="O53" s="99">
        <f>'Mineral industry '!M48</f>
        <v>11097.825000000001</v>
      </c>
      <c r="P53" s="99">
        <f>'Mineral industry '!N48</f>
        <v>11097.825000000001</v>
      </c>
      <c r="Q53" s="99">
        <f>'Mineral industry '!O48</f>
        <v>11097.825000000001</v>
      </c>
      <c r="R53" s="99">
        <f>'Mineral industry '!P48</f>
        <v>11097.825000000001</v>
      </c>
      <c r="S53" s="99">
        <f>'Mineral industry '!Q48</f>
        <v>11097.825000000001</v>
      </c>
      <c r="T53" s="99">
        <f>'Mineral industry '!R48</f>
        <v>11097.825000000001</v>
      </c>
      <c r="U53" s="99">
        <f>'Mineral industry '!S48</f>
        <v>11097.825000000001</v>
      </c>
      <c r="V53" s="99">
        <f>'Mineral industry '!T48</f>
        <v>11097.825000000001</v>
      </c>
      <c r="W53" s="99">
        <f>'Mineral industry '!U48</f>
        <v>11097.825000000001</v>
      </c>
      <c r="X53" s="99">
        <f>'Mineral industry '!V48</f>
        <v>11097.825000000001</v>
      </c>
      <c r="Y53" s="99">
        <f>'Mineral industry '!W48</f>
        <v>11097.825000000001</v>
      </c>
      <c r="Z53" s="99">
        <f>'Mineral industry '!X48</f>
        <v>11097.825000000001</v>
      </c>
    </row>
    <row r="54" spans="1:26" ht="20" customHeight="1" x14ac:dyDescent="0.35">
      <c r="A54" s="7" t="s">
        <v>123</v>
      </c>
      <c r="B54" s="7" t="s">
        <v>61</v>
      </c>
      <c r="C54" s="7" t="s">
        <v>71</v>
      </c>
      <c r="D54" s="7" t="s">
        <v>115</v>
      </c>
      <c r="E54" s="7" t="s">
        <v>159</v>
      </c>
      <c r="F54" s="7" t="s">
        <v>125</v>
      </c>
      <c r="G54" s="7" t="s">
        <v>116</v>
      </c>
      <c r="H54" s="99">
        <f>'Mineral industry '!F54</f>
        <v>11097.825000000001</v>
      </c>
      <c r="I54" s="99">
        <f>'Mineral industry '!G54</f>
        <v>11097.825000000001</v>
      </c>
      <c r="J54" s="99">
        <f>'Mineral industry '!H54</f>
        <v>11097.825000000001</v>
      </c>
      <c r="K54" s="99">
        <f>'Mineral industry '!I54</f>
        <v>11097.825000000001</v>
      </c>
      <c r="L54" s="99">
        <f>'Mineral industry '!J54</f>
        <v>11097.825000000001</v>
      </c>
      <c r="M54" s="99">
        <f>'Mineral industry '!K54</f>
        <v>11097.825000000001</v>
      </c>
      <c r="N54" s="99">
        <f>'Mineral industry '!L54</f>
        <v>11097.825000000001</v>
      </c>
      <c r="O54" s="99">
        <f>'Mineral industry '!M54</f>
        <v>11097.825000000001</v>
      </c>
      <c r="P54" s="99">
        <f>'Mineral industry '!N54</f>
        <v>11097.825000000001</v>
      </c>
      <c r="Q54" s="99">
        <f>'Mineral industry '!O54</f>
        <v>11097.825000000001</v>
      </c>
      <c r="R54" s="99">
        <f>'Mineral industry '!P54</f>
        <v>11097.825000000001</v>
      </c>
      <c r="S54" s="99">
        <f>'Mineral industry '!Q54</f>
        <v>11097.825000000001</v>
      </c>
      <c r="T54" s="99">
        <f>'Mineral industry '!R54</f>
        <v>11097.825000000001</v>
      </c>
      <c r="U54" s="99">
        <f>'Mineral industry '!S54</f>
        <v>11097.825000000001</v>
      </c>
      <c r="V54" s="99">
        <f>'Mineral industry '!T54</f>
        <v>11097.825000000001</v>
      </c>
      <c r="W54" s="99">
        <f>'Mineral industry '!U54</f>
        <v>11097.825000000001</v>
      </c>
      <c r="X54" s="99">
        <f>'Mineral industry '!V54</f>
        <v>11097.825000000001</v>
      </c>
      <c r="Y54" s="99">
        <f>'Mineral industry '!W54</f>
        <v>11097.825000000001</v>
      </c>
      <c r="Z54" s="99">
        <f>'Mineral industry '!X54</f>
        <v>11097.825000000001</v>
      </c>
    </row>
    <row r="55" spans="1:26" ht="20" customHeight="1" x14ac:dyDescent="0.35">
      <c r="A55" s="7" t="s">
        <v>123</v>
      </c>
      <c r="B55" s="7" t="s">
        <v>61</v>
      </c>
      <c r="C55" s="7" t="s">
        <v>71</v>
      </c>
      <c r="D55" s="7" t="s">
        <v>115</v>
      </c>
      <c r="E55" s="7" t="s">
        <v>160</v>
      </c>
      <c r="F55" s="7" t="s">
        <v>125</v>
      </c>
      <c r="G55" s="7" t="s">
        <v>116</v>
      </c>
      <c r="H55" s="99">
        <f>'Mineral industry '!F60</f>
        <v>11097.825000000001</v>
      </c>
      <c r="I55" s="99">
        <f>'Mineral industry '!G60</f>
        <v>11097.825000000001</v>
      </c>
      <c r="J55" s="99">
        <f>'Mineral industry '!H60</f>
        <v>11097.825000000001</v>
      </c>
      <c r="K55" s="99">
        <f>'Mineral industry '!I60</f>
        <v>11097.825000000001</v>
      </c>
      <c r="L55" s="99">
        <f>'Mineral industry '!J60</f>
        <v>11097.825000000001</v>
      </c>
      <c r="M55" s="99">
        <f>'Mineral industry '!K60</f>
        <v>11097.825000000001</v>
      </c>
      <c r="N55" s="99">
        <f>'Mineral industry '!L60</f>
        <v>11097.825000000001</v>
      </c>
      <c r="O55" s="99">
        <f>'Mineral industry '!M60</f>
        <v>11097.825000000001</v>
      </c>
      <c r="P55" s="99">
        <f>'Mineral industry '!N60</f>
        <v>11097.825000000001</v>
      </c>
      <c r="Q55" s="99">
        <f>'Mineral industry '!O60</f>
        <v>11097.825000000001</v>
      </c>
      <c r="R55" s="99">
        <f>'Mineral industry '!P60</f>
        <v>11097.825000000001</v>
      </c>
      <c r="S55" s="99">
        <f>'Mineral industry '!Q60</f>
        <v>11097.825000000001</v>
      </c>
      <c r="T55" s="99">
        <f>'Mineral industry '!R60</f>
        <v>11097.825000000001</v>
      </c>
      <c r="U55" s="99">
        <f>'Mineral industry '!S60</f>
        <v>11097.825000000001</v>
      </c>
      <c r="V55" s="99">
        <f>'Mineral industry '!T60</f>
        <v>11097.825000000001</v>
      </c>
      <c r="W55" s="99">
        <f>'Mineral industry '!U60</f>
        <v>11097.825000000001</v>
      </c>
      <c r="X55" s="99">
        <f>'Mineral industry '!V60</f>
        <v>11097.825000000001</v>
      </c>
      <c r="Y55" s="99">
        <f>'Mineral industry '!W60</f>
        <v>11097.825000000001</v>
      </c>
      <c r="Z55" s="99">
        <f>'Mineral industry '!X60</f>
        <v>11097.825000000001</v>
      </c>
    </row>
    <row r="56" spans="1:26" ht="20" customHeight="1" x14ac:dyDescent="0.35">
      <c r="A56" s="7" t="s">
        <v>123</v>
      </c>
      <c r="B56" s="7" t="s">
        <v>61</v>
      </c>
      <c r="C56" s="7" t="s">
        <v>132</v>
      </c>
      <c r="D56" s="7" t="s">
        <v>115</v>
      </c>
      <c r="E56" s="7" t="s">
        <v>18</v>
      </c>
      <c r="F56" s="7" t="s">
        <v>125</v>
      </c>
      <c r="G56" s="7" t="s">
        <v>116</v>
      </c>
      <c r="H56" s="99">
        <f>'Mineral industry '!F31</f>
        <v>1357.61854216549</v>
      </c>
      <c r="I56" s="99">
        <f>'Mineral industry '!G31</f>
        <v>726.52065352286218</v>
      </c>
      <c r="J56" s="99">
        <f>'Mineral industry '!H31</f>
        <v>163.44238990571804</v>
      </c>
      <c r="K56" s="99">
        <f>'Mineral industry '!I31</f>
        <v>16.815629408078049</v>
      </c>
      <c r="L56" s="99">
        <f>'Mineral industry '!J31</f>
        <v>9.0060366169394506</v>
      </c>
      <c r="M56" s="99">
        <f>'Mineral industry '!K31</f>
        <v>7.6761899533066007</v>
      </c>
      <c r="N56" s="99">
        <f>'Mineral industry '!L31</f>
        <v>19.086376782839299</v>
      </c>
      <c r="O56" s="99">
        <f>'Mineral industry '!M31</f>
        <v>694.03895869516998</v>
      </c>
      <c r="P56" s="99">
        <f>'Mineral industry '!N31</f>
        <v>3421.3204328983902</v>
      </c>
      <c r="Q56" s="99">
        <f>'Mineral industry '!O31</f>
        <v>2163.3928799999999</v>
      </c>
      <c r="R56" s="99">
        <f>'Mineral industry '!P31</f>
        <v>1550.1411263275299</v>
      </c>
      <c r="S56" s="99">
        <f>'Mineral industry '!Q31</f>
        <v>1812.6463673482715</v>
      </c>
      <c r="T56" s="99">
        <f>'Mineral industry '!R31</f>
        <v>2171.647904160593</v>
      </c>
      <c r="U56" s="99">
        <f>'Mineral industry '!S31</f>
        <v>2601.7510666155099</v>
      </c>
      <c r="V56" s="99">
        <f>'Mineral industry '!T31</f>
        <v>3117.0378032581707</v>
      </c>
      <c r="W56" s="99">
        <f>'Mineral industry '!U31</f>
        <v>3734.3790463318569</v>
      </c>
      <c r="X56" s="99">
        <f>'Mineral industry '!V31</f>
        <v>4473.9870806524777</v>
      </c>
      <c r="Y56" s="99">
        <f>'Mineral industry '!W31</f>
        <v>5360.0773112485213</v>
      </c>
      <c r="Z56" s="99">
        <f>'Mineral industry '!X31</f>
        <v>6421.6610966098679</v>
      </c>
    </row>
    <row r="57" spans="1:26" ht="20" customHeight="1" x14ac:dyDescent="0.35">
      <c r="A57" s="7" t="s">
        <v>123</v>
      </c>
      <c r="B57" s="7" t="s">
        <v>61</v>
      </c>
      <c r="C57" s="7" t="s">
        <v>132</v>
      </c>
      <c r="D57" s="7" t="s">
        <v>115</v>
      </c>
      <c r="E57" s="7" t="s">
        <v>19</v>
      </c>
      <c r="F57" s="7" t="s">
        <v>125</v>
      </c>
      <c r="G57" s="7" t="s">
        <v>116</v>
      </c>
      <c r="H57" s="99">
        <f>'Mineral industry '!F37</f>
        <v>0</v>
      </c>
      <c r="I57" s="99">
        <f>'Mineral industry '!G37</f>
        <v>0</v>
      </c>
      <c r="J57" s="99">
        <f>'Mineral industry '!H37</f>
        <v>0</v>
      </c>
      <c r="K57" s="99">
        <f>'Mineral industry '!I37</f>
        <v>0</v>
      </c>
      <c r="L57" s="99">
        <f>'Mineral industry '!J37</f>
        <v>0</v>
      </c>
      <c r="M57" s="99">
        <f>'Mineral industry '!K37</f>
        <v>0</v>
      </c>
      <c r="N57" s="99">
        <f>'Mineral industry '!L37</f>
        <v>0</v>
      </c>
      <c r="O57" s="99">
        <f>'Mineral industry '!M37</f>
        <v>0</v>
      </c>
      <c r="P57" s="99">
        <f>'Mineral industry '!N37</f>
        <v>0</v>
      </c>
      <c r="Q57" s="99">
        <f>'Mineral industry '!O37</f>
        <v>0</v>
      </c>
      <c r="R57" s="99">
        <f>'Mineral industry '!P37</f>
        <v>0</v>
      </c>
      <c r="S57" s="99">
        <f>'Mineral industry '!Q37</f>
        <v>0</v>
      </c>
      <c r="T57" s="99">
        <f>'Mineral industry '!R37</f>
        <v>0</v>
      </c>
      <c r="U57" s="99">
        <f>'Mineral industry '!S37</f>
        <v>0</v>
      </c>
      <c r="V57" s="99">
        <f>'Mineral industry '!T37</f>
        <v>0</v>
      </c>
      <c r="W57" s="99">
        <f>'Mineral industry '!U37</f>
        <v>0</v>
      </c>
      <c r="X57" s="99">
        <f>'Mineral industry '!V37</f>
        <v>0</v>
      </c>
      <c r="Y57" s="99">
        <f>'Mineral industry '!W37</f>
        <v>0</v>
      </c>
      <c r="Z57" s="99">
        <f>'Mineral industry '!X37</f>
        <v>0</v>
      </c>
    </row>
    <row r="58" spans="1:26" ht="20" customHeight="1" x14ac:dyDescent="0.35">
      <c r="A58" s="7" t="s">
        <v>123</v>
      </c>
      <c r="B58" s="7" t="s">
        <v>61</v>
      </c>
      <c r="C58" s="7" t="s">
        <v>132</v>
      </c>
      <c r="D58" s="7" t="s">
        <v>115</v>
      </c>
      <c r="E58" s="7" t="s">
        <v>20</v>
      </c>
      <c r="F58" s="7" t="s">
        <v>125</v>
      </c>
      <c r="G58" s="7" t="s">
        <v>116</v>
      </c>
      <c r="H58" s="99">
        <f>'Mineral industry '!F43</f>
        <v>0</v>
      </c>
      <c r="I58" s="99">
        <f>'Mineral industry '!G43</f>
        <v>0</v>
      </c>
      <c r="J58" s="99">
        <f>'Mineral industry '!H43</f>
        <v>0</v>
      </c>
      <c r="K58" s="99">
        <f>'Mineral industry '!I43</f>
        <v>0</v>
      </c>
      <c r="L58" s="99">
        <f>'Mineral industry '!J43</f>
        <v>0</v>
      </c>
      <c r="M58" s="99">
        <f>'Mineral industry '!K43</f>
        <v>0</v>
      </c>
      <c r="N58" s="99">
        <f>'Mineral industry '!L43</f>
        <v>0</v>
      </c>
      <c r="O58" s="99">
        <f>'Mineral industry '!M43</f>
        <v>0</v>
      </c>
      <c r="P58" s="99">
        <f>'Mineral industry '!N43</f>
        <v>0</v>
      </c>
      <c r="Q58" s="99">
        <f>'Mineral industry '!O43</f>
        <v>0</v>
      </c>
      <c r="R58" s="99">
        <f>'Mineral industry '!P43</f>
        <v>0</v>
      </c>
      <c r="S58" s="99">
        <f>'Mineral industry '!Q43</f>
        <v>0</v>
      </c>
      <c r="T58" s="99">
        <f>'Mineral industry '!R43</f>
        <v>0</v>
      </c>
      <c r="U58" s="99">
        <f>'Mineral industry '!S43</f>
        <v>0</v>
      </c>
      <c r="V58" s="99">
        <f>'Mineral industry '!T43</f>
        <v>0</v>
      </c>
      <c r="W58" s="99">
        <f>'Mineral industry '!U43</f>
        <v>0</v>
      </c>
      <c r="X58" s="99">
        <f>'Mineral industry '!V43</f>
        <v>0</v>
      </c>
      <c r="Y58" s="99">
        <f>'Mineral industry '!W43</f>
        <v>0</v>
      </c>
      <c r="Z58" s="99">
        <f>'Mineral industry '!X43</f>
        <v>0</v>
      </c>
    </row>
    <row r="59" spans="1:26" ht="20" customHeight="1" x14ac:dyDescent="0.35">
      <c r="A59" s="7" t="s">
        <v>123</v>
      </c>
      <c r="B59" s="7" t="s">
        <v>61</v>
      </c>
      <c r="C59" s="7" t="s">
        <v>132</v>
      </c>
      <c r="D59" s="7" t="s">
        <v>115</v>
      </c>
      <c r="E59" s="7" t="s">
        <v>158</v>
      </c>
      <c r="F59" s="7" t="s">
        <v>125</v>
      </c>
      <c r="G59" s="7" t="s">
        <v>116</v>
      </c>
      <c r="H59" s="99">
        <f>'Mineral industry '!F49</f>
        <v>1357.61854216549</v>
      </c>
      <c r="I59" s="99">
        <f>'Mineral industry '!G49</f>
        <v>726.52065352286218</v>
      </c>
      <c r="J59" s="99">
        <f>'Mineral industry '!H49</f>
        <v>163.44238990571804</v>
      </c>
      <c r="K59" s="99">
        <f>'Mineral industry '!I49</f>
        <v>16.815629408078049</v>
      </c>
      <c r="L59" s="99">
        <f>'Mineral industry '!J49</f>
        <v>9.0060366169394506</v>
      </c>
      <c r="M59" s="99">
        <f>'Mineral industry '!K49</f>
        <v>7.6761899533066007</v>
      </c>
      <c r="N59" s="99">
        <f>'Mineral industry '!L49</f>
        <v>19.086376782839299</v>
      </c>
      <c r="O59" s="99">
        <f>'Mineral industry '!M49</f>
        <v>694.03895869516998</v>
      </c>
      <c r="P59" s="99">
        <f>'Mineral industry '!N49</f>
        <v>3421.3204328983902</v>
      </c>
      <c r="Q59" s="99">
        <f>'Mineral industry '!O49</f>
        <v>2163.3928799999999</v>
      </c>
      <c r="R59" s="99">
        <f>'Mineral industry '!P49</f>
        <v>1550.1411263275299</v>
      </c>
      <c r="S59" s="99">
        <f>'Mineral industry '!Q49</f>
        <v>1812.6463673482715</v>
      </c>
      <c r="T59" s="99">
        <f>'Mineral industry '!R49</f>
        <v>2171.647904160593</v>
      </c>
      <c r="U59" s="99">
        <f>'Mineral industry '!S49</f>
        <v>2601.7510666155099</v>
      </c>
      <c r="V59" s="99">
        <f>'Mineral industry '!T49</f>
        <v>3117.0378032581707</v>
      </c>
      <c r="W59" s="99">
        <f>'Mineral industry '!U49</f>
        <v>3734.3790463318569</v>
      </c>
      <c r="X59" s="99">
        <f>'Mineral industry '!V49</f>
        <v>4473.9870806524777</v>
      </c>
      <c r="Y59" s="99">
        <f>'Mineral industry '!W49</f>
        <v>5360.0773112485213</v>
      </c>
      <c r="Z59" s="99">
        <f>'Mineral industry '!X49</f>
        <v>6421.6610966098679</v>
      </c>
    </row>
    <row r="60" spans="1:26" ht="20" customHeight="1" x14ac:dyDescent="0.35">
      <c r="A60" s="7" t="s">
        <v>123</v>
      </c>
      <c r="B60" s="7" t="s">
        <v>61</v>
      </c>
      <c r="C60" s="7" t="s">
        <v>132</v>
      </c>
      <c r="D60" s="7" t="s">
        <v>115</v>
      </c>
      <c r="E60" s="7" t="s">
        <v>159</v>
      </c>
      <c r="F60" s="7" t="s">
        <v>125</v>
      </c>
      <c r="G60" s="7" t="s">
        <v>116</v>
      </c>
      <c r="H60" s="99">
        <f>'Mineral industry '!F55</f>
        <v>1357.61854216549</v>
      </c>
      <c r="I60" s="99">
        <f>'Mineral industry '!G55</f>
        <v>726.52065352286218</v>
      </c>
      <c r="J60" s="99">
        <f>'Mineral industry '!H55</f>
        <v>163.44238990571804</v>
      </c>
      <c r="K60" s="99">
        <f>'Mineral industry '!I55</f>
        <v>16.815629408078049</v>
      </c>
      <c r="L60" s="99">
        <f>'Mineral industry '!J55</f>
        <v>9.0060366169394506</v>
      </c>
      <c r="M60" s="99">
        <f>'Mineral industry '!K55</f>
        <v>7.6761899533066007</v>
      </c>
      <c r="N60" s="99">
        <f>'Mineral industry '!L55</f>
        <v>19.086376782839299</v>
      </c>
      <c r="O60" s="99">
        <f>'Mineral industry '!M55</f>
        <v>694.03895869516998</v>
      </c>
      <c r="P60" s="99">
        <f>'Mineral industry '!N55</f>
        <v>3421.3204328983902</v>
      </c>
      <c r="Q60" s="99">
        <f>'Mineral industry '!O55</f>
        <v>2163.3928799999999</v>
      </c>
      <c r="R60" s="99">
        <f>'Mineral industry '!P55</f>
        <v>1550.1411263275299</v>
      </c>
      <c r="S60" s="99">
        <f>'Mineral industry '!Q55</f>
        <v>1812.6463673482715</v>
      </c>
      <c r="T60" s="99">
        <f>'Mineral industry '!R55</f>
        <v>2171.647904160593</v>
      </c>
      <c r="U60" s="99">
        <f>'Mineral industry '!S55</f>
        <v>2601.7510666155099</v>
      </c>
      <c r="V60" s="99">
        <f>'Mineral industry '!T55</f>
        <v>3117.0378032581707</v>
      </c>
      <c r="W60" s="99">
        <f>'Mineral industry '!U55</f>
        <v>3734.3790463318569</v>
      </c>
      <c r="X60" s="99">
        <f>'Mineral industry '!V55</f>
        <v>4473.9870806524777</v>
      </c>
      <c r="Y60" s="99">
        <f>'Mineral industry '!W55</f>
        <v>5360.0773112485213</v>
      </c>
      <c r="Z60" s="99">
        <f>'Mineral industry '!X55</f>
        <v>6421.6610966098679</v>
      </c>
    </row>
    <row r="61" spans="1:26" ht="20" customHeight="1" x14ac:dyDescent="0.35">
      <c r="A61" s="7" t="s">
        <v>123</v>
      </c>
      <c r="B61" s="7" t="s">
        <v>61</v>
      </c>
      <c r="C61" s="7" t="s">
        <v>132</v>
      </c>
      <c r="D61" s="7" t="s">
        <v>115</v>
      </c>
      <c r="E61" s="7" t="s">
        <v>160</v>
      </c>
      <c r="F61" s="7" t="s">
        <v>125</v>
      </c>
      <c r="G61" s="7" t="s">
        <v>116</v>
      </c>
      <c r="H61" s="99">
        <f>'Mineral industry '!F61</f>
        <v>1357.61854216549</v>
      </c>
      <c r="I61" s="99">
        <f>'Mineral industry '!G61</f>
        <v>726.52065352286218</v>
      </c>
      <c r="J61" s="99">
        <f>'Mineral industry '!H61</f>
        <v>163.44238990571804</v>
      </c>
      <c r="K61" s="99">
        <f>'Mineral industry '!I61</f>
        <v>16.815629408078049</v>
      </c>
      <c r="L61" s="99">
        <f>'Mineral industry '!J61</f>
        <v>9.0060366169394506</v>
      </c>
      <c r="M61" s="99">
        <f>'Mineral industry '!K61</f>
        <v>7.6761899533066007</v>
      </c>
      <c r="N61" s="99">
        <f>'Mineral industry '!L61</f>
        <v>19.086376782839299</v>
      </c>
      <c r="O61" s="99">
        <f>'Mineral industry '!M61</f>
        <v>694.03895869516998</v>
      </c>
      <c r="P61" s="99">
        <f>'Mineral industry '!N61</f>
        <v>3421.3204328983902</v>
      </c>
      <c r="Q61" s="99">
        <f>'Mineral industry '!O61</f>
        <v>2163.3928799999999</v>
      </c>
      <c r="R61" s="99">
        <f>'Mineral industry '!P61</f>
        <v>1550.1411263275299</v>
      </c>
      <c r="S61" s="99">
        <f>'Mineral industry '!Q61</f>
        <v>1812.6463673482715</v>
      </c>
      <c r="T61" s="99">
        <f>'Mineral industry '!R61</f>
        <v>2171.647904160593</v>
      </c>
      <c r="U61" s="99">
        <f>'Mineral industry '!S61</f>
        <v>2601.7510666155099</v>
      </c>
      <c r="V61" s="99">
        <f>'Mineral industry '!T61</f>
        <v>3117.0378032581707</v>
      </c>
      <c r="W61" s="99">
        <f>'Mineral industry '!U61</f>
        <v>3734.3790463318569</v>
      </c>
      <c r="X61" s="99">
        <f>'Mineral industry '!V61</f>
        <v>4473.9870806524777</v>
      </c>
      <c r="Y61" s="99">
        <f>'Mineral industry '!W61</f>
        <v>5360.0773112485213</v>
      </c>
      <c r="Z61" s="99">
        <f>'Mineral industry '!X61</f>
        <v>6421.6610966098679</v>
      </c>
    </row>
    <row r="62" spans="1:26" ht="20" customHeight="1" x14ac:dyDescent="0.35">
      <c r="A62" s="7" t="s">
        <v>123</v>
      </c>
      <c r="B62" s="7" t="s">
        <v>133</v>
      </c>
      <c r="C62" s="7" t="s">
        <v>134</v>
      </c>
      <c r="D62" s="7" t="s">
        <v>115</v>
      </c>
      <c r="E62" s="7" t="s">
        <v>18</v>
      </c>
      <c r="F62" s="7" t="s">
        <v>125</v>
      </c>
      <c r="G62" s="7" t="s">
        <v>116</v>
      </c>
      <c r="H62" s="99">
        <f>'Fuels and solvent use'!E30</f>
        <v>21182.902130123191</v>
      </c>
      <c r="I62" s="99">
        <f>'Fuels and solvent use'!F30</f>
        <v>22552.2</v>
      </c>
      <c r="J62" s="99">
        <f>'Fuels and solvent use'!G30</f>
        <v>24321.000000000004</v>
      </c>
      <c r="K62" s="99">
        <f>'Fuels and solvent use'!H30</f>
        <v>23436.600000000006</v>
      </c>
      <c r="L62" s="99">
        <f>'Fuels and solvent use'!I30</f>
        <v>25205.400000000005</v>
      </c>
      <c r="M62" s="99">
        <f>'Fuels and solvent use'!J30</f>
        <v>25058.000000000004</v>
      </c>
      <c r="N62" s="99">
        <f>'Fuels and solvent use'!K30</f>
        <v>24321.000000000004</v>
      </c>
      <c r="O62" s="99">
        <f>'Fuels and solvent use'!L30</f>
        <v>23731.400000000005</v>
      </c>
      <c r="P62" s="99">
        <f>'Fuels and solvent use'!M30</f>
        <v>24026.200000000008</v>
      </c>
      <c r="Q62" s="99">
        <f>'Fuels and solvent use'!N30</f>
        <v>24615.800000000007</v>
      </c>
      <c r="R62" s="99">
        <f>'Fuels and solvent use'!O30</f>
        <v>25470.720000000005</v>
      </c>
      <c r="S62" s="99">
        <f>'Fuels and solvent use'!P30</f>
        <v>25308.580000000005</v>
      </c>
      <c r="T62" s="99">
        <f>'Fuels and solvent use'!Q30</f>
        <v>24335.740000000005</v>
      </c>
      <c r="U62" s="99">
        <f>'Fuels and solvent use'!R30</f>
        <v>25293.840000000007</v>
      </c>
      <c r="V62" s="99">
        <f>'Fuels and solvent use'!S30</f>
        <v>24645.28000000001</v>
      </c>
      <c r="W62" s="99">
        <f>'Fuels and solvent use'!T30</f>
        <v>26192.980000000007</v>
      </c>
      <c r="X62" s="99">
        <f>'Fuels and solvent use'!U30</f>
        <v>25898.180000000004</v>
      </c>
      <c r="Y62" s="99">
        <f>'Fuels and solvent use'!V30</f>
        <v>24660.020000000004</v>
      </c>
      <c r="Z62" s="99">
        <f>'Fuels and solvent use'!W30</f>
        <v>24498.623872996879</v>
      </c>
    </row>
    <row r="63" spans="1:26" ht="20" customHeight="1" x14ac:dyDescent="0.35">
      <c r="A63" s="7" t="s">
        <v>123</v>
      </c>
      <c r="B63" s="7" t="s">
        <v>133</v>
      </c>
      <c r="C63" s="7" t="s">
        <v>134</v>
      </c>
      <c r="D63" s="7" t="s">
        <v>115</v>
      </c>
      <c r="E63" s="7" t="s">
        <v>19</v>
      </c>
      <c r="F63" s="7" t="s">
        <v>125</v>
      </c>
      <c r="G63" s="7" t="s">
        <v>116</v>
      </c>
      <c r="H63" s="99">
        <f>'Fuels and solvent use'!E35</f>
        <v>0</v>
      </c>
      <c r="I63" s="99">
        <f>'Fuels and solvent use'!F35</f>
        <v>0</v>
      </c>
      <c r="J63" s="99">
        <f>'Fuels and solvent use'!G35</f>
        <v>0</v>
      </c>
      <c r="K63" s="99">
        <f>'Fuels and solvent use'!H35</f>
        <v>0</v>
      </c>
      <c r="L63" s="99">
        <f>'Fuels and solvent use'!I35</f>
        <v>0</v>
      </c>
      <c r="M63" s="99">
        <f>'Fuels and solvent use'!J35</f>
        <v>0</v>
      </c>
      <c r="N63" s="99">
        <f>'Fuels and solvent use'!K35</f>
        <v>0</v>
      </c>
      <c r="O63" s="99">
        <f>'Fuels and solvent use'!L35</f>
        <v>0</v>
      </c>
      <c r="P63" s="99">
        <f>'Fuels and solvent use'!M35</f>
        <v>0</v>
      </c>
      <c r="Q63" s="99">
        <f>'Fuels and solvent use'!N35</f>
        <v>0</v>
      </c>
      <c r="R63" s="99">
        <f>'Fuels and solvent use'!O35</f>
        <v>0</v>
      </c>
      <c r="S63" s="99">
        <f>'Fuels and solvent use'!P35</f>
        <v>0</v>
      </c>
      <c r="T63" s="99">
        <f>'Fuels and solvent use'!Q35</f>
        <v>0</v>
      </c>
      <c r="U63" s="99">
        <f>'Fuels and solvent use'!R35</f>
        <v>0</v>
      </c>
      <c r="V63" s="99">
        <f>'Fuels and solvent use'!S35</f>
        <v>0</v>
      </c>
      <c r="W63" s="99">
        <f>'Fuels and solvent use'!T35</f>
        <v>0</v>
      </c>
      <c r="X63" s="99">
        <f>'Fuels and solvent use'!U35</f>
        <v>0</v>
      </c>
      <c r="Y63" s="99">
        <f>'Fuels and solvent use'!V35</f>
        <v>0</v>
      </c>
      <c r="Z63" s="99">
        <f>'Fuels and solvent use'!W35</f>
        <v>0</v>
      </c>
    </row>
    <row r="64" spans="1:26" ht="20" customHeight="1" x14ac:dyDescent="0.35">
      <c r="A64" s="7" t="s">
        <v>123</v>
      </c>
      <c r="B64" s="7" t="s">
        <v>133</v>
      </c>
      <c r="C64" s="7" t="s">
        <v>134</v>
      </c>
      <c r="D64" s="7" t="s">
        <v>115</v>
      </c>
      <c r="E64" s="7" t="s">
        <v>20</v>
      </c>
      <c r="F64" s="7" t="s">
        <v>125</v>
      </c>
      <c r="G64" s="7" t="s">
        <v>116</v>
      </c>
      <c r="H64" s="99">
        <f>'Fuels and solvent use'!E40</f>
        <v>0</v>
      </c>
      <c r="I64" s="99">
        <f>'Fuels and solvent use'!F40</f>
        <v>0</v>
      </c>
      <c r="J64" s="99">
        <f>'Fuels and solvent use'!G40</f>
        <v>0</v>
      </c>
      <c r="K64" s="99">
        <f>'Fuels and solvent use'!H40</f>
        <v>0</v>
      </c>
      <c r="L64" s="99">
        <f>'Fuels and solvent use'!I40</f>
        <v>0</v>
      </c>
      <c r="M64" s="99">
        <f>'Fuels and solvent use'!J40</f>
        <v>0</v>
      </c>
      <c r="N64" s="99">
        <f>'Fuels and solvent use'!K40</f>
        <v>0</v>
      </c>
      <c r="O64" s="99">
        <f>'Fuels and solvent use'!L40</f>
        <v>0</v>
      </c>
      <c r="P64" s="99">
        <f>'Fuels and solvent use'!M40</f>
        <v>0</v>
      </c>
      <c r="Q64" s="99">
        <f>'Fuels and solvent use'!N40</f>
        <v>0</v>
      </c>
      <c r="R64" s="99">
        <f>'Fuels and solvent use'!O40</f>
        <v>0</v>
      </c>
      <c r="S64" s="99">
        <f>'Fuels and solvent use'!P40</f>
        <v>0</v>
      </c>
      <c r="T64" s="99">
        <f>'Fuels and solvent use'!Q40</f>
        <v>0</v>
      </c>
      <c r="U64" s="99">
        <f>'Fuels and solvent use'!R40</f>
        <v>0</v>
      </c>
      <c r="V64" s="99">
        <f>'Fuels and solvent use'!S40</f>
        <v>0</v>
      </c>
      <c r="W64" s="99">
        <f>'Fuels and solvent use'!T40</f>
        <v>0</v>
      </c>
      <c r="X64" s="99">
        <f>'Fuels and solvent use'!U40</f>
        <v>0</v>
      </c>
      <c r="Y64" s="99">
        <f>'Fuels and solvent use'!V40</f>
        <v>0</v>
      </c>
      <c r="Z64" s="99">
        <f>'Fuels and solvent use'!W40</f>
        <v>0</v>
      </c>
    </row>
    <row r="65" spans="1:26" ht="20" customHeight="1" x14ac:dyDescent="0.35">
      <c r="A65" s="7" t="s">
        <v>123</v>
      </c>
      <c r="B65" s="7" t="s">
        <v>133</v>
      </c>
      <c r="C65" s="7" t="s">
        <v>134</v>
      </c>
      <c r="D65" s="7" t="s">
        <v>115</v>
      </c>
      <c r="E65" s="7" t="s">
        <v>158</v>
      </c>
      <c r="F65" s="7" t="s">
        <v>125</v>
      </c>
      <c r="G65" s="7" t="s">
        <v>116</v>
      </c>
      <c r="H65" s="99">
        <f>'Fuels and solvent use'!E45</f>
        <v>21182.902130123191</v>
      </c>
      <c r="I65" s="99">
        <f>'Fuels and solvent use'!F45</f>
        <v>22552.2</v>
      </c>
      <c r="J65" s="99">
        <f>'Fuels and solvent use'!G45</f>
        <v>24321.000000000004</v>
      </c>
      <c r="K65" s="99">
        <f>'Fuels and solvent use'!H45</f>
        <v>23436.600000000006</v>
      </c>
      <c r="L65" s="99">
        <f>'Fuels and solvent use'!I45</f>
        <v>25205.400000000005</v>
      </c>
      <c r="M65" s="99">
        <f>'Fuels and solvent use'!J45</f>
        <v>25058.000000000004</v>
      </c>
      <c r="N65" s="99">
        <f>'Fuels and solvent use'!K45</f>
        <v>24321.000000000004</v>
      </c>
      <c r="O65" s="99">
        <f>'Fuels and solvent use'!L45</f>
        <v>23731.400000000005</v>
      </c>
      <c r="P65" s="99">
        <f>'Fuels and solvent use'!M45</f>
        <v>24026.200000000008</v>
      </c>
      <c r="Q65" s="99">
        <f>'Fuels and solvent use'!N45</f>
        <v>24615.800000000007</v>
      </c>
      <c r="R65" s="99">
        <f>'Fuels and solvent use'!O45</f>
        <v>25470.720000000005</v>
      </c>
      <c r="S65" s="99">
        <f>'Fuels and solvent use'!P45</f>
        <v>25308.580000000005</v>
      </c>
      <c r="T65" s="99">
        <f>'Fuels and solvent use'!Q45</f>
        <v>24335.740000000005</v>
      </c>
      <c r="U65" s="99">
        <f>'Fuels and solvent use'!R45</f>
        <v>25293.840000000007</v>
      </c>
      <c r="V65" s="99">
        <f>'Fuels and solvent use'!S45</f>
        <v>24645.28000000001</v>
      </c>
      <c r="W65" s="99">
        <f>'Fuels and solvent use'!T45</f>
        <v>26192.980000000007</v>
      </c>
      <c r="X65" s="99">
        <f>'Fuels and solvent use'!U45</f>
        <v>25898.180000000004</v>
      </c>
      <c r="Y65" s="99">
        <f>'Fuels and solvent use'!V45</f>
        <v>24660.020000000004</v>
      </c>
      <c r="Z65" s="99">
        <f>'Fuels and solvent use'!W45</f>
        <v>24498.623872996879</v>
      </c>
    </row>
    <row r="66" spans="1:26" ht="20" customHeight="1" x14ac:dyDescent="0.35">
      <c r="A66" s="7" t="s">
        <v>123</v>
      </c>
      <c r="B66" s="7" t="s">
        <v>133</v>
      </c>
      <c r="C66" s="7" t="s">
        <v>134</v>
      </c>
      <c r="D66" s="7" t="s">
        <v>115</v>
      </c>
      <c r="E66" s="7" t="s">
        <v>159</v>
      </c>
      <c r="F66" s="7" t="s">
        <v>125</v>
      </c>
      <c r="G66" s="7" t="s">
        <v>116</v>
      </c>
      <c r="H66" s="99">
        <f>'Fuels and solvent use'!E50</f>
        <v>21182.902130123191</v>
      </c>
      <c r="I66" s="99">
        <f>'Fuels and solvent use'!F50</f>
        <v>22552.2</v>
      </c>
      <c r="J66" s="99">
        <f>'Fuels and solvent use'!G50</f>
        <v>24321.000000000004</v>
      </c>
      <c r="K66" s="99">
        <f>'Fuels and solvent use'!H50</f>
        <v>23436.600000000006</v>
      </c>
      <c r="L66" s="99">
        <f>'Fuels and solvent use'!I50</f>
        <v>25205.400000000005</v>
      </c>
      <c r="M66" s="99">
        <f>'Fuels and solvent use'!J50</f>
        <v>25058.000000000004</v>
      </c>
      <c r="N66" s="99">
        <f>'Fuels and solvent use'!K50</f>
        <v>24321.000000000004</v>
      </c>
      <c r="O66" s="99">
        <f>'Fuels and solvent use'!L50</f>
        <v>23731.400000000005</v>
      </c>
      <c r="P66" s="99">
        <f>'Fuels and solvent use'!M50</f>
        <v>24026.200000000008</v>
      </c>
      <c r="Q66" s="99">
        <f>'Fuels and solvent use'!N50</f>
        <v>24615.800000000007</v>
      </c>
      <c r="R66" s="99">
        <f>'Fuels and solvent use'!O50</f>
        <v>25470.720000000005</v>
      </c>
      <c r="S66" s="99">
        <f>'Fuels and solvent use'!P50</f>
        <v>25308.580000000005</v>
      </c>
      <c r="T66" s="99">
        <f>'Fuels and solvent use'!Q50</f>
        <v>24335.740000000005</v>
      </c>
      <c r="U66" s="99">
        <f>'Fuels and solvent use'!R50</f>
        <v>25293.840000000007</v>
      </c>
      <c r="V66" s="99">
        <f>'Fuels and solvent use'!S50</f>
        <v>24645.28000000001</v>
      </c>
      <c r="W66" s="99">
        <f>'Fuels and solvent use'!T50</f>
        <v>26192.980000000007</v>
      </c>
      <c r="X66" s="99">
        <f>'Fuels and solvent use'!U50</f>
        <v>25898.180000000004</v>
      </c>
      <c r="Y66" s="99">
        <f>'Fuels and solvent use'!V50</f>
        <v>24660.020000000004</v>
      </c>
      <c r="Z66" s="99">
        <f>'Fuels and solvent use'!W50</f>
        <v>24498.623872996879</v>
      </c>
    </row>
    <row r="67" spans="1:26" ht="20" customHeight="1" x14ac:dyDescent="0.35">
      <c r="A67" s="7" t="s">
        <v>123</v>
      </c>
      <c r="B67" s="7" t="s">
        <v>133</v>
      </c>
      <c r="C67" s="7" t="s">
        <v>134</v>
      </c>
      <c r="D67" s="7" t="s">
        <v>115</v>
      </c>
      <c r="E67" s="7" t="s">
        <v>160</v>
      </c>
      <c r="F67" s="7" t="s">
        <v>125</v>
      </c>
      <c r="G67" s="7" t="s">
        <v>116</v>
      </c>
      <c r="H67" s="99">
        <f>'Fuels and solvent use'!E56</f>
        <v>21182.902130123191</v>
      </c>
      <c r="I67" s="99">
        <f>'Fuels and solvent use'!F56</f>
        <v>22552.2</v>
      </c>
      <c r="J67" s="99">
        <f>'Fuels and solvent use'!G56</f>
        <v>24321.000000000004</v>
      </c>
      <c r="K67" s="99">
        <f>'Fuels and solvent use'!H56</f>
        <v>23436.600000000006</v>
      </c>
      <c r="L67" s="99">
        <f>'Fuels and solvent use'!I56</f>
        <v>25205.400000000005</v>
      </c>
      <c r="M67" s="99">
        <f>'Fuels and solvent use'!J56</f>
        <v>25058.000000000004</v>
      </c>
      <c r="N67" s="99">
        <f>'Fuels and solvent use'!K56</f>
        <v>24321.000000000004</v>
      </c>
      <c r="O67" s="99">
        <f>'Fuels and solvent use'!L56</f>
        <v>23731.400000000005</v>
      </c>
      <c r="P67" s="99">
        <f>'Fuels and solvent use'!M56</f>
        <v>24026.200000000008</v>
      </c>
      <c r="Q67" s="99">
        <f>'Fuels and solvent use'!N56</f>
        <v>24615.800000000007</v>
      </c>
      <c r="R67" s="99">
        <f>'Fuels and solvent use'!O56</f>
        <v>25470.720000000005</v>
      </c>
      <c r="S67" s="99">
        <f>'Fuels and solvent use'!P56</f>
        <v>25308.580000000005</v>
      </c>
      <c r="T67" s="99">
        <f>'Fuels and solvent use'!Q56</f>
        <v>24335.740000000005</v>
      </c>
      <c r="U67" s="99">
        <f>'Fuels and solvent use'!R56</f>
        <v>25293.840000000007</v>
      </c>
      <c r="V67" s="99">
        <f>'Fuels and solvent use'!S56</f>
        <v>24645.28000000001</v>
      </c>
      <c r="W67" s="99">
        <f>'Fuels and solvent use'!T56</f>
        <v>26192.980000000007</v>
      </c>
      <c r="X67" s="99">
        <f>'Fuels and solvent use'!U56</f>
        <v>25898.180000000004</v>
      </c>
      <c r="Y67" s="99">
        <f>'Fuels and solvent use'!V56</f>
        <v>24660.020000000004</v>
      </c>
      <c r="Z67" s="99">
        <f>'Fuels and solvent use'!W56</f>
        <v>24498.623872996879</v>
      </c>
    </row>
    <row r="68" spans="1:26" ht="20" customHeight="1" x14ac:dyDescent="0.35">
      <c r="A68" s="7" t="s">
        <v>123</v>
      </c>
      <c r="B68" s="7" t="s">
        <v>133</v>
      </c>
      <c r="C68" s="7" t="s">
        <v>135</v>
      </c>
      <c r="D68" s="7" t="s">
        <v>115</v>
      </c>
      <c r="E68" s="7" t="s">
        <v>18</v>
      </c>
      <c r="F68" s="7" t="s">
        <v>125</v>
      </c>
      <c r="G68" s="7" t="s">
        <v>116</v>
      </c>
      <c r="H68" s="99">
        <f>'Fuels and solvent use'!E31</f>
        <v>4245.1200000000008</v>
      </c>
      <c r="I68" s="99">
        <f>'Fuels and solvent use'!F31</f>
        <v>4245.1200000000008</v>
      </c>
      <c r="J68" s="99">
        <f>'Fuels and solvent use'!G31</f>
        <v>4245.1200000000008</v>
      </c>
      <c r="K68" s="99">
        <f>'Fuels and solvent use'!H31</f>
        <v>4245.1200000000008</v>
      </c>
      <c r="L68" s="99">
        <f>'Fuels and solvent use'!I31</f>
        <v>4245.1200000000008</v>
      </c>
      <c r="M68" s="99">
        <f>'Fuels and solvent use'!J31</f>
        <v>4245.1200000000008</v>
      </c>
      <c r="N68" s="99">
        <f>'Fuels and solvent use'!K31</f>
        <v>4245.1200000000008</v>
      </c>
      <c r="O68" s="99">
        <f>'Fuels and solvent use'!L31</f>
        <v>4245.1200000000008</v>
      </c>
      <c r="P68" s="99">
        <f>'Fuels and solvent use'!M31</f>
        <v>4245.1200000000008</v>
      </c>
      <c r="Q68" s="99">
        <f>'Fuels and solvent use'!N31</f>
        <v>4245.1200000000008</v>
      </c>
      <c r="R68" s="99">
        <f>'Fuels and solvent use'!O31</f>
        <v>4245.1200000000008</v>
      </c>
      <c r="S68" s="99">
        <f>'Fuels and solvent use'!P31</f>
        <v>4245.1200000000008</v>
      </c>
      <c r="T68" s="99">
        <f>'Fuels and solvent use'!Q31</f>
        <v>4245.1200000000008</v>
      </c>
      <c r="U68" s="99">
        <f>'Fuels and solvent use'!R31</f>
        <v>4245.1200000000008</v>
      </c>
      <c r="V68" s="99">
        <f>'Fuels and solvent use'!S31</f>
        <v>4245.1200000000008</v>
      </c>
      <c r="W68" s="99">
        <f>'Fuels and solvent use'!T31</f>
        <v>4245.1200000000008</v>
      </c>
      <c r="X68" s="99">
        <f>'Fuels and solvent use'!U31</f>
        <v>4245.1200000000008</v>
      </c>
      <c r="Y68" s="99">
        <f>'Fuels and solvent use'!V31</f>
        <v>4245.1200000000008</v>
      </c>
      <c r="Z68" s="99">
        <f>'Fuels and solvent use'!W31</f>
        <v>4245.1200000000008</v>
      </c>
    </row>
    <row r="69" spans="1:26" ht="20" customHeight="1" x14ac:dyDescent="0.35">
      <c r="A69" s="7" t="s">
        <v>123</v>
      </c>
      <c r="B69" s="7" t="s">
        <v>133</v>
      </c>
      <c r="C69" s="7" t="s">
        <v>135</v>
      </c>
      <c r="D69" s="7" t="s">
        <v>115</v>
      </c>
      <c r="E69" s="7" t="s">
        <v>19</v>
      </c>
      <c r="F69" s="7" t="s">
        <v>125</v>
      </c>
      <c r="G69" s="7" t="s">
        <v>116</v>
      </c>
      <c r="H69" s="99">
        <f>'Fuels and solvent use'!E36</f>
        <v>0</v>
      </c>
      <c r="I69" s="99">
        <f>'Fuels and solvent use'!F36</f>
        <v>0</v>
      </c>
      <c r="J69" s="99">
        <f>'Fuels and solvent use'!G36</f>
        <v>0</v>
      </c>
      <c r="K69" s="99">
        <f>'Fuels and solvent use'!H36</f>
        <v>0</v>
      </c>
      <c r="L69" s="99">
        <f>'Fuels and solvent use'!I36</f>
        <v>0</v>
      </c>
      <c r="M69" s="99">
        <f>'Fuels and solvent use'!J36</f>
        <v>0</v>
      </c>
      <c r="N69" s="99">
        <f>'Fuels and solvent use'!K36</f>
        <v>0</v>
      </c>
      <c r="O69" s="99">
        <f>'Fuels and solvent use'!L36</f>
        <v>0</v>
      </c>
      <c r="P69" s="99">
        <f>'Fuels and solvent use'!M36</f>
        <v>0</v>
      </c>
      <c r="Q69" s="99">
        <f>'Fuels and solvent use'!N36</f>
        <v>0</v>
      </c>
      <c r="R69" s="99">
        <f>'Fuels and solvent use'!O36</f>
        <v>0</v>
      </c>
      <c r="S69" s="99">
        <f>'Fuels and solvent use'!P36</f>
        <v>0</v>
      </c>
      <c r="T69" s="99">
        <f>'Fuels and solvent use'!Q36</f>
        <v>0</v>
      </c>
      <c r="U69" s="99">
        <f>'Fuels and solvent use'!R36</f>
        <v>0</v>
      </c>
      <c r="V69" s="99">
        <f>'Fuels and solvent use'!S36</f>
        <v>0</v>
      </c>
      <c r="W69" s="99">
        <f>'Fuels and solvent use'!T36</f>
        <v>0</v>
      </c>
      <c r="X69" s="99">
        <f>'Fuels and solvent use'!U36</f>
        <v>0</v>
      </c>
      <c r="Y69" s="99">
        <f>'Fuels and solvent use'!V36</f>
        <v>0</v>
      </c>
      <c r="Z69" s="99">
        <f>'Fuels and solvent use'!W36</f>
        <v>0</v>
      </c>
    </row>
    <row r="70" spans="1:26" ht="20" customHeight="1" x14ac:dyDescent="0.35">
      <c r="A70" s="7" t="s">
        <v>123</v>
      </c>
      <c r="B70" s="7" t="s">
        <v>133</v>
      </c>
      <c r="C70" s="7" t="s">
        <v>135</v>
      </c>
      <c r="D70" s="7" t="s">
        <v>115</v>
      </c>
      <c r="E70" s="7" t="s">
        <v>20</v>
      </c>
      <c r="F70" s="7" t="s">
        <v>125</v>
      </c>
      <c r="G70" s="7" t="s">
        <v>116</v>
      </c>
      <c r="H70" s="99">
        <f>'Fuels and solvent use'!E41</f>
        <v>0</v>
      </c>
      <c r="I70" s="99">
        <f>'Fuels and solvent use'!F41</f>
        <v>0</v>
      </c>
      <c r="J70" s="99">
        <f>'Fuels and solvent use'!G41</f>
        <v>0</v>
      </c>
      <c r="K70" s="99">
        <f>'Fuels and solvent use'!H41</f>
        <v>0</v>
      </c>
      <c r="L70" s="99">
        <f>'Fuels and solvent use'!I41</f>
        <v>0</v>
      </c>
      <c r="M70" s="99">
        <f>'Fuels and solvent use'!J41</f>
        <v>0</v>
      </c>
      <c r="N70" s="99">
        <f>'Fuels and solvent use'!K41</f>
        <v>0</v>
      </c>
      <c r="O70" s="99">
        <f>'Fuels and solvent use'!L41</f>
        <v>0</v>
      </c>
      <c r="P70" s="99">
        <f>'Fuels and solvent use'!M41</f>
        <v>0</v>
      </c>
      <c r="Q70" s="99">
        <f>'Fuels and solvent use'!N41</f>
        <v>0</v>
      </c>
      <c r="R70" s="99">
        <f>'Fuels and solvent use'!O41</f>
        <v>0</v>
      </c>
      <c r="S70" s="99">
        <f>'Fuels and solvent use'!P41</f>
        <v>0</v>
      </c>
      <c r="T70" s="99">
        <f>'Fuels and solvent use'!Q41</f>
        <v>0</v>
      </c>
      <c r="U70" s="99">
        <f>'Fuels and solvent use'!R41</f>
        <v>0</v>
      </c>
      <c r="V70" s="99">
        <f>'Fuels and solvent use'!S41</f>
        <v>0</v>
      </c>
      <c r="W70" s="99">
        <f>'Fuels and solvent use'!T41</f>
        <v>0</v>
      </c>
      <c r="X70" s="99">
        <f>'Fuels and solvent use'!U41</f>
        <v>0</v>
      </c>
      <c r="Y70" s="99">
        <f>'Fuels and solvent use'!V41</f>
        <v>0</v>
      </c>
      <c r="Z70" s="99">
        <f>'Fuels and solvent use'!W41</f>
        <v>0</v>
      </c>
    </row>
    <row r="71" spans="1:26" ht="20" customHeight="1" x14ac:dyDescent="0.35">
      <c r="A71" s="7" t="s">
        <v>123</v>
      </c>
      <c r="B71" s="7" t="s">
        <v>133</v>
      </c>
      <c r="C71" s="7" t="s">
        <v>135</v>
      </c>
      <c r="D71" s="7" t="s">
        <v>115</v>
      </c>
      <c r="E71" s="7" t="s">
        <v>158</v>
      </c>
      <c r="F71" s="7" t="s">
        <v>125</v>
      </c>
      <c r="G71" s="7" t="s">
        <v>116</v>
      </c>
      <c r="H71" s="99">
        <f>'Fuels and solvent use'!E46</f>
        <v>4245.1200000000008</v>
      </c>
      <c r="I71" s="99">
        <f>'Fuels and solvent use'!F46</f>
        <v>4245.1200000000008</v>
      </c>
      <c r="J71" s="99">
        <f>'Fuels and solvent use'!G46</f>
        <v>4245.1200000000008</v>
      </c>
      <c r="K71" s="99">
        <f>'Fuels and solvent use'!H46</f>
        <v>4245.1200000000008</v>
      </c>
      <c r="L71" s="99">
        <f>'Fuels and solvent use'!I46</f>
        <v>4245.1200000000008</v>
      </c>
      <c r="M71" s="99">
        <f>'Fuels and solvent use'!J46</f>
        <v>4245.1200000000008</v>
      </c>
      <c r="N71" s="99">
        <f>'Fuels and solvent use'!K46</f>
        <v>4245.1200000000008</v>
      </c>
      <c r="O71" s="99">
        <f>'Fuels and solvent use'!L46</f>
        <v>4245.1200000000008</v>
      </c>
      <c r="P71" s="99">
        <f>'Fuels and solvent use'!M46</f>
        <v>4245.1200000000008</v>
      </c>
      <c r="Q71" s="99">
        <f>'Fuels and solvent use'!N46</f>
        <v>4245.1200000000008</v>
      </c>
      <c r="R71" s="99">
        <f>'Fuels and solvent use'!O46</f>
        <v>4245.1200000000008</v>
      </c>
      <c r="S71" s="99">
        <f>'Fuels and solvent use'!P46</f>
        <v>4245.1200000000008</v>
      </c>
      <c r="T71" s="99">
        <f>'Fuels and solvent use'!Q46</f>
        <v>4245.1200000000008</v>
      </c>
      <c r="U71" s="99">
        <f>'Fuels and solvent use'!R46</f>
        <v>4245.1200000000008</v>
      </c>
      <c r="V71" s="99">
        <f>'Fuels and solvent use'!S46</f>
        <v>4245.1200000000008</v>
      </c>
      <c r="W71" s="99">
        <f>'Fuels and solvent use'!T46</f>
        <v>4245.1200000000008</v>
      </c>
      <c r="X71" s="99">
        <f>'Fuels and solvent use'!U46</f>
        <v>4245.1200000000008</v>
      </c>
      <c r="Y71" s="99">
        <f>'Fuels and solvent use'!V46</f>
        <v>4245.1200000000008</v>
      </c>
      <c r="Z71" s="99">
        <f>'Fuels and solvent use'!W46</f>
        <v>4245.1200000000008</v>
      </c>
    </row>
    <row r="72" spans="1:26" ht="20" customHeight="1" x14ac:dyDescent="0.35">
      <c r="A72" s="7" t="s">
        <v>123</v>
      </c>
      <c r="B72" s="7" t="s">
        <v>133</v>
      </c>
      <c r="C72" s="7" t="s">
        <v>135</v>
      </c>
      <c r="D72" s="7" t="s">
        <v>115</v>
      </c>
      <c r="E72" s="7" t="s">
        <v>159</v>
      </c>
      <c r="F72" s="7" t="s">
        <v>125</v>
      </c>
      <c r="G72" s="7" t="s">
        <v>116</v>
      </c>
      <c r="H72" s="99">
        <f>'Fuels and solvent use'!E51</f>
        <v>4245.1200000000008</v>
      </c>
      <c r="I72" s="99">
        <f>'Fuels and solvent use'!F51</f>
        <v>4245.1200000000008</v>
      </c>
      <c r="J72" s="99">
        <f>'Fuels and solvent use'!G51</f>
        <v>4245.1200000000008</v>
      </c>
      <c r="K72" s="99">
        <f>'Fuels and solvent use'!H51</f>
        <v>4245.1200000000008</v>
      </c>
      <c r="L72" s="99">
        <f>'Fuels and solvent use'!I51</f>
        <v>4245.1200000000008</v>
      </c>
      <c r="M72" s="99">
        <f>'Fuels and solvent use'!J51</f>
        <v>4245.1200000000008</v>
      </c>
      <c r="N72" s="99">
        <f>'Fuels and solvent use'!K51</f>
        <v>4245.1200000000008</v>
      </c>
      <c r="O72" s="99">
        <f>'Fuels and solvent use'!L51</f>
        <v>4245.1200000000008</v>
      </c>
      <c r="P72" s="99">
        <f>'Fuels and solvent use'!M51</f>
        <v>4245.1200000000008</v>
      </c>
      <c r="Q72" s="99">
        <f>'Fuels and solvent use'!N51</f>
        <v>4245.1200000000008</v>
      </c>
      <c r="R72" s="99">
        <f>'Fuels and solvent use'!O51</f>
        <v>4245.1200000000008</v>
      </c>
      <c r="S72" s="99">
        <f>'Fuels and solvent use'!P51</f>
        <v>4245.1200000000008</v>
      </c>
      <c r="T72" s="99">
        <f>'Fuels and solvent use'!Q51</f>
        <v>4245.1200000000008</v>
      </c>
      <c r="U72" s="99">
        <f>'Fuels and solvent use'!R51</f>
        <v>4245.1200000000008</v>
      </c>
      <c r="V72" s="99">
        <f>'Fuels and solvent use'!S51</f>
        <v>4245.1200000000008</v>
      </c>
      <c r="W72" s="99">
        <f>'Fuels and solvent use'!T51</f>
        <v>4245.1200000000008</v>
      </c>
      <c r="X72" s="99">
        <f>'Fuels and solvent use'!U51</f>
        <v>4245.1200000000008</v>
      </c>
      <c r="Y72" s="99">
        <f>'Fuels and solvent use'!V51</f>
        <v>4245.1200000000008</v>
      </c>
      <c r="Z72" s="99">
        <f>'Fuels and solvent use'!W51</f>
        <v>4245.1200000000008</v>
      </c>
    </row>
    <row r="73" spans="1:26" ht="20" customHeight="1" x14ac:dyDescent="0.35">
      <c r="A73" s="7" t="s">
        <v>123</v>
      </c>
      <c r="B73" s="7" t="s">
        <v>133</v>
      </c>
      <c r="C73" s="7" t="s">
        <v>135</v>
      </c>
      <c r="D73" s="7" t="s">
        <v>115</v>
      </c>
      <c r="E73" s="7" t="s">
        <v>160</v>
      </c>
      <c r="F73" s="7" t="s">
        <v>125</v>
      </c>
      <c r="G73" s="7" t="s">
        <v>116</v>
      </c>
      <c r="H73" s="99">
        <f>'Fuels and solvent use'!E57</f>
        <v>4245.1200000000008</v>
      </c>
      <c r="I73" s="99">
        <f>'Fuels and solvent use'!F57</f>
        <v>4245.1200000000008</v>
      </c>
      <c r="J73" s="99">
        <f>'Fuels and solvent use'!G57</f>
        <v>4245.1200000000008</v>
      </c>
      <c r="K73" s="99">
        <f>'Fuels and solvent use'!H57</f>
        <v>4245.1200000000008</v>
      </c>
      <c r="L73" s="99">
        <f>'Fuels and solvent use'!I57</f>
        <v>4245.1200000000008</v>
      </c>
      <c r="M73" s="99">
        <f>'Fuels and solvent use'!J57</f>
        <v>4245.1200000000008</v>
      </c>
      <c r="N73" s="99">
        <f>'Fuels and solvent use'!K57</f>
        <v>4245.1200000000008</v>
      </c>
      <c r="O73" s="99">
        <f>'Fuels and solvent use'!L57</f>
        <v>4245.1200000000008</v>
      </c>
      <c r="P73" s="99">
        <f>'Fuels and solvent use'!M57</f>
        <v>4245.1200000000008</v>
      </c>
      <c r="Q73" s="99">
        <f>'Fuels and solvent use'!N57</f>
        <v>4245.1200000000008</v>
      </c>
      <c r="R73" s="99">
        <f>'Fuels and solvent use'!O57</f>
        <v>4245.1200000000008</v>
      </c>
      <c r="S73" s="99">
        <f>'Fuels and solvent use'!P57</f>
        <v>4245.1200000000008</v>
      </c>
      <c r="T73" s="99">
        <f>'Fuels and solvent use'!Q57</f>
        <v>4245.1200000000008</v>
      </c>
      <c r="U73" s="99">
        <f>'Fuels and solvent use'!R57</f>
        <v>4245.1200000000008</v>
      </c>
      <c r="V73" s="99">
        <f>'Fuels and solvent use'!S57</f>
        <v>4245.1200000000008</v>
      </c>
      <c r="W73" s="99">
        <f>'Fuels and solvent use'!T57</f>
        <v>4245.1200000000008</v>
      </c>
      <c r="X73" s="99">
        <f>'Fuels and solvent use'!U57</f>
        <v>4245.1200000000008</v>
      </c>
      <c r="Y73" s="99">
        <f>'Fuels and solvent use'!V57</f>
        <v>4245.1200000000008</v>
      </c>
      <c r="Z73" s="99">
        <f>'Fuels and solvent use'!W57</f>
        <v>4245.1200000000008</v>
      </c>
    </row>
    <row r="76" spans="1:26" x14ac:dyDescent="0.35"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7F0A-777B-4697-A4DC-B8863CCB2F97}">
  <sheetPr>
    <outlinePr summaryBelow="0" summaryRight="0"/>
  </sheetPr>
  <dimension ref="A1:AA59"/>
  <sheetViews>
    <sheetView workbookViewId="0">
      <selection activeCell="B63" sqref="B63"/>
    </sheetView>
  </sheetViews>
  <sheetFormatPr defaultColWidth="14.453125" defaultRowHeight="15" customHeight="1" x14ac:dyDescent="0.35"/>
  <cols>
    <col min="1" max="1" width="18.08984375" style="12" customWidth="1"/>
    <col min="2" max="8" width="14.453125" style="12"/>
    <col min="9" max="9" width="20.81640625" style="12" customWidth="1"/>
    <col min="10" max="16384" width="14.453125" style="12"/>
  </cols>
  <sheetData>
    <row r="1" spans="1:27" ht="14.5" x14ac:dyDescent="0.35">
      <c r="A1" s="65" t="s">
        <v>208</v>
      </c>
    </row>
    <row r="2" spans="1:27" ht="14.5" x14ac:dyDescent="0.35">
      <c r="A2" s="20" t="s">
        <v>62</v>
      </c>
      <c r="B2" s="20"/>
      <c r="C2" s="20"/>
      <c r="D2" s="20"/>
      <c r="E2" s="20"/>
      <c r="F2" s="20"/>
      <c r="G2" s="20"/>
      <c r="H2" s="20"/>
      <c r="I2" s="20"/>
    </row>
    <row r="3" spans="1:27" ht="14.5" x14ac:dyDescent="0.35">
      <c r="A3" s="21" t="s">
        <v>2</v>
      </c>
      <c r="B3" s="76" t="s">
        <v>201</v>
      </c>
      <c r="C3" s="21" t="s">
        <v>4</v>
      </c>
      <c r="D3" s="21" t="s">
        <v>5</v>
      </c>
      <c r="E3" s="21"/>
      <c r="F3" s="21" t="s">
        <v>7</v>
      </c>
      <c r="G3" s="21" t="s">
        <v>8</v>
      </c>
      <c r="H3" s="21" t="s">
        <v>9</v>
      </c>
      <c r="I3" s="21" t="s">
        <v>10</v>
      </c>
      <c r="J3" s="22" t="s">
        <v>102</v>
      </c>
      <c r="K3" s="22" t="s">
        <v>103</v>
      </c>
      <c r="L3" s="23" t="s">
        <v>166</v>
      </c>
    </row>
    <row r="4" spans="1:27" ht="14.5" x14ac:dyDescent="0.35">
      <c r="A4" s="24" t="s">
        <v>104</v>
      </c>
      <c r="B4" s="24" t="s">
        <v>105</v>
      </c>
      <c r="C4" s="14" t="s">
        <v>17</v>
      </c>
      <c r="D4" s="14" t="s">
        <v>18</v>
      </c>
      <c r="E4" s="14"/>
      <c r="F4" s="14" t="s">
        <v>19</v>
      </c>
      <c r="G4" s="14"/>
      <c r="H4" s="14" t="s">
        <v>68</v>
      </c>
      <c r="I4" s="14"/>
      <c r="J4" s="14">
        <v>0.2</v>
      </c>
      <c r="K4" s="14">
        <v>20</v>
      </c>
      <c r="L4" s="14" t="s">
        <v>106</v>
      </c>
    </row>
    <row r="5" spans="1:27" ht="14.5" x14ac:dyDescent="0.35">
      <c r="A5" s="24" t="s">
        <v>107</v>
      </c>
      <c r="B5" s="24" t="s">
        <v>108</v>
      </c>
      <c r="C5" s="14" t="s">
        <v>17</v>
      </c>
      <c r="D5" s="14" t="s">
        <v>18</v>
      </c>
      <c r="E5" s="14"/>
      <c r="F5" s="14" t="s">
        <v>19</v>
      </c>
      <c r="G5" s="14"/>
      <c r="H5" s="14" t="s">
        <v>68</v>
      </c>
      <c r="I5" s="14"/>
      <c r="J5" s="14">
        <v>0.2</v>
      </c>
      <c r="K5" s="14">
        <v>20</v>
      </c>
      <c r="L5" s="14" t="s">
        <v>106</v>
      </c>
    </row>
    <row r="6" spans="1:27" ht="14.5" x14ac:dyDescent="0.35">
      <c r="A6" s="98" t="s">
        <v>111</v>
      </c>
    </row>
    <row r="7" spans="1:27" ht="14.5" x14ac:dyDescent="0.35">
      <c r="A7" s="11" t="s">
        <v>109</v>
      </c>
    </row>
    <row r="9" spans="1:27" ht="14.5" x14ac:dyDescent="0.35">
      <c r="A9" s="19" t="s">
        <v>167</v>
      </c>
      <c r="G9" s="25"/>
      <c r="H9" s="100" t="s">
        <v>75</v>
      </c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</row>
    <row r="10" spans="1:27" ht="14.5" x14ac:dyDescent="0.35">
      <c r="A10" s="21" t="s">
        <v>2</v>
      </c>
      <c r="B10" s="21" t="s">
        <v>40</v>
      </c>
      <c r="C10" s="76" t="s">
        <v>201</v>
      </c>
      <c r="D10" s="21" t="s">
        <v>4</v>
      </c>
      <c r="E10" s="27">
        <v>38108</v>
      </c>
      <c r="F10" s="27">
        <v>38504</v>
      </c>
      <c r="G10" s="27">
        <v>38899</v>
      </c>
      <c r="H10" s="27">
        <v>39295</v>
      </c>
      <c r="I10" s="27">
        <v>39692</v>
      </c>
      <c r="J10" s="28">
        <v>40087</v>
      </c>
      <c r="K10" s="28">
        <v>40483</v>
      </c>
      <c r="L10" s="28">
        <v>40878</v>
      </c>
      <c r="M10" s="29" t="s">
        <v>41</v>
      </c>
      <c r="N10" s="29" t="s">
        <v>42</v>
      </c>
      <c r="O10" s="29" t="s">
        <v>43</v>
      </c>
      <c r="P10" s="29" t="s">
        <v>44</v>
      </c>
      <c r="Q10" s="29" t="s">
        <v>45</v>
      </c>
      <c r="R10" s="29" t="s">
        <v>46</v>
      </c>
      <c r="S10" s="29" t="s">
        <v>47</v>
      </c>
      <c r="T10" s="29" t="s">
        <v>48</v>
      </c>
      <c r="U10" s="29" t="s">
        <v>49</v>
      </c>
      <c r="V10" s="29" t="s">
        <v>50</v>
      </c>
      <c r="W10" s="30" t="s">
        <v>187</v>
      </c>
      <c r="X10" s="30" t="s">
        <v>188</v>
      </c>
      <c r="Y10" s="14" t="s">
        <v>51</v>
      </c>
    </row>
    <row r="11" spans="1:27" ht="14.5" x14ac:dyDescent="0.35">
      <c r="A11" s="14" t="s">
        <v>104</v>
      </c>
      <c r="B11" s="14" t="s">
        <v>110</v>
      </c>
      <c r="C11" s="14" t="s">
        <v>105</v>
      </c>
      <c r="D11" s="14" t="s">
        <v>17</v>
      </c>
      <c r="E11" s="14">
        <f>F11/(Y11+1)</f>
        <v>35710.326527294383</v>
      </c>
      <c r="F11" s="14">
        <v>36000</v>
      </c>
      <c r="G11" s="14">
        <f>F11+((H11-F11)/2)</f>
        <v>39000</v>
      </c>
      <c r="H11" s="14">
        <v>42000</v>
      </c>
      <c r="I11" s="14">
        <v>39000</v>
      </c>
      <c r="J11" s="14">
        <v>44000</v>
      </c>
      <c r="K11" s="14">
        <v>42000</v>
      </c>
      <c r="L11" s="14">
        <f>K11+((M11-K11)/2)</f>
        <v>41000</v>
      </c>
      <c r="M11" s="14">
        <v>40000</v>
      </c>
      <c r="N11" s="14">
        <v>41000</v>
      </c>
      <c r="O11" s="14">
        <v>42000</v>
      </c>
      <c r="P11" s="14">
        <v>43600</v>
      </c>
      <c r="Q11" s="14">
        <v>42700</v>
      </c>
      <c r="R11" s="14">
        <v>40800</v>
      </c>
      <c r="S11" s="14">
        <v>43600</v>
      </c>
      <c r="T11" s="14">
        <v>41200</v>
      </c>
      <c r="U11" s="14">
        <v>45500</v>
      </c>
      <c r="V11" s="14">
        <v>43400</v>
      </c>
      <c r="W11" s="31">
        <v>41300</v>
      </c>
      <c r="X11" s="82">
        <f>W11*(1+Y11)</f>
        <v>41635.015542733774</v>
      </c>
      <c r="Y11" s="31">
        <f>(((W11/F11)^(1/17))-1)</f>
        <v>8.1117564826580502E-3</v>
      </c>
    </row>
    <row r="12" spans="1:27" ht="14.5" x14ac:dyDescent="0.35">
      <c r="A12" s="14" t="s">
        <v>107</v>
      </c>
      <c r="B12" s="14" t="s">
        <v>110</v>
      </c>
      <c r="C12" s="14" t="s">
        <v>108</v>
      </c>
      <c r="D12" s="14" t="s">
        <v>17</v>
      </c>
      <c r="E12" s="32">
        <v>7200</v>
      </c>
      <c r="F12" s="32">
        <v>7200</v>
      </c>
      <c r="G12" s="32">
        <v>7200</v>
      </c>
      <c r="H12" s="32">
        <v>7200</v>
      </c>
      <c r="I12" s="32">
        <v>7200</v>
      </c>
      <c r="J12" s="32">
        <v>7200</v>
      </c>
      <c r="K12" s="32">
        <v>7200</v>
      </c>
      <c r="L12" s="32">
        <v>7200</v>
      </c>
      <c r="M12" s="32">
        <v>7200</v>
      </c>
      <c r="N12" s="32">
        <v>7200</v>
      </c>
      <c r="O12" s="32">
        <v>7200</v>
      </c>
      <c r="P12" s="32">
        <v>7200</v>
      </c>
      <c r="Q12" s="32">
        <v>7200</v>
      </c>
      <c r="R12" s="32">
        <v>7200</v>
      </c>
      <c r="S12" s="32">
        <v>7200</v>
      </c>
      <c r="T12" s="32">
        <v>7200</v>
      </c>
      <c r="U12" s="32">
        <v>7200</v>
      </c>
      <c r="V12" s="32">
        <v>7200</v>
      </c>
      <c r="W12" s="32">
        <v>7200</v>
      </c>
      <c r="X12" s="32">
        <v>7200</v>
      </c>
      <c r="Y12" s="14"/>
    </row>
    <row r="15" spans="1:27" ht="14.5" x14ac:dyDescent="0.35">
      <c r="A15" s="21" t="s">
        <v>2</v>
      </c>
      <c r="B15" s="21" t="s">
        <v>40</v>
      </c>
      <c r="C15" s="76" t="s">
        <v>201</v>
      </c>
      <c r="D15" s="21" t="s">
        <v>4</v>
      </c>
      <c r="E15" s="27">
        <v>38108</v>
      </c>
      <c r="F15" s="27">
        <v>38504</v>
      </c>
      <c r="G15" s="27">
        <v>38899</v>
      </c>
      <c r="H15" s="27">
        <v>39295</v>
      </c>
      <c r="I15" s="27">
        <v>39692</v>
      </c>
      <c r="J15" s="28">
        <v>40087</v>
      </c>
      <c r="K15" s="28">
        <v>40483</v>
      </c>
      <c r="L15" s="28">
        <v>40878</v>
      </c>
      <c r="M15" s="29" t="s">
        <v>41</v>
      </c>
      <c r="N15" s="29" t="s">
        <v>42</v>
      </c>
      <c r="O15" s="29" t="s">
        <v>43</v>
      </c>
      <c r="P15" s="29" t="s">
        <v>44</v>
      </c>
      <c r="Q15" s="29" t="s">
        <v>45</v>
      </c>
      <c r="R15" s="29" t="s">
        <v>46</v>
      </c>
      <c r="S15" s="29" t="s">
        <v>47</v>
      </c>
      <c r="T15" s="29" t="s">
        <v>48</v>
      </c>
      <c r="U15" s="29" t="s">
        <v>49</v>
      </c>
      <c r="V15" s="29" t="s">
        <v>50</v>
      </c>
      <c r="W15" s="30" t="s">
        <v>187</v>
      </c>
      <c r="X15" s="30" t="s">
        <v>188</v>
      </c>
    </row>
    <row r="16" spans="1:27" ht="14.5" x14ac:dyDescent="0.35">
      <c r="A16" s="14" t="s">
        <v>104</v>
      </c>
      <c r="B16" s="14" t="s">
        <v>110</v>
      </c>
      <c r="C16" s="14" t="s">
        <v>105</v>
      </c>
      <c r="D16" s="14" t="s">
        <v>112</v>
      </c>
      <c r="E16" s="14">
        <f t="shared" ref="E16:X16" si="0">E11/1000*40.2</f>
        <v>1435.5551263972343</v>
      </c>
      <c r="F16" s="14">
        <f t="shared" si="0"/>
        <v>1447.2</v>
      </c>
      <c r="G16" s="14">
        <f t="shared" si="0"/>
        <v>1567.8000000000002</v>
      </c>
      <c r="H16" s="14">
        <f t="shared" si="0"/>
        <v>1688.4</v>
      </c>
      <c r="I16" s="14">
        <f t="shared" si="0"/>
        <v>1567.8000000000002</v>
      </c>
      <c r="J16" s="14">
        <f t="shared" si="0"/>
        <v>1768.8000000000002</v>
      </c>
      <c r="K16" s="14">
        <f t="shared" si="0"/>
        <v>1688.4</v>
      </c>
      <c r="L16" s="14">
        <f t="shared" si="0"/>
        <v>1648.2</v>
      </c>
      <c r="M16" s="14">
        <f t="shared" si="0"/>
        <v>1608</v>
      </c>
      <c r="N16" s="14">
        <f t="shared" si="0"/>
        <v>1648.2</v>
      </c>
      <c r="O16" s="14">
        <f t="shared" si="0"/>
        <v>1688.4</v>
      </c>
      <c r="P16" s="14">
        <f t="shared" si="0"/>
        <v>1752.7200000000003</v>
      </c>
      <c r="Q16" s="14">
        <f t="shared" si="0"/>
        <v>1716.5400000000002</v>
      </c>
      <c r="R16" s="14">
        <f t="shared" si="0"/>
        <v>1640.16</v>
      </c>
      <c r="S16" s="14">
        <f t="shared" si="0"/>
        <v>1752.7200000000003</v>
      </c>
      <c r="T16" s="14">
        <f t="shared" si="0"/>
        <v>1656.2400000000002</v>
      </c>
      <c r="U16" s="14">
        <f t="shared" si="0"/>
        <v>1829.1000000000001</v>
      </c>
      <c r="V16" s="14">
        <f t="shared" si="0"/>
        <v>1744.68</v>
      </c>
      <c r="W16" s="14">
        <f t="shared" si="0"/>
        <v>1660.26</v>
      </c>
      <c r="X16" s="14">
        <f t="shared" si="0"/>
        <v>1673.7276248178978</v>
      </c>
    </row>
    <row r="17" spans="1:24" ht="14.5" x14ac:dyDescent="0.35">
      <c r="A17" s="14"/>
      <c r="B17" s="14"/>
      <c r="C17" s="14" t="s">
        <v>108</v>
      </c>
      <c r="D17" s="14" t="s">
        <v>112</v>
      </c>
      <c r="E17" s="14">
        <f t="shared" ref="E17:X17" si="1">E12/1000*$D$20</f>
        <v>289.44000000000005</v>
      </c>
      <c r="F17" s="14">
        <f t="shared" si="1"/>
        <v>289.44000000000005</v>
      </c>
      <c r="G17" s="14">
        <f t="shared" si="1"/>
        <v>289.44000000000005</v>
      </c>
      <c r="H17" s="14">
        <f t="shared" si="1"/>
        <v>289.44000000000005</v>
      </c>
      <c r="I17" s="14">
        <f t="shared" si="1"/>
        <v>289.44000000000005</v>
      </c>
      <c r="J17" s="14">
        <f t="shared" si="1"/>
        <v>289.44000000000005</v>
      </c>
      <c r="K17" s="14">
        <f t="shared" si="1"/>
        <v>289.44000000000005</v>
      </c>
      <c r="L17" s="14">
        <f t="shared" si="1"/>
        <v>289.44000000000005</v>
      </c>
      <c r="M17" s="14">
        <f t="shared" si="1"/>
        <v>289.44000000000005</v>
      </c>
      <c r="N17" s="14">
        <f t="shared" si="1"/>
        <v>289.44000000000005</v>
      </c>
      <c r="O17" s="14">
        <f t="shared" si="1"/>
        <v>289.44000000000005</v>
      </c>
      <c r="P17" s="14">
        <f t="shared" si="1"/>
        <v>289.44000000000005</v>
      </c>
      <c r="Q17" s="14">
        <f t="shared" si="1"/>
        <v>289.44000000000005</v>
      </c>
      <c r="R17" s="14">
        <f t="shared" si="1"/>
        <v>289.44000000000005</v>
      </c>
      <c r="S17" s="14">
        <f t="shared" si="1"/>
        <v>289.44000000000005</v>
      </c>
      <c r="T17" s="14">
        <f t="shared" si="1"/>
        <v>289.44000000000005</v>
      </c>
      <c r="U17" s="14">
        <f t="shared" si="1"/>
        <v>289.44000000000005</v>
      </c>
      <c r="V17" s="14">
        <f t="shared" si="1"/>
        <v>289.44000000000005</v>
      </c>
      <c r="W17" s="14">
        <f t="shared" si="1"/>
        <v>289.44000000000005</v>
      </c>
      <c r="X17" s="14">
        <f t="shared" si="1"/>
        <v>289.44000000000005</v>
      </c>
    </row>
    <row r="18" spans="1:24" ht="14.5" x14ac:dyDescent="0.35">
      <c r="C18" s="11" t="s">
        <v>189</v>
      </c>
    </row>
    <row r="19" spans="1:24" ht="14.5" x14ac:dyDescent="0.35">
      <c r="B19" s="11" t="s">
        <v>190</v>
      </c>
      <c r="C19" s="11" t="s">
        <v>113</v>
      </c>
      <c r="D19" s="11">
        <v>40.200000000000003</v>
      </c>
      <c r="E19" s="11" t="s">
        <v>114</v>
      </c>
      <c r="F19" s="33" t="s">
        <v>191</v>
      </c>
    </row>
    <row r="20" spans="1:24" ht="14.5" x14ac:dyDescent="0.35">
      <c r="B20" s="11" t="s">
        <v>161</v>
      </c>
      <c r="C20" s="11" t="s">
        <v>113</v>
      </c>
      <c r="D20" s="11">
        <v>40.200000000000003</v>
      </c>
      <c r="E20" s="11" t="s">
        <v>114</v>
      </c>
      <c r="F20" s="33" t="s">
        <v>162</v>
      </c>
    </row>
    <row r="22" spans="1:24" ht="14.5" x14ac:dyDescent="0.35">
      <c r="A22" s="19" t="s">
        <v>168</v>
      </c>
      <c r="D22" s="35"/>
      <c r="U22" s="36"/>
    </row>
    <row r="24" spans="1:24" ht="14.5" x14ac:dyDescent="0.35">
      <c r="A24" s="21" t="s">
        <v>2</v>
      </c>
      <c r="B24" s="21" t="s">
        <v>40</v>
      </c>
      <c r="C24" s="76" t="s">
        <v>201</v>
      </c>
      <c r="D24" s="21" t="s">
        <v>4</v>
      </c>
      <c r="E24" s="22">
        <v>2005</v>
      </c>
      <c r="F24" s="22">
        <v>2006</v>
      </c>
      <c r="G24" s="22">
        <v>2007</v>
      </c>
      <c r="H24" s="22">
        <v>2008</v>
      </c>
      <c r="I24" s="22">
        <v>2009</v>
      </c>
      <c r="J24" s="22">
        <v>2010</v>
      </c>
      <c r="K24" s="22">
        <v>2011</v>
      </c>
      <c r="L24" s="22">
        <v>2012</v>
      </c>
      <c r="M24" s="22">
        <v>2013</v>
      </c>
      <c r="N24" s="22">
        <v>2014</v>
      </c>
      <c r="O24" s="22">
        <v>2015</v>
      </c>
      <c r="P24" s="22">
        <v>2016</v>
      </c>
      <c r="Q24" s="22">
        <v>2017</v>
      </c>
      <c r="R24" s="22">
        <v>2018</v>
      </c>
      <c r="S24" s="22">
        <v>2019</v>
      </c>
      <c r="T24" s="22">
        <v>2020</v>
      </c>
      <c r="U24" s="22">
        <v>2021</v>
      </c>
      <c r="V24" s="37">
        <v>2022</v>
      </c>
      <c r="W24" s="37">
        <v>2023</v>
      </c>
    </row>
    <row r="25" spans="1:24" ht="14.5" x14ac:dyDescent="0.35">
      <c r="A25" s="14" t="s">
        <v>104</v>
      </c>
      <c r="B25" s="14" t="s">
        <v>110</v>
      </c>
      <c r="C25" s="14" t="s">
        <v>105</v>
      </c>
      <c r="D25" s="14" t="s">
        <v>112</v>
      </c>
      <c r="E25" s="14">
        <f t="shared" ref="E25:W25" si="2">(0.25*E16)+(0.75*F16)</f>
        <v>1444.2887815993085</v>
      </c>
      <c r="F25" s="14">
        <f t="shared" si="2"/>
        <v>1537.65</v>
      </c>
      <c r="G25" s="14">
        <f t="shared" si="2"/>
        <v>1658.2500000000002</v>
      </c>
      <c r="H25" s="14">
        <f t="shared" si="2"/>
        <v>1597.9500000000003</v>
      </c>
      <c r="I25" s="14">
        <f t="shared" si="2"/>
        <v>1718.5500000000002</v>
      </c>
      <c r="J25" s="14">
        <f t="shared" si="2"/>
        <v>1708.5000000000002</v>
      </c>
      <c r="K25" s="14">
        <f t="shared" si="2"/>
        <v>1658.25</v>
      </c>
      <c r="L25" s="14">
        <f t="shared" si="2"/>
        <v>1618.05</v>
      </c>
      <c r="M25" s="14">
        <f t="shared" si="2"/>
        <v>1638.15</v>
      </c>
      <c r="N25" s="14">
        <f t="shared" si="2"/>
        <v>1678.3500000000001</v>
      </c>
      <c r="O25" s="14">
        <f t="shared" si="2"/>
        <v>1736.6400000000003</v>
      </c>
      <c r="P25" s="14">
        <f t="shared" si="2"/>
        <v>1725.5850000000003</v>
      </c>
      <c r="Q25" s="14">
        <f t="shared" si="2"/>
        <v>1659.2550000000001</v>
      </c>
      <c r="R25" s="14">
        <f t="shared" si="2"/>
        <v>1724.5800000000002</v>
      </c>
      <c r="S25" s="14">
        <f t="shared" si="2"/>
        <v>1680.3600000000004</v>
      </c>
      <c r="T25" s="14">
        <f t="shared" si="2"/>
        <v>1785.8850000000002</v>
      </c>
      <c r="U25" s="14">
        <f t="shared" si="2"/>
        <v>1765.7850000000001</v>
      </c>
      <c r="V25" s="14">
        <f t="shared" si="2"/>
        <v>1681.365</v>
      </c>
      <c r="W25" s="14">
        <f t="shared" si="2"/>
        <v>1670.3607186134234</v>
      </c>
    </row>
    <row r="26" spans="1:24" ht="14.5" x14ac:dyDescent="0.35">
      <c r="A26" s="14" t="s">
        <v>107</v>
      </c>
      <c r="B26" s="14" t="s">
        <v>110</v>
      </c>
      <c r="C26" s="14" t="s">
        <v>108</v>
      </c>
      <c r="D26" s="14" t="s">
        <v>112</v>
      </c>
      <c r="E26" s="14">
        <f t="shared" ref="E26:W26" si="3">(1/4*E17)+(3/4*F17)</f>
        <v>289.44000000000005</v>
      </c>
      <c r="F26" s="14">
        <f t="shared" si="3"/>
        <v>289.44000000000005</v>
      </c>
      <c r="G26" s="14">
        <f t="shared" si="3"/>
        <v>289.44000000000005</v>
      </c>
      <c r="H26" s="14">
        <f t="shared" si="3"/>
        <v>289.44000000000005</v>
      </c>
      <c r="I26" s="14">
        <f t="shared" si="3"/>
        <v>289.44000000000005</v>
      </c>
      <c r="J26" s="14">
        <f t="shared" si="3"/>
        <v>289.44000000000005</v>
      </c>
      <c r="K26" s="14">
        <f t="shared" si="3"/>
        <v>289.44000000000005</v>
      </c>
      <c r="L26" s="14">
        <f t="shared" si="3"/>
        <v>289.44000000000005</v>
      </c>
      <c r="M26" s="14">
        <f t="shared" si="3"/>
        <v>289.44000000000005</v>
      </c>
      <c r="N26" s="14">
        <f t="shared" si="3"/>
        <v>289.44000000000005</v>
      </c>
      <c r="O26" s="14">
        <f t="shared" si="3"/>
        <v>289.44000000000005</v>
      </c>
      <c r="P26" s="14">
        <f t="shared" si="3"/>
        <v>289.44000000000005</v>
      </c>
      <c r="Q26" s="14">
        <f t="shared" si="3"/>
        <v>289.44000000000005</v>
      </c>
      <c r="R26" s="14">
        <f t="shared" si="3"/>
        <v>289.44000000000005</v>
      </c>
      <c r="S26" s="14">
        <f t="shared" si="3"/>
        <v>289.44000000000005</v>
      </c>
      <c r="T26" s="14">
        <f t="shared" si="3"/>
        <v>289.44000000000005</v>
      </c>
      <c r="U26" s="14">
        <f t="shared" si="3"/>
        <v>289.44000000000005</v>
      </c>
      <c r="V26" s="14">
        <f t="shared" si="3"/>
        <v>289.44000000000005</v>
      </c>
      <c r="W26" s="14">
        <f t="shared" si="3"/>
        <v>289.44000000000005</v>
      </c>
    </row>
    <row r="28" spans="1:24" ht="14.5" x14ac:dyDescent="0.35">
      <c r="A28" s="19" t="s">
        <v>55</v>
      </c>
    </row>
    <row r="29" spans="1:24" ht="14.5" x14ac:dyDescent="0.35">
      <c r="A29" s="21" t="s">
        <v>2</v>
      </c>
      <c r="B29" s="21" t="s">
        <v>40</v>
      </c>
      <c r="C29" s="76" t="s">
        <v>201</v>
      </c>
      <c r="D29" s="21" t="s">
        <v>4</v>
      </c>
      <c r="E29" s="22">
        <v>2005</v>
      </c>
      <c r="F29" s="22">
        <v>2006</v>
      </c>
      <c r="G29" s="22">
        <v>2007</v>
      </c>
      <c r="H29" s="22">
        <v>2008</v>
      </c>
      <c r="I29" s="22">
        <v>2009</v>
      </c>
      <c r="J29" s="22">
        <v>2010</v>
      </c>
      <c r="K29" s="22">
        <v>2011</v>
      </c>
      <c r="L29" s="22">
        <v>2012</v>
      </c>
      <c r="M29" s="22">
        <v>2013</v>
      </c>
      <c r="N29" s="22">
        <v>2014</v>
      </c>
      <c r="O29" s="22">
        <v>2015</v>
      </c>
      <c r="P29" s="22">
        <v>2016</v>
      </c>
      <c r="Q29" s="22">
        <v>2017</v>
      </c>
      <c r="R29" s="22">
        <v>2018</v>
      </c>
      <c r="S29" s="22">
        <v>2019</v>
      </c>
      <c r="T29" s="22">
        <v>2020</v>
      </c>
      <c r="U29" s="22">
        <v>2021</v>
      </c>
      <c r="V29" s="37">
        <v>2022</v>
      </c>
      <c r="W29" s="37">
        <v>2023</v>
      </c>
    </row>
    <row r="30" spans="1:24" ht="14.5" x14ac:dyDescent="0.35">
      <c r="A30" s="14" t="s">
        <v>104</v>
      </c>
      <c r="B30" s="14" t="s">
        <v>80</v>
      </c>
      <c r="C30" s="14" t="s">
        <v>105</v>
      </c>
      <c r="D30" s="14" t="s">
        <v>94</v>
      </c>
      <c r="E30" s="17">
        <f t="shared" ref="E30:W30" si="4">E25*$J$4*$K$4*44/12</f>
        <v>21182.902130123191</v>
      </c>
      <c r="F30" s="17">
        <f t="shared" si="4"/>
        <v>22552.2</v>
      </c>
      <c r="G30" s="17">
        <f t="shared" si="4"/>
        <v>24321.000000000004</v>
      </c>
      <c r="H30" s="17">
        <f t="shared" si="4"/>
        <v>23436.600000000006</v>
      </c>
      <c r="I30" s="17">
        <f t="shared" si="4"/>
        <v>25205.400000000005</v>
      </c>
      <c r="J30" s="17">
        <f t="shared" si="4"/>
        <v>25058.000000000004</v>
      </c>
      <c r="K30" s="17">
        <f t="shared" si="4"/>
        <v>24321.000000000004</v>
      </c>
      <c r="L30" s="17">
        <f t="shared" si="4"/>
        <v>23731.400000000005</v>
      </c>
      <c r="M30" s="17">
        <f t="shared" si="4"/>
        <v>24026.200000000008</v>
      </c>
      <c r="N30" s="17">
        <f t="shared" si="4"/>
        <v>24615.800000000007</v>
      </c>
      <c r="O30" s="17">
        <f t="shared" si="4"/>
        <v>25470.720000000005</v>
      </c>
      <c r="P30" s="17">
        <f t="shared" si="4"/>
        <v>25308.580000000005</v>
      </c>
      <c r="Q30" s="17">
        <f t="shared" si="4"/>
        <v>24335.740000000005</v>
      </c>
      <c r="R30" s="17">
        <f t="shared" si="4"/>
        <v>25293.840000000007</v>
      </c>
      <c r="S30" s="17">
        <f t="shared" si="4"/>
        <v>24645.28000000001</v>
      </c>
      <c r="T30" s="17">
        <f t="shared" si="4"/>
        <v>26192.980000000007</v>
      </c>
      <c r="U30" s="17">
        <f t="shared" si="4"/>
        <v>25898.180000000004</v>
      </c>
      <c r="V30" s="17">
        <f t="shared" si="4"/>
        <v>24660.020000000004</v>
      </c>
      <c r="W30" s="17">
        <f t="shared" si="4"/>
        <v>24498.623872996879</v>
      </c>
    </row>
    <row r="31" spans="1:24" ht="14.5" x14ac:dyDescent="0.35">
      <c r="A31" s="14" t="s">
        <v>107</v>
      </c>
      <c r="B31" s="14" t="s">
        <v>80</v>
      </c>
      <c r="C31" s="14" t="s">
        <v>108</v>
      </c>
      <c r="D31" s="14" t="s">
        <v>94</v>
      </c>
      <c r="E31" s="17">
        <f t="shared" ref="E31:W31" si="5">E26*$J$5*$K$5*44/12</f>
        <v>4245.1200000000008</v>
      </c>
      <c r="F31" s="17">
        <f t="shared" si="5"/>
        <v>4245.1200000000008</v>
      </c>
      <c r="G31" s="17">
        <f t="shared" si="5"/>
        <v>4245.1200000000008</v>
      </c>
      <c r="H31" s="17">
        <f t="shared" si="5"/>
        <v>4245.1200000000008</v>
      </c>
      <c r="I31" s="17">
        <f t="shared" si="5"/>
        <v>4245.1200000000008</v>
      </c>
      <c r="J31" s="17">
        <f t="shared" si="5"/>
        <v>4245.1200000000008</v>
      </c>
      <c r="K31" s="17">
        <f t="shared" si="5"/>
        <v>4245.1200000000008</v>
      </c>
      <c r="L31" s="17">
        <f t="shared" si="5"/>
        <v>4245.1200000000008</v>
      </c>
      <c r="M31" s="17">
        <f t="shared" si="5"/>
        <v>4245.1200000000008</v>
      </c>
      <c r="N31" s="17">
        <f t="shared" si="5"/>
        <v>4245.1200000000008</v>
      </c>
      <c r="O31" s="17">
        <f t="shared" si="5"/>
        <v>4245.1200000000008</v>
      </c>
      <c r="P31" s="17">
        <f t="shared" si="5"/>
        <v>4245.1200000000008</v>
      </c>
      <c r="Q31" s="17">
        <f t="shared" si="5"/>
        <v>4245.1200000000008</v>
      </c>
      <c r="R31" s="17">
        <f t="shared" si="5"/>
        <v>4245.1200000000008</v>
      </c>
      <c r="S31" s="17">
        <f t="shared" si="5"/>
        <v>4245.1200000000008</v>
      </c>
      <c r="T31" s="17">
        <f t="shared" si="5"/>
        <v>4245.1200000000008</v>
      </c>
      <c r="U31" s="17">
        <f t="shared" si="5"/>
        <v>4245.1200000000008</v>
      </c>
      <c r="V31" s="17">
        <f t="shared" si="5"/>
        <v>4245.1200000000008</v>
      </c>
      <c r="W31" s="17">
        <f t="shared" si="5"/>
        <v>4245.1200000000008</v>
      </c>
    </row>
    <row r="33" spans="1:23" ht="14.5" x14ac:dyDescent="0.35">
      <c r="A33" s="19" t="s">
        <v>56</v>
      </c>
    </row>
    <row r="34" spans="1:23" ht="14.5" x14ac:dyDescent="0.35">
      <c r="A34" s="21" t="s">
        <v>2</v>
      </c>
      <c r="B34" s="21" t="s">
        <v>40</v>
      </c>
      <c r="C34" s="76" t="s">
        <v>201</v>
      </c>
      <c r="D34" s="21" t="s">
        <v>4</v>
      </c>
      <c r="E34" s="22">
        <v>2005</v>
      </c>
      <c r="F34" s="22">
        <v>2006</v>
      </c>
      <c r="G34" s="22">
        <v>2007</v>
      </c>
      <c r="H34" s="22">
        <v>2008</v>
      </c>
      <c r="I34" s="22">
        <v>2009</v>
      </c>
      <c r="J34" s="22">
        <v>2010</v>
      </c>
      <c r="K34" s="22">
        <v>2011</v>
      </c>
      <c r="L34" s="22">
        <v>2012</v>
      </c>
      <c r="M34" s="22">
        <v>2013</v>
      </c>
      <c r="N34" s="22">
        <v>2014</v>
      </c>
      <c r="O34" s="22">
        <v>2015</v>
      </c>
      <c r="P34" s="22">
        <v>2016</v>
      </c>
      <c r="Q34" s="22">
        <v>2017</v>
      </c>
      <c r="R34" s="22">
        <v>2018</v>
      </c>
      <c r="S34" s="22">
        <v>2019</v>
      </c>
      <c r="T34" s="22">
        <v>2020</v>
      </c>
      <c r="U34" s="22">
        <v>2021</v>
      </c>
      <c r="V34" s="37">
        <v>2022</v>
      </c>
      <c r="W34" s="37">
        <v>2023</v>
      </c>
    </row>
    <row r="35" spans="1:23" ht="14.5" x14ac:dyDescent="0.35">
      <c r="A35" s="14" t="s">
        <v>104</v>
      </c>
      <c r="B35" s="14" t="s">
        <v>80</v>
      </c>
      <c r="C35" s="14" t="s">
        <v>105</v>
      </c>
      <c r="D35" s="14" t="s">
        <v>94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</row>
    <row r="36" spans="1:23" ht="14.5" x14ac:dyDescent="0.35">
      <c r="A36" s="14" t="s">
        <v>107</v>
      </c>
      <c r="B36" s="14" t="s">
        <v>80</v>
      </c>
      <c r="C36" s="14" t="s">
        <v>108</v>
      </c>
      <c r="D36" s="14" t="s">
        <v>94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</row>
    <row r="38" spans="1:23" ht="14.5" x14ac:dyDescent="0.35">
      <c r="A38" s="19" t="s">
        <v>57</v>
      </c>
    </row>
    <row r="39" spans="1:23" ht="14.5" x14ac:dyDescent="0.35">
      <c r="A39" s="21" t="s">
        <v>2</v>
      </c>
      <c r="B39" s="21" t="s">
        <v>40</v>
      </c>
      <c r="C39" s="21" t="s">
        <v>3</v>
      </c>
      <c r="D39" s="21" t="s">
        <v>4</v>
      </c>
      <c r="E39" s="22">
        <v>2005</v>
      </c>
      <c r="F39" s="22">
        <v>2006</v>
      </c>
      <c r="G39" s="22">
        <v>2007</v>
      </c>
      <c r="H39" s="22">
        <v>2008</v>
      </c>
      <c r="I39" s="22">
        <v>2009</v>
      </c>
      <c r="J39" s="22">
        <v>2010</v>
      </c>
      <c r="K39" s="22">
        <v>2011</v>
      </c>
      <c r="L39" s="22">
        <v>2012</v>
      </c>
      <c r="M39" s="22">
        <v>2013</v>
      </c>
      <c r="N39" s="22">
        <v>2014</v>
      </c>
      <c r="O39" s="22">
        <v>2015</v>
      </c>
      <c r="P39" s="22">
        <v>2016</v>
      </c>
      <c r="Q39" s="22">
        <v>2017</v>
      </c>
      <c r="R39" s="22">
        <v>2018</v>
      </c>
      <c r="S39" s="22">
        <v>2019</v>
      </c>
      <c r="T39" s="22">
        <v>2020</v>
      </c>
      <c r="U39" s="22">
        <v>2021</v>
      </c>
      <c r="V39" s="37">
        <v>2022</v>
      </c>
      <c r="W39" s="37">
        <v>2023</v>
      </c>
    </row>
    <row r="40" spans="1:23" ht="14.5" x14ac:dyDescent="0.35">
      <c r="A40" s="14" t="s">
        <v>104</v>
      </c>
      <c r="B40" s="14" t="s">
        <v>80</v>
      </c>
      <c r="C40" s="14" t="s">
        <v>105</v>
      </c>
      <c r="D40" s="14" t="s">
        <v>94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</row>
    <row r="41" spans="1:23" ht="14.5" x14ac:dyDescent="0.35">
      <c r="A41" s="14" t="s">
        <v>107</v>
      </c>
      <c r="B41" s="14" t="s">
        <v>80</v>
      </c>
      <c r="C41" s="14" t="s">
        <v>108</v>
      </c>
      <c r="D41" s="14" t="s">
        <v>94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</row>
    <row r="43" spans="1:23" ht="14.5" x14ac:dyDescent="0.35">
      <c r="A43" s="38" t="s">
        <v>58</v>
      </c>
    </row>
    <row r="44" spans="1:23" ht="14.5" x14ac:dyDescent="0.35">
      <c r="A44" s="21" t="s">
        <v>2</v>
      </c>
      <c r="B44" s="21" t="s">
        <v>40</v>
      </c>
      <c r="C44" s="76" t="s">
        <v>201</v>
      </c>
      <c r="D44" s="21" t="s">
        <v>4</v>
      </c>
      <c r="E44" s="22">
        <v>2005</v>
      </c>
      <c r="F44" s="22">
        <v>2006</v>
      </c>
      <c r="G44" s="22">
        <v>2007</v>
      </c>
      <c r="H44" s="22">
        <v>2008</v>
      </c>
      <c r="I44" s="22">
        <v>2009</v>
      </c>
      <c r="J44" s="22">
        <v>2010</v>
      </c>
      <c r="K44" s="22">
        <v>2011</v>
      </c>
      <c r="L44" s="22">
        <v>2012</v>
      </c>
      <c r="M44" s="22">
        <v>2013</v>
      </c>
      <c r="N44" s="22">
        <v>2014</v>
      </c>
      <c r="O44" s="22">
        <v>2015</v>
      </c>
      <c r="P44" s="22">
        <v>2016</v>
      </c>
      <c r="Q44" s="22">
        <v>2017</v>
      </c>
      <c r="R44" s="22">
        <v>2018</v>
      </c>
      <c r="S44" s="22">
        <v>2019</v>
      </c>
      <c r="T44" s="22">
        <v>2020</v>
      </c>
      <c r="U44" s="22">
        <v>2021</v>
      </c>
      <c r="V44" s="37">
        <v>2022</v>
      </c>
      <c r="W44" s="37">
        <v>2023</v>
      </c>
    </row>
    <row r="45" spans="1:23" ht="14.5" x14ac:dyDescent="0.35">
      <c r="A45" s="14" t="s">
        <v>104</v>
      </c>
      <c r="B45" s="14" t="s">
        <v>80</v>
      </c>
      <c r="C45" s="14" t="s">
        <v>105</v>
      </c>
      <c r="D45" s="14" t="s">
        <v>94</v>
      </c>
      <c r="E45" s="18">
        <f t="shared" ref="E45:W46" si="6">(E30*1)+(E35*21)+(E40*310)</f>
        <v>21182.902130123191</v>
      </c>
      <c r="F45" s="14">
        <f t="shared" si="6"/>
        <v>22552.2</v>
      </c>
      <c r="G45" s="14">
        <f t="shared" si="6"/>
        <v>24321.000000000004</v>
      </c>
      <c r="H45" s="14">
        <f t="shared" si="6"/>
        <v>23436.600000000006</v>
      </c>
      <c r="I45" s="14">
        <f t="shared" si="6"/>
        <v>25205.400000000005</v>
      </c>
      <c r="J45" s="14">
        <f t="shared" si="6"/>
        <v>25058.000000000004</v>
      </c>
      <c r="K45" s="14">
        <f t="shared" si="6"/>
        <v>24321.000000000004</v>
      </c>
      <c r="L45" s="14">
        <f t="shared" si="6"/>
        <v>23731.400000000005</v>
      </c>
      <c r="M45" s="14">
        <f t="shared" si="6"/>
        <v>24026.200000000008</v>
      </c>
      <c r="N45" s="14">
        <f t="shared" si="6"/>
        <v>24615.800000000007</v>
      </c>
      <c r="O45" s="14">
        <f t="shared" si="6"/>
        <v>25470.720000000005</v>
      </c>
      <c r="P45" s="14">
        <f t="shared" si="6"/>
        <v>25308.580000000005</v>
      </c>
      <c r="Q45" s="14">
        <f t="shared" si="6"/>
        <v>24335.740000000005</v>
      </c>
      <c r="R45" s="14">
        <f t="shared" si="6"/>
        <v>25293.840000000007</v>
      </c>
      <c r="S45" s="14">
        <f t="shared" si="6"/>
        <v>24645.28000000001</v>
      </c>
      <c r="T45" s="14">
        <f t="shared" si="6"/>
        <v>26192.980000000007</v>
      </c>
      <c r="U45" s="14">
        <f t="shared" si="6"/>
        <v>25898.180000000004</v>
      </c>
      <c r="V45" s="14">
        <f t="shared" si="6"/>
        <v>24660.020000000004</v>
      </c>
      <c r="W45" s="14">
        <f t="shared" si="6"/>
        <v>24498.623872996879</v>
      </c>
    </row>
    <row r="46" spans="1:23" ht="14.5" x14ac:dyDescent="0.35">
      <c r="A46" s="14" t="s">
        <v>107</v>
      </c>
      <c r="B46" s="14" t="s">
        <v>80</v>
      </c>
      <c r="C46" s="14" t="s">
        <v>108</v>
      </c>
      <c r="D46" s="14" t="s">
        <v>94</v>
      </c>
      <c r="E46" s="14">
        <f t="shared" si="6"/>
        <v>4245.1200000000008</v>
      </c>
      <c r="F46" s="14">
        <f t="shared" si="6"/>
        <v>4245.1200000000008</v>
      </c>
      <c r="G46" s="14">
        <f t="shared" si="6"/>
        <v>4245.1200000000008</v>
      </c>
      <c r="H46" s="14">
        <f t="shared" si="6"/>
        <v>4245.1200000000008</v>
      </c>
      <c r="I46" s="14">
        <f t="shared" si="6"/>
        <v>4245.1200000000008</v>
      </c>
      <c r="J46" s="14">
        <f t="shared" si="6"/>
        <v>4245.1200000000008</v>
      </c>
      <c r="K46" s="14">
        <f t="shared" si="6"/>
        <v>4245.1200000000008</v>
      </c>
      <c r="L46" s="14">
        <f t="shared" si="6"/>
        <v>4245.1200000000008</v>
      </c>
      <c r="M46" s="14">
        <f t="shared" si="6"/>
        <v>4245.1200000000008</v>
      </c>
      <c r="N46" s="14">
        <f t="shared" si="6"/>
        <v>4245.1200000000008</v>
      </c>
      <c r="O46" s="14">
        <f t="shared" si="6"/>
        <v>4245.1200000000008</v>
      </c>
      <c r="P46" s="14">
        <f t="shared" si="6"/>
        <v>4245.1200000000008</v>
      </c>
      <c r="Q46" s="14">
        <f t="shared" si="6"/>
        <v>4245.1200000000008</v>
      </c>
      <c r="R46" s="14">
        <f t="shared" si="6"/>
        <v>4245.1200000000008</v>
      </c>
      <c r="S46" s="14">
        <f t="shared" si="6"/>
        <v>4245.1200000000008</v>
      </c>
      <c r="T46" s="14">
        <f t="shared" si="6"/>
        <v>4245.1200000000008</v>
      </c>
      <c r="U46" s="14">
        <f t="shared" si="6"/>
        <v>4245.1200000000008</v>
      </c>
      <c r="V46" s="14">
        <f t="shared" si="6"/>
        <v>4245.1200000000008</v>
      </c>
      <c r="W46" s="14">
        <f t="shared" si="6"/>
        <v>4245.1200000000008</v>
      </c>
    </row>
    <row r="48" spans="1:23" ht="14.5" x14ac:dyDescent="0.35">
      <c r="A48" s="38" t="s">
        <v>100</v>
      </c>
    </row>
    <row r="49" spans="1:23" ht="14.5" x14ac:dyDescent="0.35">
      <c r="A49" s="21" t="s">
        <v>2</v>
      </c>
      <c r="B49" s="21" t="s">
        <v>40</v>
      </c>
      <c r="C49" s="76" t="s">
        <v>201</v>
      </c>
      <c r="D49" s="21" t="s">
        <v>4</v>
      </c>
      <c r="E49" s="22">
        <v>2005</v>
      </c>
      <c r="F49" s="22">
        <v>2006</v>
      </c>
      <c r="G49" s="22">
        <v>2007</v>
      </c>
      <c r="H49" s="22">
        <v>2008</v>
      </c>
      <c r="I49" s="22">
        <v>2009</v>
      </c>
      <c r="J49" s="22">
        <v>2010</v>
      </c>
      <c r="K49" s="22">
        <v>2011</v>
      </c>
      <c r="L49" s="22">
        <v>2012</v>
      </c>
      <c r="M49" s="22">
        <v>2013</v>
      </c>
      <c r="N49" s="22">
        <v>2014</v>
      </c>
      <c r="O49" s="22">
        <v>2015</v>
      </c>
      <c r="P49" s="22">
        <v>2016</v>
      </c>
      <c r="Q49" s="22">
        <v>2017</v>
      </c>
      <c r="R49" s="22">
        <v>2018</v>
      </c>
      <c r="S49" s="22">
        <v>2019</v>
      </c>
      <c r="T49" s="22">
        <v>2020</v>
      </c>
      <c r="U49" s="22">
        <v>2021</v>
      </c>
      <c r="V49" s="37">
        <v>2022</v>
      </c>
      <c r="W49" s="37">
        <v>2023</v>
      </c>
    </row>
    <row r="50" spans="1:23" ht="14.5" x14ac:dyDescent="0.35">
      <c r="A50" s="14" t="s">
        <v>104</v>
      </c>
      <c r="B50" s="14" t="s">
        <v>80</v>
      </c>
      <c r="C50" s="14" t="s">
        <v>105</v>
      </c>
      <c r="D50" s="14" t="s">
        <v>94</v>
      </c>
      <c r="E50" s="14">
        <f t="shared" ref="E50:W51" si="7">(E30*1)+(E35*27.9)+(E40*273)</f>
        <v>21182.902130123191</v>
      </c>
      <c r="F50" s="14">
        <f t="shared" si="7"/>
        <v>22552.2</v>
      </c>
      <c r="G50" s="14">
        <f t="shared" si="7"/>
        <v>24321.000000000004</v>
      </c>
      <c r="H50" s="14">
        <f t="shared" si="7"/>
        <v>23436.600000000006</v>
      </c>
      <c r="I50" s="14">
        <f t="shared" si="7"/>
        <v>25205.400000000005</v>
      </c>
      <c r="J50" s="14">
        <f t="shared" si="7"/>
        <v>25058.000000000004</v>
      </c>
      <c r="K50" s="14">
        <f t="shared" si="7"/>
        <v>24321.000000000004</v>
      </c>
      <c r="L50" s="14">
        <f t="shared" si="7"/>
        <v>23731.400000000005</v>
      </c>
      <c r="M50" s="14">
        <f t="shared" si="7"/>
        <v>24026.200000000008</v>
      </c>
      <c r="N50" s="14">
        <f t="shared" si="7"/>
        <v>24615.800000000007</v>
      </c>
      <c r="O50" s="14">
        <f t="shared" si="7"/>
        <v>25470.720000000005</v>
      </c>
      <c r="P50" s="14">
        <f t="shared" si="7"/>
        <v>25308.580000000005</v>
      </c>
      <c r="Q50" s="14">
        <f t="shared" si="7"/>
        <v>24335.740000000005</v>
      </c>
      <c r="R50" s="14">
        <f t="shared" si="7"/>
        <v>25293.840000000007</v>
      </c>
      <c r="S50" s="14">
        <f t="shared" si="7"/>
        <v>24645.28000000001</v>
      </c>
      <c r="T50" s="14">
        <f t="shared" si="7"/>
        <v>26192.980000000007</v>
      </c>
      <c r="U50" s="14">
        <f t="shared" si="7"/>
        <v>25898.180000000004</v>
      </c>
      <c r="V50" s="14">
        <f t="shared" si="7"/>
        <v>24660.020000000004</v>
      </c>
      <c r="W50" s="14">
        <f t="shared" si="7"/>
        <v>24498.623872996879</v>
      </c>
    </row>
    <row r="51" spans="1:23" ht="14.5" x14ac:dyDescent="0.35">
      <c r="A51" s="14" t="s">
        <v>107</v>
      </c>
      <c r="B51" s="14" t="s">
        <v>80</v>
      </c>
      <c r="C51" s="14" t="s">
        <v>108</v>
      </c>
      <c r="D51" s="14" t="s">
        <v>94</v>
      </c>
      <c r="E51" s="14">
        <f t="shared" si="7"/>
        <v>4245.1200000000008</v>
      </c>
      <c r="F51" s="14">
        <f t="shared" si="7"/>
        <v>4245.1200000000008</v>
      </c>
      <c r="G51" s="14">
        <f t="shared" si="7"/>
        <v>4245.1200000000008</v>
      </c>
      <c r="H51" s="14">
        <f t="shared" si="7"/>
        <v>4245.1200000000008</v>
      </c>
      <c r="I51" s="14">
        <f t="shared" si="7"/>
        <v>4245.1200000000008</v>
      </c>
      <c r="J51" s="14">
        <f t="shared" si="7"/>
        <v>4245.1200000000008</v>
      </c>
      <c r="K51" s="14">
        <f t="shared" si="7"/>
        <v>4245.1200000000008</v>
      </c>
      <c r="L51" s="14">
        <f t="shared" si="7"/>
        <v>4245.1200000000008</v>
      </c>
      <c r="M51" s="14">
        <f t="shared" si="7"/>
        <v>4245.1200000000008</v>
      </c>
      <c r="N51" s="14">
        <f t="shared" si="7"/>
        <v>4245.1200000000008</v>
      </c>
      <c r="O51" s="14">
        <f t="shared" si="7"/>
        <v>4245.1200000000008</v>
      </c>
      <c r="P51" s="14">
        <f t="shared" si="7"/>
        <v>4245.1200000000008</v>
      </c>
      <c r="Q51" s="14">
        <f t="shared" si="7"/>
        <v>4245.1200000000008</v>
      </c>
      <c r="R51" s="14">
        <f t="shared" si="7"/>
        <v>4245.1200000000008</v>
      </c>
      <c r="S51" s="14">
        <f t="shared" si="7"/>
        <v>4245.1200000000008</v>
      </c>
      <c r="T51" s="14">
        <f t="shared" si="7"/>
        <v>4245.1200000000008</v>
      </c>
      <c r="U51" s="14">
        <f t="shared" si="7"/>
        <v>4245.1200000000008</v>
      </c>
      <c r="V51" s="14">
        <f t="shared" si="7"/>
        <v>4245.1200000000008</v>
      </c>
      <c r="W51" s="14">
        <f t="shared" si="7"/>
        <v>4245.1200000000008</v>
      </c>
    </row>
    <row r="54" spans="1:23" ht="14.5" x14ac:dyDescent="0.35">
      <c r="A54" s="19" t="s">
        <v>101</v>
      </c>
    </row>
    <row r="55" spans="1:23" ht="14.5" x14ac:dyDescent="0.35">
      <c r="A55" s="21" t="s">
        <v>2</v>
      </c>
      <c r="B55" s="21" t="s">
        <v>40</v>
      </c>
      <c r="C55" s="76" t="s">
        <v>201</v>
      </c>
      <c r="D55" s="21" t="s">
        <v>4</v>
      </c>
      <c r="E55" s="22">
        <v>2005</v>
      </c>
      <c r="F55" s="22">
        <v>2006</v>
      </c>
      <c r="G55" s="22">
        <v>2007</v>
      </c>
      <c r="H55" s="22">
        <v>2008</v>
      </c>
      <c r="I55" s="22">
        <v>2009</v>
      </c>
      <c r="J55" s="22">
        <v>2010</v>
      </c>
      <c r="K55" s="22">
        <v>2011</v>
      </c>
      <c r="L55" s="22">
        <v>2012</v>
      </c>
      <c r="M55" s="22">
        <v>2013</v>
      </c>
      <c r="N55" s="22">
        <v>2014</v>
      </c>
      <c r="O55" s="22">
        <v>2015</v>
      </c>
      <c r="P55" s="22">
        <v>2016</v>
      </c>
      <c r="Q55" s="22">
        <v>2017</v>
      </c>
      <c r="R55" s="22">
        <v>2018</v>
      </c>
      <c r="S55" s="22">
        <v>2019</v>
      </c>
      <c r="T55" s="22">
        <v>2020</v>
      </c>
      <c r="U55" s="22">
        <v>2021</v>
      </c>
      <c r="V55" s="37">
        <v>2022</v>
      </c>
      <c r="W55" s="37">
        <v>2023</v>
      </c>
    </row>
    <row r="56" spans="1:23" ht="14.5" x14ac:dyDescent="0.35">
      <c r="A56" s="14" t="s">
        <v>104</v>
      </c>
      <c r="B56" s="14" t="s">
        <v>80</v>
      </c>
      <c r="C56" s="14" t="s">
        <v>105</v>
      </c>
      <c r="D56" s="14" t="s">
        <v>94</v>
      </c>
      <c r="E56" s="14">
        <f t="shared" ref="E56:W57" si="8">(E30*1)+(E35*5.38)+(E40*233)</f>
        <v>21182.902130123191</v>
      </c>
      <c r="F56" s="14">
        <f t="shared" si="8"/>
        <v>22552.2</v>
      </c>
      <c r="G56" s="14">
        <f t="shared" si="8"/>
        <v>24321.000000000004</v>
      </c>
      <c r="H56" s="14">
        <f t="shared" si="8"/>
        <v>23436.600000000006</v>
      </c>
      <c r="I56" s="14">
        <f t="shared" si="8"/>
        <v>25205.400000000005</v>
      </c>
      <c r="J56" s="14">
        <f t="shared" si="8"/>
        <v>25058.000000000004</v>
      </c>
      <c r="K56" s="14">
        <f t="shared" si="8"/>
        <v>24321.000000000004</v>
      </c>
      <c r="L56" s="14">
        <f t="shared" si="8"/>
        <v>23731.400000000005</v>
      </c>
      <c r="M56" s="14">
        <f t="shared" si="8"/>
        <v>24026.200000000008</v>
      </c>
      <c r="N56" s="14">
        <f t="shared" si="8"/>
        <v>24615.800000000007</v>
      </c>
      <c r="O56" s="14">
        <f t="shared" si="8"/>
        <v>25470.720000000005</v>
      </c>
      <c r="P56" s="14">
        <f t="shared" si="8"/>
        <v>25308.580000000005</v>
      </c>
      <c r="Q56" s="14">
        <f t="shared" si="8"/>
        <v>24335.740000000005</v>
      </c>
      <c r="R56" s="14">
        <f t="shared" si="8"/>
        <v>25293.840000000007</v>
      </c>
      <c r="S56" s="14">
        <f t="shared" si="8"/>
        <v>24645.28000000001</v>
      </c>
      <c r="T56" s="14">
        <f t="shared" si="8"/>
        <v>26192.980000000007</v>
      </c>
      <c r="U56" s="14">
        <f t="shared" si="8"/>
        <v>25898.180000000004</v>
      </c>
      <c r="V56" s="14">
        <f t="shared" si="8"/>
        <v>24660.020000000004</v>
      </c>
      <c r="W56" s="14">
        <f t="shared" si="8"/>
        <v>24498.623872996879</v>
      </c>
    </row>
    <row r="57" spans="1:23" ht="14.5" x14ac:dyDescent="0.35">
      <c r="A57" s="14" t="s">
        <v>107</v>
      </c>
      <c r="B57" s="14" t="s">
        <v>80</v>
      </c>
      <c r="C57" s="14" t="s">
        <v>108</v>
      </c>
      <c r="D57" s="14" t="s">
        <v>94</v>
      </c>
      <c r="E57" s="14">
        <f t="shared" si="8"/>
        <v>4245.1200000000008</v>
      </c>
      <c r="F57" s="14">
        <f t="shared" si="8"/>
        <v>4245.1200000000008</v>
      </c>
      <c r="G57" s="14">
        <f t="shared" si="8"/>
        <v>4245.1200000000008</v>
      </c>
      <c r="H57" s="14">
        <f t="shared" si="8"/>
        <v>4245.1200000000008</v>
      </c>
      <c r="I57" s="14">
        <f t="shared" si="8"/>
        <v>4245.1200000000008</v>
      </c>
      <c r="J57" s="14">
        <f t="shared" si="8"/>
        <v>4245.1200000000008</v>
      </c>
      <c r="K57" s="14">
        <f t="shared" si="8"/>
        <v>4245.1200000000008</v>
      </c>
      <c r="L57" s="14">
        <f t="shared" si="8"/>
        <v>4245.1200000000008</v>
      </c>
      <c r="M57" s="14">
        <f t="shared" si="8"/>
        <v>4245.1200000000008</v>
      </c>
      <c r="N57" s="14">
        <f t="shared" si="8"/>
        <v>4245.1200000000008</v>
      </c>
      <c r="O57" s="14">
        <f t="shared" si="8"/>
        <v>4245.1200000000008</v>
      </c>
      <c r="P57" s="14">
        <f t="shared" si="8"/>
        <v>4245.1200000000008</v>
      </c>
      <c r="Q57" s="14">
        <f t="shared" si="8"/>
        <v>4245.1200000000008</v>
      </c>
      <c r="R57" s="14">
        <f t="shared" si="8"/>
        <v>4245.1200000000008</v>
      </c>
      <c r="S57" s="14">
        <f t="shared" si="8"/>
        <v>4245.1200000000008</v>
      </c>
      <c r="T57" s="14">
        <f t="shared" si="8"/>
        <v>4245.1200000000008</v>
      </c>
      <c r="U57" s="14">
        <f t="shared" si="8"/>
        <v>4245.1200000000008</v>
      </c>
      <c r="V57" s="14">
        <f t="shared" si="8"/>
        <v>4245.1200000000008</v>
      </c>
      <c r="W57" s="14">
        <f t="shared" si="8"/>
        <v>4245.1200000000008</v>
      </c>
    </row>
    <row r="59" spans="1:23" ht="15" customHeight="1" x14ac:dyDescent="0.35">
      <c r="A59" s="19" t="s">
        <v>53</v>
      </c>
      <c r="B59" s="80" t="s">
        <v>202</v>
      </c>
      <c r="D59" s="35"/>
    </row>
  </sheetData>
  <mergeCells count="1">
    <mergeCell ref="H9:AA9"/>
  </mergeCells>
  <hyperlinks>
    <hyperlink ref="F19" r:id="rId1" xr:uid="{FDB2099B-D7E0-4E82-AFFA-1C87AEC020D0}"/>
    <hyperlink ref="F20" r:id="rId2" xr:uid="{65746145-FC1E-4748-A4EF-03F2F8500DE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474F-5F19-4D95-B6E3-D68E41B50EAD}">
  <sheetPr>
    <outlinePr summaryBelow="0" summaryRight="0"/>
  </sheetPr>
  <dimension ref="B2:Z56"/>
  <sheetViews>
    <sheetView topLeftCell="A44" workbookViewId="0">
      <selection activeCell="B56" sqref="B56:F56"/>
    </sheetView>
  </sheetViews>
  <sheetFormatPr defaultColWidth="14.453125" defaultRowHeight="15" customHeight="1" x14ac:dyDescent="0.35"/>
  <cols>
    <col min="1" max="1" width="14.453125" style="12"/>
    <col min="2" max="2" width="19.08984375" style="12" customWidth="1"/>
    <col min="3" max="3" width="27" style="12" customWidth="1"/>
    <col min="4" max="4" width="28.54296875" style="12" customWidth="1"/>
    <col min="5" max="5" width="14.453125" style="12"/>
    <col min="6" max="6" width="18.6328125" style="12" customWidth="1"/>
    <col min="7" max="9" width="14.453125" style="12"/>
    <col min="10" max="10" width="22.453125" style="12" customWidth="1"/>
    <col min="11" max="12" width="14.453125" style="12"/>
    <col min="13" max="13" width="20" style="12" customWidth="1"/>
    <col min="14" max="14" width="30.26953125" style="12" customWidth="1"/>
    <col min="15" max="16384" width="14.453125" style="12"/>
  </cols>
  <sheetData>
    <row r="2" spans="2:26" ht="14.5" x14ac:dyDescent="0.35">
      <c r="B2" s="65" t="s">
        <v>84</v>
      </c>
    </row>
    <row r="4" spans="2:26" ht="14.5" x14ac:dyDescent="0.35">
      <c r="B4" s="20" t="s">
        <v>62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 t="s">
        <v>85</v>
      </c>
    </row>
    <row r="5" spans="2:26" ht="14.5" x14ac:dyDescent="0.35">
      <c r="B5" s="39"/>
      <c r="C5" s="39"/>
      <c r="D5" s="39"/>
      <c r="E5" s="39"/>
      <c r="F5" s="39"/>
      <c r="G5" s="39"/>
      <c r="H5" s="39"/>
      <c r="I5" s="39"/>
      <c r="J5" s="39"/>
      <c r="M5" s="14" t="s">
        <v>192</v>
      </c>
      <c r="N5" s="40" t="s">
        <v>86</v>
      </c>
    </row>
    <row r="6" spans="2:26" ht="14.5" x14ac:dyDescent="0.35">
      <c r="B6" s="21" t="s">
        <v>2</v>
      </c>
      <c r="C6" s="76" t="s">
        <v>201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M6" s="14" t="s">
        <v>89</v>
      </c>
      <c r="N6" s="14">
        <v>0.08</v>
      </c>
    </row>
    <row r="7" spans="2:26" ht="14.5" x14ac:dyDescent="0.35">
      <c r="B7" s="24" t="s">
        <v>87</v>
      </c>
      <c r="C7" s="41" t="s">
        <v>88</v>
      </c>
      <c r="D7" s="14" t="s">
        <v>17</v>
      </c>
      <c r="E7" s="14" t="s">
        <v>18</v>
      </c>
      <c r="F7" s="14">
        <f>N6</f>
        <v>0.08</v>
      </c>
      <c r="G7" s="14" t="s">
        <v>19</v>
      </c>
      <c r="H7" s="14"/>
      <c r="I7" s="14" t="s">
        <v>68</v>
      </c>
      <c r="J7" s="14"/>
    </row>
    <row r="8" spans="2:26" ht="14.5" x14ac:dyDescent="0.35">
      <c r="B8" s="24" t="s">
        <v>90</v>
      </c>
      <c r="C8" s="41" t="s">
        <v>91</v>
      </c>
      <c r="D8" s="14" t="s">
        <v>17</v>
      </c>
      <c r="E8" s="14" t="s">
        <v>18</v>
      </c>
      <c r="F8" s="14">
        <v>0.53</v>
      </c>
      <c r="G8" s="14" t="s">
        <v>19</v>
      </c>
      <c r="H8" s="14"/>
      <c r="I8" s="14" t="s">
        <v>68</v>
      </c>
      <c r="J8" s="14"/>
      <c r="M8" s="11"/>
      <c r="N8" s="42"/>
      <c r="O8" s="11"/>
    </row>
    <row r="9" spans="2:26" ht="15" customHeight="1" x14ac:dyDescent="0.35">
      <c r="B9" s="94" t="s">
        <v>111</v>
      </c>
    </row>
    <row r="10" spans="2:26" ht="14.5" x14ac:dyDescent="0.35">
      <c r="B10" s="93" t="s">
        <v>207</v>
      </c>
      <c r="C10" s="12" t="s">
        <v>35</v>
      </c>
    </row>
    <row r="11" spans="2:26" ht="14.5" x14ac:dyDescent="0.35">
      <c r="B11" s="93" t="s">
        <v>95</v>
      </c>
      <c r="C11" s="12" t="s">
        <v>206</v>
      </c>
    </row>
    <row r="13" spans="2:26" ht="14.5" x14ac:dyDescent="0.35">
      <c r="B13" s="19" t="s">
        <v>164</v>
      </c>
      <c r="H13" s="25"/>
      <c r="I13" s="100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spans="2:26" ht="14.5" x14ac:dyDescent="0.35">
      <c r="B14" s="43" t="s">
        <v>2</v>
      </c>
      <c r="C14" s="43" t="s">
        <v>40</v>
      </c>
      <c r="D14" s="76" t="s">
        <v>201</v>
      </c>
      <c r="E14" s="21" t="s">
        <v>4</v>
      </c>
      <c r="F14" s="27">
        <v>38108</v>
      </c>
      <c r="G14" s="27">
        <v>38504</v>
      </c>
      <c r="H14" s="27">
        <v>38899</v>
      </c>
      <c r="I14" s="95">
        <v>39295</v>
      </c>
      <c r="J14" s="95">
        <v>39692</v>
      </c>
      <c r="K14" s="96">
        <v>40087</v>
      </c>
      <c r="L14" s="96">
        <v>40483</v>
      </c>
      <c r="M14" s="96">
        <v>40878</v>
      </c>
      <c r="N14" s="97" t="s">
        <v>41</v>
      </c>
      <c r="O14" s="97" t="s">
        <v>42</v>
      </c>
      <c r="P14" s="97" t="s">
        <v>43</v>
      </c>
      <c r="Q14" s="97" t="s">
        <v>44</v>
      </c>
      <c r="R14" s="97" t="s">
        <v>45</v>
      </c>
      <c r="S14" s="97" t="s">
        <v>46</v>
      </c>
      <c r="T14" s="97" t="s">
        <v>47</v>
      </c>
      <c r="U14" s="97" t="s">
        <v>48</v>
      </c>
      <c r="V14" s="97" t="s">
        <v>49</v>
      </c>
      <c r="W14" s="97" t="s">
        <v>50</v>
      </c>
      <c r="X14" s="11"/>
      <c r="Y14" s="11"/>
      <c r="Z14" s="11"/>
    </row>
    <row r="15" spans="2:26" ht="14.5" x14ac:dyDescent="0.35">
      <c r="B15" s="14" t="s">
        <v>87</v>
      </c>
      <c r="C15" s="14" t="s">
        <v>52</v>
      </c>
      <c r="D15" s="14" t="s">
        <v>88</v>
      </c>
      <c r="E15" s="14" t="s">
        <v>17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44"/>
      <c r="Y15" s="11"/>
    </row>
    <row r="16" spans="2:26" ht="14.5" x14ac:dyDescent="0.35">
      <c r="B16" s="14" t="s">
        <v>92</v>
      </c>
      <c r="C16" s="14" t="s">
        <v>52</v>
      </c>
      <c r="D16" s="14" t="s">
        <v>93</v>
      </c>
      <c r="E16" s="14" t="s">
        <v>17</v>
      </c>
      <c r="F16" s="32"/>
      <c r="G16" s="45"/>
      <c r="H16" s="45"/>
      <c r="I16" s="45"/>
      <c r="J16" s="45"/>
      <c r="K16" s="45"/>
      <c r="L16" s="45">
        <v>27931</v>
      </c>
      <c r="M16" s="45">
        <v>24930</v>
      </c>
      <c r="N16" s="45">
        <v>27307</v>
      </c>
      <c r="O16" s="45">
        <v>17362</v>
      </c>
      <c r="P16" s="45"/>
      <c r="Q16" s="45"/>
      <c r="R16" s="45"/>
      <c r="S16" s="45"/>
      <c r="T16" s="45"/>
      <c r="U16" s="45"/>
      <c r="V16" s="14"/>
      <c r="W16" s="14"/>
      <c r="Y16" s="11"/>
      <c r="Z16" s="11"/>
    </row>
    <row r="17" spans="2:25" ht="14.5" x14ac:dyDescent="0.35">
      <c r="B17" s="19"/>
    </row>
    <row r="19" spans="2:25" ht="14.5" x14ac:dyDescent="0.35">
      <c r="B19" s="19" t="s">
        <v>165</v>
      </c>
      <c r="E19" s="35"/>
      <c r="V19" s="36"/>
      <c r="W19" s="46"/>
      <c r="X19" s="46"/>
      <c r="Y19" s="46"/>
    </row>
    <row r="20" spans="2:25" ht="14.5" x14ac:dyDescent="0.35">
      <c r="W20" s="11"/>
    </row>
    <row r="21" spans="2:25" ht="14.5" x14ac:dyDescent="0.35">
      <c r="B21" s="21" t="s">
        <v>2</v>
      </c>
      <c r="C21" s="21" t="s">
        <v>40</v>
      </c>
      <c r="D21" s="76" t="s">
        <v>201</v>
      </c>
      <c r="E21" s="21" t="s">
        <v>4</v>
      </c>
      <c r="F21" s="22">
        <v>2005</v>
      </c>
      <c r="G21" s="22">
        <v>2006</v>
      </c>
      <c r="H21" s="22">
        <v>2007</v>
      </c>
      <c r="I21" s="22">
        <v>2008</v>
      </c>
      <c r="J21" s="22">
        <v>2009</v>
      </c>
      <c r="K21" s="22">
        <v>2010</v>
      </c>
      <c r="L21" s="22">
        <v>2011</v>
      </c>
      <c r="M21" s="22">
        <v>2012</v>
      </c>
      <c r="N21" s="22">
        <v>2013</v>
      </c>
      <c r="O21" s="22">
        <v>2014</v>
      </c>
      <c r="P21" s="22">
        <v>2015</v>
      </c>
      <c r="Q21" s="22">
        <v>2016</v>
      </c>
      <c r="R21" s="22">
        <v>2017</v>
      </c>
      <c r="S21" s="22">
        <v>2018</v>
      </c>
      <c r="T21" s="22">
        <v>2019</v>
      </c>
      <c r="U21" s="22">
        <v>2020</v>
      </c>
      <c r="V21" s="22">
        <v>2021</v>
      </c>
      <c r="W21" s="47">
        <v>2022</v>
      </c>
      <c r="X21" s="48">
        <v>2023</v>
      </c>
    </row>
    <row r="22" spans="2:25" ht="14.5" x14ac:dyDescent="0.35">
      <c r="B22" s="14" t="s">
        <v>96</v>
      </c>
      <c r="C22" s="14" t="s">
        <v>52</v>
      </c>
      <c r="D22" s="14" t="s">
        <v>97</v>
      </c>
      <c r="E22" s="14" t="s">
        <v>17</v>
      </c>
      <c r="F22" s="14">
        <v>500669.55</v>
      </c>
      <c r="G22" s="14">
        <v>500669.55</v>
      </c>
      <c r="H22" s="14">
        <v>500669.55</v>
      </c>
      <c r="I22" s="14">
        <v>500669.55</v>
      </c>
      <c r="J22" s="14">
        <v>500669.55</v>
      </c>
      <c r="K22" s="14">
        <v>500669.55</v>
      </c>
      <c r="L22" s="14">
        <v>500669.55</v>
      </c>
      <c r="M22" s="14">
        <v>500669.55</v>
      </c>
      <c r="N22" s="14">
        <v>500669.55</v>
      </c>
      <c r="O22" s="14">
        <v>500669.55</v>
      </c>
      <c r="P22" s="14">
        <v>500669.55</v>
      </c>
      <c r="Q22" s="14">
        <v>500669.55</v>
      </c>
      <c r="R22" s="14">
        <v>500669.55</v>
      </c>
      <c r="S22" s="14">
        <v>500669.55</v>
      </c>
      <c r="T22" s="14">
        <v>500669.55</v>
      </c>
      <c r="U22" s="14">
        <v>500669.55</v>
      </c>
      <c r="V22" s="14">
        <v>500669.55</v>
      </c>
      <c r="W22" s="14">
        <v>500669.55</v>
      </c>
      <c r="X22" s="14">
        <v>500669.55</v>
      </c>
    </row>
    <row r="23" spans="2:25" ht="14.5" x14ac:dyDescent="0.35">
      <c r="B23" s="14" t="s">
        <v>98</v>
      </c>
      <c r="C23" s="14" t="s">
        <v>52</v>
      </c>
      <c r="D23" s="14" t="s">
        <v>93</v>
      </c>
      <c r="E23" s="14" t="s">
        <v>17</v>
      </c>
      <c r="F23" s="14">
        <v>36000</v>
      </c>
      <c r="G23" s="14">
        <v>36000</v>
      </c>
      <c r="H23" s="14">
        <v>36000</v>
      </c>
      <c r="I23" s="14">
        <v>36000</v>
      </c>
      <c r="J23" s="14">
        <v>36000</v>
      </c>
      <c r="K23" s="14">
        <v>36000</v>
      </c>
      <c r="L23" s="14">
        <f>(L16*0.25)+(M16*0.75)</f>
        <v>25680.25</v>
      </c>
      <c r="M23" s="14">
        <f>(M16*0.25)+(N16*0.75)</f>
        <v>26712.75</v>
      </c>
      <c r="N23" s="14">
        <f>(N16*0.25)+(O16*0.75)</f>
        <v>19848.25</v>
      </c>
      <c r="O23" s="14"/>
      <c r="P23" s="14"/>
      <c r="Q23" s="14"/>
      <c r="R23" s="14"/>
      <c r="S23" s="14"/>
      <c r="T23" s="14"/>
      <c r="U23" s="14"/>
      <c r="V23" s="14"/>
    </row>
    <row r="25" spans="2:25" ht="14.5" x14ac:dyDescent="0.35">
      <c r="B25" s="19"/>
    </row>
    <row r="26" spans="2:25" ht="14.5" x14ac:dyDescent="0.35">
      <c r="B26" s="19" t="s">
        <v>99</v>
      </c>
    </row>
    <row r="27" spans="2:25" ht="14.5" x14ac:dyDescent="0.35">
      <c r="B27" s="21" t="s">
        <v>2</v>
      </c>
      <c r="C27" s="21" t="s">
        <v>40</v>
      </c>
      <c r="D27" s="76" t="s">
        <v>201</v>
      </c>
      <c r="E27" s="21" t="s">
        <v>4</v>
      </c>
      <c r="F27" s="22">
        <v>2005</v>
      </c>
      <c r="G27" s="22">
        <v>2006</v>
      </c>
      <c r="H27" s="22">
        <v>2007</v>
      </c>
      <c r="I27" s="22">
        <v>2008</v>
      </c>
      <c r="J27" s="22">
        <v>2009</v>
      </c>
      <c r="K27" s="22">
        <v>2010</v>
      </c>
      <c r="L27" s="22">
        <v>2011</v>
      </c>
      <c r="M27" s="22">
        <v>2012</v>
      </c>
      <c r="N27" s="22">
        <v>2013</v>
      </c>
      <c r="O27" s="22">
        <v>2014</v>
      </c>
      <c r="P27" s="22">
        <v>2015</v>
      </c>
      <c r="Q27" s="22">
        <v>2016</v>
      </c>
      <c r="R27" s="22">
        <v>2017</v>
      </c>
      <c r="S27" s="22">
        <v>2018</v>
      </c>
      <c r="T27" s="22">
        <v>2019</v>
      </c>
      <c r="U27" s="22">
        <v>2020</v>
      </c>
      <c r="V27" s="22">
        <v>2021</v>
      </c>
      <c r="W27" s="47">
        <v>2022</v>
      </c>
      <c r="X27" s="48">
        <v>2023</v>
      </c>
    </row>
    <row r="28" spans="2:25" ht="14.5" x14ac:dyDescent="0.35">
      <c r="B28" s="14" t="s">
        <v>96</v>
      </c>
      <c r="C28" s="14" t="s">
        <v>52</v>
      </c>
      <c r="D28" s="14" t="s">
        <v>88</v>
      </c>
      <c r="E28" s="14" t="s">
        <v>17</v>
      </c>
      <c r="F28" s="17">
        <f t="shared" ref="F28:X28" si="0">F22*$F$7</f>
        <v>40053.563999999998</v>
      </c>
      <c r="G28" s="17">
        <f t="shared" si="0"/>
        <v>40053.563999999998</v>
      </c>
      <c r="H28" s="17">
        <f t="shared" si="0"/>
        <v>40053.563999999998</v>
      </c>
      <c r="I28" s="17">
        <f t="shared" si="0"/>
        <v>40053.563999999998</v>
      </c>
      <c r="J28" s="17">
        <f t="shared" si="0"/>
        <v>40053.563999999998</v>
      </c>
      <c r="K28" s="17">
        <f t="shared" si="0"/>
        <v>40053.563999999998</v>
      </c>
      <c r="L28" s="17">
        <f t="shared" si="0"/>
        <v>40053.563999999998</v>
      </c>
      <c r="M28" s="17">
        <f t="shared" si="0"/>
        <v>40053.563999999998</v>
      </c>
      <c r="N28" s="17">
        <f t="shared" si="0"/>
        <v>40053.563999999998</v>
      </c>
      <c r="O28" s="17">
        <f t="shared" si="0"/>
        <v>40053.563999999998</v>
      </c>
      <c r="P28" s="17">
        <f t="shared" si="0"/>
        <v>40053.563999999998</v>
      </c>
      <c r="Q28" s="17">
        <f t="shared" si="0"/>
        <v>40053.563999999998</v>
      </c>
      <c r="R28" s="17">
        <f t="shared" si="0"/>
        <v>40053.563999999998</v>
      </c>
      <c r="S28" s="17">
        <f t="shared" si="0"/>
        <v>40053.563999999998</v>
      </c>
      <c r="T28" s="17">
        <f t="shared" si="0"/>
        <v>40053.563999999998</v>
      </c>
      <c r="U28" s="17">
        <f t="shared" si="0"/>
        <v>40053.563999999998</v>
      </c>
      <c r="V28" s="17">
        <f t="shared" si="0"/>
        <v>40053.563999999998</v>
      </c>
      <c r="W28" s="17">
        <f t="shared" si="0"/>
        <v>40053.563999999998</v>
      </c>
      <c r="X28" s="17">
        <f t="shared" si="0"/>
        <v>40053.563999999998</v>
      </c>
    </row>
    <row r="29" spans="2:25" ht="14.5" x14ac:dyDescent="0.35">
      <c r="B29" s="14" t="s">
        <v>98</v>
      </c>
      <c r="C29" s="14" t="s">
        <v>52</v>
      </c>
      <c r="D29" s="14" t="s">
        <v>93</v>
      </c>
      <c r="E29" s="14" t="s">
        <v>17</v>
      </c>
      <c r="F29" s="17">
        <f t="shared" ref="F29:X29" si="1">F23*$F$8</f>
        <v>19080</v>
      </c>
      <c r="G29" s="17">
        <f t="shared" si="1"/>
        <v>19080</v>
      </c>
      <c r="H29" s="17">
        <f t="shared" si="1"/>
        <v>19080</v>
      </c>
      <c r="I29" s="17">
        <f t="shared" si="1"/>
        <v>19080</v>
      </c>
      <c r="J29" s="17">
        <f t="shared" si="1"/>
        <v>19080</v>
      </c>
      <c r="K29" s="17">
        <f t="shared" si="1"/>
        <v>19080</v>
      </c>
      <c r="L29" s="17">
        <f t="shared" si="1"/>
        <v>13610.532500000001</v>
      </c>
      <c r="M29" s="17">
        <f t="shared" si="1"/>
        <v>14157.757500000002</v>
      </c>
      <c r="N29" s="17">
        <f t="shared" si="1"/>
        <v>10519.5725</v>
      </c>
      <c r="O29" s="17">
        <f t="shared" si="1"/>
        <v>0</v>
      </c>
      <c r="P29" s="17">
        <f t="shared" si="1"/>
        <v>0</v>
      </c>
      <c r="Q29" s="17">
        <f t="shared" si="1"/>
        <v>0</v>
      </c>
      <c r="R29" s="17">
        <f t="shared" si="1"/>
        <v>0</v>
      </c>
      <c r="S29" s="17">
        <f t="shared" si="1"/>
        <v>0</v>
      </c>
      <c r="T29" s="17">
        <f t="shared" si="1"/>
        <v>0</v>
      </c>
      <c r="U29" s="17">
        <f t="shared" si="1"/>
        <v>0</v>
      </c>
      <c r="V29" s="17">
        <f t="shared" si="1"/>
        <v>0</v>
      </c>
      <c r="W29" s="17">
        <f t="shared" si="1"/>
        <v>0</v>
      </c>
      <c r="X29" s="17">
        <f t="shared" si="1"/>
        <v>0</v>
      </c>
    </row>
    <row r="31" spans="2:25" ht="14.5" x14ac:dyDescent="0.35">
      <c r="B31" s="19" t="s">
        <v>56</v>
      </c>
    </row>
    <row r="32" spans="2:25" ht="14.5" x14ac:dyDescent="0.35">
      <c r="B32" s="21" t="s">
        <v>2</v>
      </c>
      <c r="C32" s="21" t="s">
        <v>40</v>
      </c>
      <c r="D32" s="76" t="s">
        <v>201</v>
      </c>
      <c r="E32" s="21" t="s">
        <v>4</v>
      </c>
      <c r="F32" s="22">
        <v>2005</v>
      </c>
      <c r="G32" s="22">
        <v>2006</v>
      </c>
      <c r="H32" s="22">
        <v>2007</v>
      </c>
      <c r="I32" s="22">
        <v>2008</v>
      </c>
      <c r="J32" s="22">
        <v>2009</v>
      </c>
      <c r="K32" s="22">
        <v>2010</v>
      </c>
      <c r="L32" s="22">
        <v>2011</v>
      </c>
      <c r="M32" s="22">
        <v>2012</v>
      </c>
      <c r="N32" s="22">
        <v>2013</v>
      </c>
      <c r="O32" s="22">
        <v>2014</v>
      </c>
      <c r="P32" s="22">
        <v>2015</v>
      </c>
      <c r="Q32" s="22">
        <v>2016</v>
      </c>
      <c r="R32" s="22">
        <v>2017</v>
      </c>
      <c r="S32" s="22">
        <v>2018</v>
      </c>
      <c r="T32" s="22">
        <v>2019</v>
      </c>
      <c r="U32" s="22">
        <v>2020</v>
      </c>
      <c r="V32" s="22">
        <v>2021</v>
      </c>
      <c r="W32" s="47">
        <v>2022</v>
      </c>
      <c r="X32" s="48">
        <v>2023</v>
      </c>
    </row>
    <row r="33" spans="2:24" ht="14.5" x14ac:dyDescent="0.35">
      <c r="B33" s="14" t="s">
        <v>96</v>
      </c>
      <c r="C33" s="14" t="s">
        <v>52</v>
      </c>
      <c r="D33" s="14" t="s">
        <v>88</v>
      </c>
      <c r="E33" s="14" t="s">
        <v>17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</row>
    <row r="34" spans="2:24" ht="14.5" x14ac:dyDescent="0.35">
      <c r="B34" s="14" t="s">
        <v>98</v>
      </c>
      <c r="C34" s="14" t="s">
        <v>52</v>
      </c>
      <c r="D34" s="14" t="s">
        <v>93</v>
      </c>
      <c r="E34" s="14" t="s">
        <v>17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</row>
    <row r="36" spans="2:24" ht="14.5" x14ac:dyDescent="0.35">
      <c r="B36" s="19" t="s">
        <v>57</v>
      </c>
    </row>
    <row r="37" spans="2:24" ht="14.5" x14ac:dyDescent="0.35">
      <c r="B37" s="21" t="s">
        <v>2</v>
      </c>
      <c r="C37" s="21" t="s">
        <v>40</v>
      </c>
      <c r="D37" s="76" t="s">
        <v>201</v>
      </c>
      <c r="E37" s="21" t="s">
        <v>4</v>
      </c>
      <c r="F37" s="22">
        <v>2005</v>
      </c>
      <c r="G37" s="22">
        <v>2006</v>
      </c>
      <c r="H37" s="22">
        <v>2007</v>
      </c>
      <c r="I37" s="22">
        <v>2008</v>
      </c>
      <c r="J37" s="22">
        <v>2009</v>
      </c>
      <c r="K37" s="22">
        <v>2010</v>
      </c>
      <c r="L37" s="22">
        <v>2011</v>
      </c>
      <c r="M37" s="22">
        <v>2012</v>
      </c>
      <c r="N37" s="22">
        <v>2013</v>
      </c>
      <c r="O37" s="22">
        <v>2014</v>
      </c>
      <c r="P37" s="22">
        <v>2015</v>
      </c>
      <c r="Q37" s="22">
        <v>2016</v>
      </c>
      <c r="R37" s="22">
        <v>2017</v>
      </c>
      <c r="S37" s="22">
        <v>2018</v>
      </c>
      <c r="T37" s="22">
        <v>2019</v>
      </c>
      <c r="U37" s="22">
        <v>2020</v>
      </c>
      <c r="V37" s="22">
        <v>2021</v>
      </c>
      <c r="W37" s="47">
        <v>2022</v>
      </c>
      <c r="X37" s="48">
        <v>2023</v>
      </c>
    </row>
    <row r="38" spans="2:24" ht="14.5" x14ac:dyDescent="0.35">
      <c r="B38" s="14" t="s">
        <v>96</v>
      </c>
      <c r="C38" s="14" t="s">
        <v>52</v>
      </c>
      <c r="D38" s="14" t="s">
        <v>88</v>
      </c>
      <c r="E38" s="14" t="s">
        <v>17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</row>
    <row r="39" spans="2:24" ht="14.5" x14ac:dyDescent="0.35">
      <c r="B39" s="14" t="s">
        <v>98</v>
      </c>
      <c r="C39" s="14" t="s">
        <v>52</v>
      </c>
      <c r="D39" s="14" t="s">
        <v>93</v>
      </c>
      <c r="E39" s="14" t="s">
        <v>17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</row>
    <row r="41" spans="2:24" ht="14.5" x14ac:dyDescent="0.35">
      <c r="B41" s="38" t="s">
        <v>58</v>
      </c>
    </row>
    <row r="42" spans="2:24" ht="14.5" x14ac:dyDescent="0.35">
      <c r="B42" s="21" t="s">
        <v>2</v>
      </c>
      <c r="C42" s="21" t="s">
        <v>40</v>
      </c>
      <c r="D42" s="76" t="s">
        <v>201</v>
      </c>
      <c r="E42" s="21" t="s">
        <v>4</v>
      </c>
      <c r="F42" s="22">
        <v>2005</v>
      </c>
      <c r="G42" s="22">
        <v>2006</v>
      </c>
      <c r="H42" s="22">
        <v>2007</v>
      </c>
      <c r="I42" s="22">
        <v>2008</v>
      </c>
      <c r="J42" s="22">
        <v>2009</v>
      </c>
      <c r="K42" s="22">
        <v>2010</v>
      </c>
      <c r="L42" s="22">
        <v>2011</v>
      </c>
      <c r="M42" s="22">
        <v>2012</v>
      </c>
      <c r="N42" s="22">
        <v>2013</v>
      </c>
      <c r="O42" s="22">
        <v>2014</v>
      </c>
      <c r="P42" s="22">
        <v>2015</v>
      </c>
      <c r="Q42" s="22">
        <v>2016</v>
      </c>
      <c r="R42" s="22">
        <v>2017</v>
      </c>
      <c r="S42" s="22">
        <v>2018</v>
      </c>
      <c r="T42" s="22">
        <v>2019</v>
      </c>
      <c r="U42" s="22">
        <v>2020</v>
      </c>
      <c r="V42" s="22">
        <v>2021</v>
      </c>
      <c r="W42" s="47">
        <v>2022</v>
      </c>
      <c r="X42" s="48">
        <v>2023</v>
      </c>
    </row>
    <row r="43" spans="2:24" ht="14.5" x14ac:dyDescent="0.35">
      <c r="B43" s="14" t="s">
        <v>96</v>
      </c>
      <c r="C43" s="14" t="s">
        <v>52</v>
      </c>
      <c r="D43" s="14" t="s">
        <v>88</v>
      </c>
      <c r="E43" s="14" t="s">
        <v>17</v>
      </c>
      <c r="F43" s="14">
        <f t="shared" ref="F43:X44" si="2">(F28*1)+(F33*21)+(F38*310)</f>
        <v>40053.563999999998</v>
      </c>
      <c r="G43" s="14">
        <f t="shared" si="2"/>
        <v>40053.563999999998</v>
      </c>
      <c r="H43" s="14">
        <f t="shared" si="2"/>
        <v>40053.563999999998</v>
      </c>
      <c r="I43" s="14">
        <f t="shared" si="2"/>
        <v>40053.563999999998</v>
      </c>
      <c r="J43" s="14">
        <f t="shared" si="2"/>
        <v>40053.563999999998</v>
      </c>
      <c r="K43" s="14">
        <f t="shared" si="2"/>
        <v>40053.563999999998</v>
      </c>
      <c r="L43" s="14">
        <f t="shared" si="2"/>
        <v>40053.563999999998</v>
      </c>
      <c r="M43" s="14">
        <f t="shared" si="2"/>
        <v>40053.563999999998</v>
      </c>
      <c r="N43" s="14">
        <f t="shared" si="2"/>
        <v>40053.563999999998</v>
      </c>
      <c r="O43" s="14">
        <f t="shared" si="2"/>
        <v>40053.563999999998</v>
      </c>
      <c r="P43" s="14">
        <f t="shared" si="2"/>
        <v>40053.563999999998</v>
      </c>
      <c r="Q43" s="14">
        <f t="shared" si="2"/>
        <v>40053.563999999998</v>
      </c>
      <c r="R43" s="14">
        <f t="shared" si="2"/>
        <v>40053.563999999998</v>
      </c>
      <c r="S43" s="14">
        <f t="shared" si="2"/>
        <v>40053.563999999998</v>
      </c>
      <c r="T43" s="14">
        <f t="shared" si="2"/>
        <v>40053.563999999998</v>
      </c>
      <c r="U43" s="14">
        <f t="shared" si="2"/>
        <v>40053.563999999998</v>
      </c>
      <c r="V43" s="14">
        <f t="shared" si="2"/>
        <v>40053.563999999998</v>
      </c>
      <c r="W43" s="14">
        <f t="shared" si="2"/>
        <v>40053.563999999998</v>
      </c>
      <c r="X43" s="14">
        <f t="shared" si="2"/>
        <v>40053.563999999998</v>
      </c>
    </row>
    <row r="44" spans="2:24" ht="14.5" x14ac:dyDescent="0.35">
      <c r="B44" s="14" t="s">
        <v>98</v>
      </c>
      <c r="C44" s="14" t="s">
        <v>52</v>
      </c>
      <c r="D44" s="14" t="s">
        <v>93</v>
      </c>
      <c r="E44" s="14" t="s">
        <v>17</v>
      </c>
      <c r="F44" s="14">
        <f t="shared" si="2"/>
        <v>19080</v>
      </c>
      <c r="G44" s="14">
        <f t="shared" si="2"/>
        <v>19080</v>
      </c>
      <c r="H44" s="14">
        <f t="shared" si="2"/>
        <v>19080</v>
      </c>
      <c r="I44" s="14">
        <f t="shared" si="2"/>
        <v>19080</v>
      </c>
      <c r="J44" s="14">
        <f t="shared" si="2"/>
        <v>19080</v>
      </c>
      <c r="K44" s="14">
        <f t="shared" si="2"/>
        <v>19080</v>
      </c>
      <c r="L44" s="14">
        <f t="shared" si="2"/>
        <v>13610.532500000001</v>
      </c>
      <c r="M44" s="14">
        <f t="shared" si="2"/>
        <v>14157.757500000002</v>
      </c>
      <c r="N44" s="14">
        <f t="shared" si="2"/>
        <v>10519.5725</v>
      </c>
      <c r="O44" s="14">
        <f t="shared" si="2"/>
        <v>0</v>
      </c>
      <c r="P44" s="14">
        <f t="shared" si="2"/>
        <v>0</v>
      </c>
      <c r="Q44" s="14">
        <f t="shared" si="2"/>
        <v>0</v>
      </c>
      <c r="R44" s="14">
        <f t="shared" si="2"/>
        <v>0</v>
      </c>
      <c r="S44" s="14">
        <f t="shared" si="2"/>
        <v>0</v>
      </c>
      <c r="T44" s="14">
        <f t="shared" si="2"/>
        <v>0</v>
      </c>
      <c r="U44" s="14">
        <f t="shared" si="2"/>
        <v>0</v>
      </c>
      <c r="V44" s="14">
        <f t="shared" si="2"/>
        <v>0</v>
      </c>
      <c r="W44" s="14">
        <f t="shared" si="2"/>
        <v>0</v>
      </c>
      <c r="X44" s="14">
        <f t="shared" si="2"/>
        <v>0</v>
      </c>
    </row>
    <row r="46" spans="2:24" ht="14.5" x14ac:dyDescent="0.35">
      <c r="B46" s="38" t="s">
        <v>100</v>
      </c>
    </row>
    <row r="47" spans="2:24" ht="14.5" x14ac:dyDescent="0.35">
      <c r="B47" s="21" t="s">
        <v>2</v>
      </c>
      <c r="C47" s="21" t="s">
        <v>40</v>
      </c>
      <c r="D47" s="76" t="s">
        <v>201</v>
      </c>
      <c r="E47" s="21" t="s">
        <v>4</v>
      </c>
      <c r="F47" s="22">
        <v>2005</v>
      </c>
      <c r="G47" s="22">
        <v>2006</v>
      </c>
      <c r="H47" s="22">
        <v>2007</v>
      </c>
      <c r="I47" s="22">
        <v>2008</v>
      </c>
      <c r="J47" s="22">
        <v>2009</v>
      </c>
      <c r="K47" s="22">
        <v>2010</v>
      </c>
      <c r="L47" s="22">
        <v>2011</v>
      </c>
      <c r="M47" s="22">
        <v>2012</v>
      </c>
      <c r="N47" s="22">
        <v>2013</v>
      </c>
      <c r="O47" s="22">
        <v>2014</v>
      </c>
      <c r="P47" s="22">
        <v>2015</v>
      </c>
      <c r="Q47" s="22">
        <v>2016</v>
      </c>
      <c r="R47" s="22">
        <v>2017</v>
      </c>
      <c r="S47" s="22">
        <v>2018</v>
      </c>
      <c r="T47" s="22">
        <v>2019</v>
      </c>
      <c r="U47" s="22">
        <v>2020</v>
      </c>
      <c r="V47" s="22">
        <v>2021</v>
      </c>
      <c r="W47" s="47">
        <v>2022</v>
      </c>
      <c r="X47" s="48">
        <v>2023</v>
      </c>
    </row>
    <row r="48" spans="2:24" ht="14.5" x14ac:dyDescent="0.35">
      <c r="B48" s="14" t="s">
        <v>96</v>
      </c>
      <c r="C48" s="14" t="s">
        <v>52</v>
      </c>
      <c r="D48" s="14" t="s">
        <v>88</v>
      </c>
      <c r="E48" s="14" t="s">
        <v>17</v>
      </c>
      <c r="F48" s="14">
        <f t="shared" ref="F48:X49" si="3">(F28*1)+(F33*27.9)+(F38*273)</f>
        <v>40053.563999999998</v>
      </c>
      <c r="G48" s="14">
        <f t="shared" si="3"/>
        <v>40053.563999999998</v>
      </c>
      <c r="H48" s="14">
        <f t="shared" si="3"/>
        <v>40053.563999999998</v>
      </c>
      <c r="I48" s="14">
        <f t="shared" si="3"/>
        <v>40053.563999999998</v>
      </c>
      <c r="J48" s="14">
        <f t="shared" si="3"/>
        <v>40053.563999999998</v>
      </c>
      <c r="K48" s="14">
        <f t="shared" si="3"/>
        <v>40053.563999999998</v>
      </c>
      <c r="L48" s="14">
        <f t="shared" si="3"/>
        <v>40053.563999999998</v>
      </c>
      <c r="M48" s="14">
        <f t="shared" si="3"/>
        <v>40053.563999999998</v>
      </c>
      <c r="N48" s="14">
        <f t="shared" si="3"/>
        <v>40053.563999999998</v>
      </c>
      <c r="O48" s="14">
        <f t="shared" si="3"/>
        <v>40053.563999999998</v>
      </c>
      <c r="P48" s="14">
        <f t="shared" si="3"/>
        <v>40053.563999999998</v>
      </c>
      <c r="Q48" s="14">
        <f t="shared" si="3"/>
        <v>40053.563999999998</v>
      </c>
      <c r="R48" s="14">
        <f t="shared" si="3"/>
        <v>40053.563999999998</v>
      </c>
      <c r="S48" s="14">
        <f t="shared" si="3"/>
        <v>40053.563999999998</v>
      </c>
      <c r="T48" s="14">
        <f t="shared" si="3"/>
        <v>40053.563999999998</v>
      </c>
      <c r="U48" s="14">
        <f t="shared" si="3"/>
        <v>40053.563999999998</v>
      </c>
      <c r="V48" s="14">
        <f t="shared" si="3"/>
        <v>40053.563999999998</v>
      </c>
      <c r="W48" s="14">
        <f t="shared" si="3"/>
        <v>40053.563999999998</v>
      </c>
      <c r="X48" s="14">
        <f t="shared" si="3"/>
        <v>40053.563999999998</v>
      </c>
    </row>
    <row r="49" spans="2:24" ht="14.5" x14ac:dyDescent="0.35">
      <c r="B49" s="14" t="s">
        <v>98</v>
      </c>
      <c r="C49" s="14" t="s">
        <v>52</v>
      </c>
      <c r="D49" s="14" t="s">
        <v>93</v>
      </c>
      <c r="E49" s="14" t="s">
        <v>17</v>
      </c>
      <c r="F49" s="14">
        <f t="shared" si="3"/>
        <v>19080</v>
      </c>
      <c r="G49" s="14">
        <f t="shared" si="3"/>
        <v>19080</v>
      </c>
      <c r="H49" s="14">
        <f t="shared" si="3"/>
        <v>19080</v>
      </c>
      <c r="I49" s="14">
        <f t="shared" si="3"/>
        <v>19080</v>
      </c>
      <c r="J49" s="14">
        <f t="shared" si="3"/>
        <v>19080</v>
      </c>
      <c r="K49" s="14">
        <f t="shared" si="3"/>
        <v>19080</v>
      </c>
      <c r="L49" s="14">
        <f t="shared" si="3"/>
        <v>13610.532500000001</v>
      </c>
      <c r="M49" s="14">
        <f t="shared" si="3"/>
        <v>14157.757500000002</v>
      </c>
      <c r="N49" s="14">
        <f t="shared" si="3"/>
        <v>10519.5725</v>
      </c>
      <c r="O49" s="14">
        <f t="shared" si="3"/>
        <v>0</v>
      </c>
      <c r="P49" s="14">
        <f t="shared" si="3"/>
        <v>0</v>
      </c>
      <c r="Q49" s="14">
        <f t="shared" si="3"/>
        <v>0</v>
      </c>
      <c r="R49" s="14">
        <f t="shared" si="3"/>
        <v>0</v>
      </c>
      <c r="S49" s="14">
        <f t="shared" si="3"/>
        <v>0</v>
      </c>
      <c r="T49" s="14">
        <f t="shared" si="3"/>
        <v>0</v>
      </c>
      <c r="U49" s="14">
        <f t="shared" si="3"/>
        <v>0</v>
      </c>
      <c r="V49" s="14">
        <f t="shared" si="3"/>
        <v>0</v>
      </c>
      <c r="W49" s="14">
        <f t="shared" si="3"/>
        <v>0</v>
      </c>
      <c r="X49" s="14">
        <f t="shared" si="3"/>
        <v>0</v>
      </c>
    </row>
    <row r="51" spans="2:24" ht="14.5" x14ac:dyDescent="0.35">
      <c r="B51" s="19" t="s">
        <v>101</v>
      </c>
    </row>
    <row r="52" spans="2:24" ht="14.5" x14ac:dyDescent="0.35">
      <c r="B52" s="21" t="s">
        <v>2</v>
      </c>
      <c r="C52" s="21" t="s">
        <v>40</v>
      </c>
      <c r="D52" s="76" t="s">
        <v>201</v>
      </c>
      <c r="E52" s="21" t="s">
        <v>4</v>
      </c>
      <c r="F52" s="22">
        <v>2005</v>
      </c>
      <c r="G52" s="22">
        <v>2006</v>
      </c>
      <c r="H52" s="22">
        <v>2007</v>
      </c>
      <c r="I52" s="22">
        <v>2008</v>
      </c>
      <c r="J52" s="22">
        <v>2009</v>
      </c>
      <c r="K52" s="22">
        <v>2010</v>
      </c>
      <c r="L52" s="22">
        <v>2011</v>
      </c>
      <c r="M52" s="22">
        <v>2012</v>
      </c>
      <c r="N52" s="22">
        <v>2013</v>
      </c>
      <c r="O52" s="22">
        <v>2014</v>
      </c>
      <c r="P52" s="22">
        <v>2015</v>
      </c>
      <c r="Q52" s="22">
        <v>2016</v>
      </c>
      <c r="R52" s="22">
        <v>2017</v>
      </c>
      <c r="S52" s="22">
        <v>2018</v>
      </c>
      <c r="T52" s="22">
        <v>2019</v>
      </c>
      <c r="U52" s="22">
        <v>2020</v>
      </c>
      <c r="V52" s="22">
        <v>2021</v>
      </c>
      <c r="W52" s="47">
        <v>2022</v>
      </c>
      <c r="X52" s="48">
        <v>2023</v>
      </c>
    </row>
    <row r="53" spans="2:24" ht="14.5" x14ac:dyDescent="0.35">
      <c r="B53" s="14" t="s">
        <v>96</v>
      </c>
      <c r="C53" s="14" t="s">
        <v>52</v>
      </c>
      <c r="D53" s="14" t="s">
        <v>88</v>
      </c>
      <c r="E53" s="14" t="s">
        <v>17</v>
      </c>
      <c r="F53" s="14">
        <f t="shared" ref="F53:X54" si="4">(F28*1)+(F33*5.38)+(F38*233)</f>
        <v>40053.563999999998</v>
      </c>
      <c r="G53" s="14">
        <f t="shared" si="4"/>
        <v>40053.563999999998</v>
      </c>
      <c r="H53" s="14">
        <f t="shared" si="4"/>
        <v>40053.563999999998</v>
      </c>
      <c r="I53" s="14">
        <f t="shared" si="4"/>
        <v>40053.563999999998</v>
      </c>
      <c r="J53" s="14">
        <f t="shared" si="4"/>
        <v>40053.563999999998</v>
      </c>
      <c r="K53" s="14">
        <f t="shared" si="4"/>
        <v>40053.563999999998</v>
      </c>
      <c r="L53" s="14">
        <f t="shared" si="4"/>
        <v>40053.563999999998</v>
      </c>
      <c r="M53" s="14">
        <f t="shared" si="4"/>
        <v>40053.563999999998</v>
      </c>
      <c r="N53" s="14">
        <f t="shared" si="4"/>
        <v>40053.563999999998</v>
      </c>
      <c r="O53" s="14">
        <f t="shared" si="4"/>
        <v>40053.563999999998</v>
      </c>
      <c r="P53" s="14">
        <f t="shared" si="4"/>
        <v>40053.563999999998</v>
      </c>
      <c r="Q53" s="14">
        <f t="shared" si="4"/>
        <v>40053.563999999998</v>
      </c>
      <c r="R53" s="14">
        <f t="shared" si="4"/>
        <v>40053.563999999998</v>
      </c>
      <c r="S53" s="14">
        <f t="shared" si="4"/>
        <v>40053.563999999998</v>
      </c>
      <c r="T53" s="14">
        <f t="shared" si="4"/>
        <v>40053.563999999998</v>
      </c>
      <c r="U53" s="14">
        <f t="shared" si="4"/>
        <v>40053.563999999998</v>
      </c>
      <c r="V53" s="14">
        <f t="shared" si="4"/>
        <v>40053.563999999998</v>
      </c>
      <c r="W53" s="14">
        <f t="shared" si="4"/>
        <v>40053.563999999998</v>
      </c>
      <c r="X53" s="14">
        <f t="shared" si="4"/>
        <v>40053.563999999998</v>
      </c>
    </row>
    <row r="54" spans="2:24" ht="14.5" x14ac:dyDescent="0.35">
      <c r="B54" s="14" t="s">
        <v>98</v>
      </c>
      <c r="C54" s="14" t="s">
        <v>52</v>
      </c>
      <c r="D54" s="14" t="s">
        <v>93</v>
      </c>
      <c r="E54" s="14" t="s">
        <v>17</v>
      </c>
      <c r="F54" s="14">
        <f t="shared" si="4"/>
        <v>19080</v>
      </c>
      <c r="G54" s="14">
        <f t="shared" si="4"/>
        <v>19080</v>
      </c>
      <c r="H54" s="14">
        <f t="shared" si="4"/>
        <v>19080</v>
      </c>
      <c r="I54" s="14">
        <f t="shared" si="4"/>
        <v>19080</v>
      </c>
      <c r="J54" s="14">
        <f t="shared" si="4"/>
        <v>19080</v>
      </c>
      <c r="K54" s="14">
        <f t="shared" si="4"/>
        <v>19080</v>
      </c>
      <c r="L54" s="14">
        <f t="shared" si="4"/>
        <v>13610.532500000001</v>
      </c>
      <c r="M54" s="14">
        <f t="shared" si="4"/>
        <v>14157.757500000002</v>
      </c>
      <c r="N54" s="14">
        <f t="shared" si="4"/>
        <v>10519.5725</v>
      </c>
      <c r="O54" s="14">
        <f t="shared" si="4"/>
        <v>0</v>
      </c>
      <c r="P54" s="14">
        <f t="shared" si="4"/>
        <v>0</v>
      </c>
      <c r="Q54" s="14">
        <f t="shared" si="4"/>
        <v>0</v>
      </c>
      <c r="R54" s="14">
        <f t="shared" si="4"/>
        <v>0</v>
      </c>
      <c r="S54" s="14">
        <f t="shared" si="4"/>
        <v>0</v>
      </c>
      <c r="T54" s="14">
        <f t="shared" si="4"/>
        <v>0</v>
      </c>
      <c r="U54" s="14">
        <f t="shared" si="4"/>
        <v>0</v>
      </c>
      <c r="V54" s="14">
        <f t="shared" si="4"/>
        <v>0</v>
      </c>
      <c r="W54" s="14">
        <f t="shared" si="4"/>
        <v>0</v>
      </c>
      <c r="X54" s="14">
        <f t="shared" si="4"/>
        <v>0</v>
      </c>
    </row>
    <row r="56" spans="2:24" ht="15" customHeight="1" x14ac:dyDescent="0.35">
      <c r="B56" s="19" t="s">
        <v>53</v>
      </c>
      <c r="C56" s="80" t="s">
        <v>202</v>
      </c>
      <c r="E56" s="35"/>
    </row>
  </sheetData>
  <mergeCells count="1">
    <mergeCell ref="I13:Z1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FFC97-DF6C-428E-B836-6382F5B6E35D}">
  <sheetPr>
    <outlinePr summaryBelow="0" summaryRight="0"/>
  </sheetPr>
  <dimension ref="A2:Z64"/>
  <sheetViews>
    <sheetView topLeftCell="A45" workbookViewId="0">
      <selection activeCell="B64" sqref="B64:F64"/>
    </sheetView>
  </sheetViews>
  <sheetFormatPr defaultColWidth="14.453125" defaultRowHeight="15" customHeight="1" x14ac:dyDescent="0.35"/>
  <cols>
    <col min="1" max="1" width="19.26953125" style="12" customWidth="1"/>
    <col min="2" max="2" width="29" style="12" customWidth="1"/>
    <col min="3" max="3" width="22.453125" style="12" customWidth="1"/>
    <col min="4" max="4" width="22" style="12" customWidth="1"/>
    <col min="5" max="5" width="14.453125" style="12"/>
    <col min="6" max="6" width="21.1796875" style="12" customWidth="1"/>
    <col min="7" max="7" width="14.453125" style="12"/>
    <col min="8" max="8" width="19.26953125" style="12" customWidth="1"/>
    <col min="9" max="9" width="14.453125" style="12"/>
    <col min="10" max="10" width="21.26953125" style="12" customWidth="1"/>
    <col min="11" max="12" width="14.453125" style="12"/>
    <col min="13" max="13" width="23.453125" style="12" customWidth="1"/>
    <col min="14" max="14" width="14.453125" style="12"/>
    <col min="15" max="15" width="29" style="12" customWidth="1"/>
    <col min="16" max="23" width="14.453125" style="12"/>
    <col min="24" max="24" width="38.08984375" style="12" customWidth="1"/>
    <col min="25" max="25" width="58.54296875" style="12" customWidth="1"/>
    <col min="26" max="16384" width="14.453125" style="12"/>
  </cols>
  <sheetData>
    <row r="2" spans="1:26" ht="14.5" x14ac:dyDescent="0.35">
      <c r="B2" s="65" t="s">
        <v>61</v>
      </c>
    </row>
    <row r="4" spans="1:26" ht="14.5" x14ac:dyDescent="0.35">
      <c r="B4" s="20" t="s">
        <v>62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 t="s">
        <v>63</v>
      </c>
      <c r="P4" s="20"/>
    </row>
    <row r="5" spans="1:26" ht="14.5" x14ac:dyDescent="0.35">
      <c r="B5" s="21" t="s">
        <v>2</v>
      </c>
      <c r="C5" s="76" t="s">
        <v>201</v>
      </c>
      <c r="D5" s="21" t="s">
        <v>4</v>
      </c>
      <c r="E5" s="21" t="s">
        <v>5</v>
      </c>
      <c r="F5" s="21" t="s">
        <v>196</v>
      </c>
      <c r="G5" s="21" t="s">
        <v>197</v>
      </c>
      <c r="H5" s="21" t="s">
        <v>198</v>
      </c>
      <c r="I5" s="21" t="s">
        <v>199</v>
      </c>
      <c r="J5" s="21" t="s">
        <v>10</v>
      </c>
      <c r="M5" s="11"/>
      <c r="O5" s="14" t="s">
        <v>64</v>
      </c>
      <c r="P5" s="49">
        <v>0.53500000000000003</v>
      </c>
    </row>
    <row r="6" spans="1:26" ht="14.5" x14ac:dyDescent="0.35">
      <c r="B6" s="24" t="s">
        <v>65</v>
      </c>
      <c r="C6" s="24" t="s">
        <v>66</v>
      </c>
      <c r="D6" s="14" t="s">
        <v>67</v>
      </c>
      <c r="E6" s="14" t="s">
        <v>18</v>
      </c>
      <c r="F6" s="14">
        <v>0.53700000000000003</v>
      </c>
      <c r="G6" s="14" t="s">
        <v>19</v>
      </c>
      <c r="H6" s="14"/>
      <c r="I6" s="14" t="s">
        <v>68</v>
      </c>
      <c r="J6" s="14"/>
      <c r="M6" s="42"/>
      <c r="O6" s="14" t="s">
        <v>69</v>
      </c>
      <c r="P6" s="14">
        <v>0</v>
      </c>
    </row>
    <row r="7" spans="1:26" ht="14.5" x14ac:dyDescent="0.35">
      <c r="B7" s="24" t="s">
        <v>70</v>
      </c>
      <c r="C7" s="24" t="s">
        <v>71</v>
      </c>
      <c r="D7" s="14" t="s">
        <v>17</v>
      </c>
      <c r="E7" s="14" t="s">
        <v>18</v>
      </c>
      <c r="F7" s="14">
        <v>0.75</v>
      </c>
      <c r="G7" s="14" t="s">
        <v>19</v>
      </c>
      <c r="H7" s="14"/>
      <c r="I7" s="14" t="s">
        <v>68</v>
      </c>
      <c r="J7" s="14"/>
      <c r="O7" s="14" t="s">
        <v>72</v>
      </c>
      <c r="P7" s="14">
        <v>0</v>
      </c>
    </row>
    <row r="8" spans="1:26" ht="14.5" x14ac:dyDescent="0.35">
      <c r="B8" s="14" t="s">
        <v>73</v>
      </c>
      <c r="C8" s="14" t="s">
        <v>74</v>
      </c>
      <c r="D8" s="14" t="s">
        <v>17</v>
      </c>
      <c r="E8" s="14" t="s">
        <v>18</v>
      </c>
      <c r="F8" s="14">
        <v>0.41492000000000001</v>
      </c>
      <c r="G8" s="14" t="s">
        <v>19</v>
      </c>
      <c r="H8" s="14"/>
      <c r="I8" s="14" t="s">
        <v>68</v>
      </c>
      <c r="J8" s="14"/>
    </row>
    <row r="9" spans="1:26" ht="14.5" x14ac:dyDescent="0.35">
      <c r="B9" s="11" t="s">
        <v>203</v>
      </c>
      <c r="C9" s="12" t="s">
        <v>29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4.5" x14ac:dyDescent="0.35">
      <c r="B10" s="11" t="s">
        <v>204</v>
      </c>
      <c r="C10" s="12" t="s">
        <v>35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4.5" x14ac:dyDescent="0.35">
      <c r="B11" s="11" t="s">
        <v>205</v>
      </c>
      <c r="C11" s="11" t="s">
        <v>39</v>
      </c>
      <c r="D11" s="50"/>
      <c r="E11" s="11"/>
      <c r="F11" s="11"/>
      <c r="G11" s="11"/>
      <c r="H11" s="11"/>
      <c r="I11" s="51"/>
      <c r="J11" s="51"/>
      <c r="K11" s="51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4.5" x14ac:dyDescent="0.35">
      <c r="B12" s="19"/>
      <c r="C12" s="11"/>
      <c r="D12" s="50"/>
      <c r="E12" s="11"/>
      <c r="F12" s="11"/>
      <c r="G12" s="11"/>
      <c r="H12" s="11"/>
      <c r="I12" s="51"/>
      <c r="J12" s="51"/>
      <c r="K12" s="51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4.5" x14ac:dyDescent="0.35">
      <c r="B13" s="19" t="s">
        <v>164</v>
      </c>
      <c r="H13" s="84"/>
      <c r="I13" s="103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4"/>
    </row>
    <row r="14" spans="1:26" ht="14.5" x14ac:dyDescent="0.35">
      <c r="B14" s="21" t="s">
        <v>2</v>
      </c>
      <c r="C14" s="76" t="s">
        <v>201</v>
      </c>
      <c r="D14" s="83" t="s">
        <v>4</v>
      </c>
      <c r="E14" s="85">
        <v>38108</v>
      </c>
      <c r="F14" s="85">
        <v>38504</v>
      </c>
      <c r="G14" s="85">
        <v>38899</v>
      </c>
      <c r="H14" s="85">
        <v>39295</v>
      </c>
      <c r="I14" s="85">
        <v>39692</v>
      </c>
      <c r="J14" s="86">
        <v>40087</v>
      </c>
      <c r="K14" s="86">
        <v>40483</v>
      </c>
      <c r="L14" s="86">
        <v>40878</v>
      </c>
      <c r="M14" s="73" t="s">
        <v>41</v>
      </c>
      <c r="N14" s="73" t="s">
        <v>42</v>
      </c>
      <c r="O14" s="73" t="s">
        <v>43</v>
      </c>
      <c r="P14" s="73" t="s">
        <v>44</v>
      </c>
      <c r="Q14" s="73" t="s">
        <v>45</v>
      </c>
      <c r="R14" s="73" t="s">
        <v>46</v>
      </c>
      <c r="S14" s="73" t="s">
        <v>47</v>
      </c>
      <c r="T14" s="73" t="s">
        <v>48</v>
      </c>
      <c r="U14" s="73" t="s">
        <v>49</v>
      </c>
      <c r="V14" s="73" t="s">
        <v>50</v>
      </c>
      <c r="W14" s="91" t="s">
        <v>187</v>
      </c>
      <c r="X14" s="92" t="s">
        <v>188</v>
      </c>
      <c r="Y14" s="92" t="s">
        <v>51</v>
      </c>
    </row>
    <row r="15" spans="1:26" ht="14.5" x14ac:dyDescent="0.35">
      <c r="B15" s="14" t="s">
        <v>65</v>
      </c>
      <c r="C15" s="14" t="s">
        <v>76</v>
      </c>
      <c r="D15" s="41" t="s">
        <v>17</v>
      </c>
      <c r="E15" s="66"/>
      <c r="F15" s="66"/>
      <c r="G15" s="66"/>
      <c r="H15" s="66"/>
      <c r="I15" s="66"/>
      <c r="J15" s="87">
        <v>420000</v>
      </c>
      <c r="K15" s="87">
        <v>580000</v>
      </c>
      <c r="L15" s="87">
        <v>530000</v>
      </c>
      <c r="M15" s="87">
        <v>530000</v>
      </c>
      <c r="N15" s="87">
        <v>530000</v>
      </c>
      <c r="O15" s="87">
        <v>530000</v>
      </c>
      <c r="P15" s="88"/>
      <c r="Q15" s="88"/>
      <c r="R15" s="87">
        <v>410000</v>
      </c>
      <c r="S15" s="87">
        <v>400000</v>
      </c>
      <c r="T15" s="87">
        <v>400000</v>
      </c>
      <c r="U15" s="87">
        <v>400000</v>
      </c>
      <c r="V15" s="88"/>
      <c r="W15" s="74"/>
      <c r="X15" s="89"/>
      <c r="Y15" s="66"/>
    </row>
    <row r="16" spans="1:26" ht="14.5" x14ac:dyDescent="0.35">
      <c r="A16" s="11"/>
      <c r="B16" s="14" t="s">
        <v>70</v>
      </c>
      <c r="C16" s="14" t="s">
        <v>77</v>
      </c>
      <c r="D16" s="41" t="s">
        <v>17</v>
      </c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90"/>
      <c r="P16" s="90"/>
      <c r="Q16" s="90"/>
      <c r="R16" s="90"/>
      <c r="S16" s="90"/>
      <c r="T16" s="90"/>
      <c r="U16" s="90"/>
      <c r="V16" s="90"/>
      <c r="W16" s="74"/>
      <c r="X16" s="66"/>
      <c r="Y16" s="75"/>
      <c r="Z16" s="11"/>
    </row>
    <row r="17" spans="2:26" ht="14.5" x14ac:dyDescent="0.35">
      <c r="B17" s="14" t="s">
        <v>73</v>
      </c>
      <c r="C17" s="14" t="s">
        <v>74</v>
      </c>
      <c r="D17" s="41" t="s">
        <v>17</v>
      </c>
      <c r="E17" s="66">
        <v>4781.6111899999996</v>
      </c>
      <c r="F17" s="66">
        <v>2768.7972410000002</v>
      </c>
      <c r="G17" s="66">
        <f>F17+((H17-F17)/2)</f>
        <v>1411.7205428000002</v>
      </c>
      <c r="H17" s="66">
        <v>54.643844600000001</v>
      </c>
      <c r="I17" s="66">
        <f>H17+((J17-H17)/2)</f>
        <v>35.821920394999999</v>
      </c>
      <c r="J17" s="66">
        <v>16.999996190000001</v>
      </c>
      <c r="K17" s="66">
        <v>19.000547409999999</v>
      </c>
      <c r="L17" s="66">
        <v>55</v>
      </c>
      <c r="M17" s="66">
        <v>2211.9406429999999</v>
      </c>
      <c r="N17" s="66">
        <v>10257</v>
      </c>
      <c r="O17" s="66">
        <v>3533</v>
      </c>
      <c r="P17" s="66">
        <v>3803.6666869999999</v>
      </c>
      <c r="Q17" s="66">
        <f t="shared" ref="Q17:X17" si="0">P17*(1+$Y$17)</f>
        <v>4556.9974032127047</v>
      </c>
      <c r="R17" s="66">
        <f t="shared" si="0"/>
        <v>5459.5281452660402</v>
      </c>
      <c r="S17" s="66">
        <f t="shared" si="0"/>
        <v>6540.8085481765602</v>
      </c>
      <c r="T17" s="66">
        <f t="shared" si="0"/>
        <v>7836.2406650464864</v>
      </c>
      <c r="U17" s="66">
        <f t="shared" si="0"/>
        <v>9388.238060820031</v>
      </c>
      <c r="V17" s="66">
        <f t="shared" si="0"/>
        <v>11247.614468985557</v>
      </c>
      <c r="W17" s="66">
        <f t="shared" si="0"/>
        <v>13475.247477041836</v>
      </c>
      <c r="X17" s="66">
        <f t="shared" si="0"/>
        <v>16144.071711225677</v>
      </c>
      <c r="Y17" s="75">
        <f>(((P17/M17)^(1/3))-1)</f>
        <v>0.19805381969650604</v>
      </c>
    </row>
    <row r="18" spans="2:26" ht="14.5" x14ac:dyDescent="0.35">
      <c r="B18" s="11"/>
      <c r="E18" s="35"/>
      <c r="V18" s="36"/>
      <c r="W18" s="46"/>
      <c r="X18" s="46"/>
      <c r="Y18" s="46"/>
    </row>
    <row r="19" spans="2:26" ht="14.5" x14ac:dyDescent="0.35">
      <c r="B19" s="19" t="s">
        <v>165</v>
      </c>
      <c r="E19" s="35"/>
      <c r="V19" s="36"/>
      <c r="W19" s="46"/>
      <c r="X19" s="46"/>
      <c r="Y19" s="46"/>
    </row>
    <row r="20" spans="2:26" ht="14.5" x14ac:dyDescent="0.35">
      <c r="W20" s="11"/>
    </row>
    <row r="21" spans="2:26" ht="14.5" x14ac:dyDescent="0.35">
      <c r="B21" s="21" t="s">
        <v>2</v>
      </c>
      <c r="C21" s="21" t="s">
        <v>40</v>
      </c>
      <c r="D21" s="76" t="s">
        <v>201</v>
      </c>
      <c r="E21" s="21" t="s">
        <v>4</v>
      </c>
      <c r="F21" s="22">
        <v>2005</v>
      </c>
      <c r="G21" s="22">
        <v>2006</v>
      </c>
      <c r="H21" s="22">
        <v>2007</v>
      </c>
      <c r="I21" s="22">
        <v>2008</v>
      </c>
      <c r="J21" s="22">
        <v>2009</v>
      </c>
      <c r="K21" s="22">
        <v>2010</v>
      </c>
      <c r="L21" s="22">
        <v>2011</v>
      </c>
      <c r="M21" s="22">
        <v>2012</v>
      </c>
      <c r="N21" s="22">
        <v>2013</v>
      </c>
      <c r="O21" s="22">
        <v>2014</v>
      </c>
      <c r="P21" s="22">
        <v>2015</v>
      </c>
      <c r="Q21" s="22">
        <v>2016</v>
      </c>
      <c r="R21" s="22">
        <v>2017</v>
      </c>
      <c r="S21" s="22">
        <v>2018</v>
      </c>
      <c r="T21" s="22">
        <v>2019</v>
      </c>
      <c r="U21" s="22">
        <v>2020</v>
      </c>
      <c r="V21" s="22">
        <v>2021</v>
      </c>
      <c r="W21" s="48">
        <v>2022</v>
      </c>
      <c r="X21" s="48">
        <v>2023</v>
      </c>
    </row>
    <row r="22" spans="2:26" ht="14.5" x14ac:dyDescent="0.35">
      <c r="B22" s="14" t="s">
        <v>65</v>
      </c>
      <c r="C22" s="14" t="s">
        <v>52</v>
      </c>
      <c r="D22" s="14" t="s">
        <v>78</v>
      </c>
      <c r="E22" s="14" t="s">
        <v>17</v>
      </c>
      <c r="F22" s="14">
        <v>638750</v>
      </c>
      <c r="G22" s="14">
        <v>638750</v>
      </c>
      <c r="H22" s="14">
        <v>638750</v>
      </c>
      <c r="I22" s="14">
        <v>638750</v>
      </c>
      <c r="J22" s="14">
        <v>638750</v>
      </c>
      <c r="K22" s="14">
        <f>(J15*0.25)+(K15*0.75)</f>
        <v>540000</v>
      </c>
      <c r="L22" s="14">
        <f>(K15*0.25)+(L15*0.75)</f>
        <v>542500</v>
      </c>
      <c r="M22" s="14">
        <f>(L15*0.25)+(M15*0.75)</f>
        <v>530000</v>
      </c>
      <c r="N22" s="14">
        <f>(M15*0.25)+(N15*0.75)</f>
        <v>530000</v>
      </c>
      <c r="O22" s="14">
        <f>(N15*0.25)+(O15*0.75)</f>
        <v>530000</v>
      </c>
      <c r="P22" s="14">
        <v>638750</v>
      </c>
      <c r="Q22" s="14">
        <v>638750</v>
      </c>
      <c r="R22" s="14">
        <v>638750</v>
      </c>
      <c r="S22" s="14">
        <f>(R15*0.25)+(S15*0.75)+Y33</f>
        <v>402500</v>
      </c>
      <c r="T22" s="14">
        <f>(S15*0.25)+(T15*0.75)+Y34</f>
        <v>400000</v>
      </c>
      <c r="U22" s="14">
        <f>(T15*0.25)+(U15*0.75)+Y35</f>
        <v>400000</v>
      </c>
      <c r="V22" s="14">
        <v>638750</v>
      </c>
      <c r="W22" s="14">
        <v>638750</v>
      </c>
      <c r="X22" s="14">
        <v>638750</v>
      </c>
      <c r="Y22" s="11"/>
      <c r="Z22" s="11"/>
    </row>
    <row r="23" spans="2:26" ht="14.5" x14ac:dyDescent="0.35">
      <c r="B23" s="14" t="s">
        <v>70</v>
      </c>
      <c r="C23" s="14" t="s">
        <v>52</v>
      </c>
      <c r="D23" s="14" t="s">
        <v>79</v>
      </c>
      <c r="E23" s="14" t="s">
        <v>17</v>
      </c>
      <c r="F23" s="14">
        <v>14797.1</v>
      </c>
      <c r="G23" s="14">
        <v>14797.1</v>
      </c>
      <c r="H23" s="14">
        <v>14797.1</v>
      </c>
      <c r="I23" s="14">
        <v>14797.1</v>
      </c>
      <c r="J23" s="14">
        <v>14797.1</v>
      </c>
      <c r="K23" s="14">
        <v>14797.1</v>
      </c>
      <c r="L23" s="14">
        <v>14797.1</v>
      </c>
      <c r="M23" s="14">
        <v>14797.1</v>
      </c>
      <c r="N23" s="14">
        <v>14797.1</v>
      </c>
      <c r="O23" s="14">
        <v>14797.1</v>
      </c>
      <c r="P23" s="14">
        <v>14797.1</v>
      </c>
      <c r="Q23" s="14">
        <v>14797.1</v>
      </c>
      <c r="R23" s="14">
        <v>14797.1</v>
      </c>
      <c r="S23" s="14">
        <v>14797.1</v>
      </c>
      <c r="T23" s="14">
        <v>14797.1</v>
      </c>
      <c r="U23" s="14">
        <v>14797.1</v>
      </c>
      <c r="V23" s="14">
        <v>14797.1</v>
      </c>
      <c r="W23" s="14">
        <v>14797.1</v>
      </c>
      <c r="X23" s="14">
        <v>14797.1</v>
      </c>
      <c r="Y23" s="11"/>
      <c r="Z23" s="11"/>
    </row>
    <row r="24" spans="2:26" ht="14.5" x14ac:dyDescent="0.35">
      <c r="B24" s="14" t="s">
        <v>73</v>
      </c>
      <c r="C24" s="14" t="s">
        <v>80</v>
      </c>
      <c r="D24" s="14" t="s">
        <v>81</v>
      </c>
      <c r="E24" s="14" t="s">
        <v>17</v>
      </c>
      <c r="F24" s="16">
        <f t="shared" ref="F24:X24" si="1">(E17*0.25)+(F17*0.75)</f>
        <v>3272.0007282500001</v>
      </c>
      <c r="G24" s="16">
        <f t="shared" si="1"/>
        <v>1750.9897173500003</v>
      </c>
      <c r="H24" s="16">
        <f t="shared" si="1"/>
        <v>393.91301915000008</v>
      </c>
      <c r="I24" s="16">
        <f t="shared" si="1"/>
        <v>40.527401446249996</v>
      </c>
      <c r="J24" s="16">
        <f t="shared" si="1"/>
        <v>21.705477241250001</v>
      </c>
      <c r="K24" s="16">
        <f t="shared" si="1"/>
        <v>18.500409605000002</v>
      </c>
      <c r="L24" s="16">
        <f t="shared" si="1"/>
        <v>46.000136852499999</v>
      </c>
      <c r="M24" s="16">
        <f t="shared" si="1"/>
        <v>1672.7054822499999</v>
      </c>
      <c r="N24" s="16">
        <f t="shared" si="1"/>
        <v>8245.7351607500004</v>
      </c>
      <c r="O24" s="16">
        <f t="shared" si="1"/>
        <v>5214</v>
      </c>
      <c r="P24" s="16">
        <f t="shared" si="1"/>
        <v>3736.0000152499997</v>
      </c>
      <c r="Q24" s="16">
        <f t="shared" si="1"/>
        <v>4368.6647241595283</v>
      </c>
      <c r="R24" s="16">
        <f t="shared" si="1"/>
        <v>5233.8954597527063</v>
      </c>
      <c r="S24" s="16">
        <f t="shared" si="1"/>
        <v>6270.4884474489299</v>
      </c>
      <c r="T24" s="16">
        <f t="shared" si="1"/>
        <v>7512.3826358290044</v>
      </c>
      <c r="U24" s="16">
        <f t="shared" si="1"/>
        <v>9000.2387118766437</v>
      </c>
      <c r="V24" s="16">
        <f t="shared" si="1"/>
        <v>10782.770366944176</v>
      </c>
      <c r="W24" s="16">
        <f t="shared" si="1"/>
        <v>12918.339225027767</v>
      </c>
      <c r="X24" s="16">
        <f t="shared" si="1"/>
        <v>15476.865652679717</v>
      </c>
    </row>
    <row r="25" spans="2:26" ht="14.5" x14ac:dyDescent="0.35">
      <c r="B25" s="11"/>
      <c r="X25" s="52"/>
      <c r="Y25" s="11"/>
      <c r="Z25" s="11"/>
    </row>
    <row r="26" spans="2:26" ht="14.5" x14ac:dyDescent="0.35">
      <c r="Y26" s="11"/>
      <c r="Z26" s="11"/>
    </row>
    <row r="27" spans="2:26" ht="14.5" x14ac:dyDescent="0.35">
      <c r="B27" s="19" t="s">
        <v>55</v>
      </c>
      <c r="Y27" s="11"/>
      <c r="Z27" s="11"/>
    </row>
    <row r="28" spans="2:26" ht="14.5" x14ac:dyDescent="0.35">
      <c r="B28" s="21" t="s">
        <v>2</v>
      </c>
      <c r="C28" s="21" t="s">
        <v>40</v>
      </c>
      <c r="D28" s="76" t="s">
        <v>201</v>
      </c>
      <c r="E28" s="21" t="s">
        <v>4</v>
      </c>
      <c r="F28" s="22">
        <v>2005</v>
      </c>
      <c r="G28" s="22">
        <v>2006</v>
      </c>
      <c r="H28" s="22">
        <v>2007</v>
      </c>
      <c r="I28" s="22">
        <v>2008</v>
      </c>
      <c r="J28" s="22">
        <v>2009</v>
      </c>
      <c r="K28" s="22">
        <v>2010</v>
      </c>
      <c r="L28" s="22">
        <v>2011</v>
      </c>
      <c r="M28" s="22">
        <v>2012</v>
      </c>
      <c r="N28" s="22">
        <v>2013</v>
      </c>
      <c r="O28" s="22">
        <v>2014</v>
      </c>
      <c r="P28" s="22">
        <v>2015</v>
      </c>
      <c r="Q28" s="22">
        <v>2016</v>
      </c>
      <c r="R28" s="22">
        <v>2017</v>
      </c>
      <c r="S28" s="22">
        <v>2018</v>
      </c>
      <c r="T28" s="22">
        <v>2019</v>
      </c>
      <c r="U28" s="22">
        <v>2020</v>
      </c>
      <c r="V28" s="22">
        <v>2021</v>
      </c>
      <c r="W28" s="48">
        <v>2022</v>
      </c>
      <c r="X28" s="48">
        <v>2023</v>
      </c>
      <c r="Y28" s="11"/>
      <c r="Z28" s="11"/>
    </row>
    <row r="29" spans="2:26" ht="14.5" x14ac:dyDescent="0.35">
      <c r="B29" s="14" t="s">
        <v>65</v>
      </c>
      <c r="C29" s="14" t="s">
        <v>52</v>
      </c>
      <c r="D29" s="14" t="s">
        <v>82</v>
      </c>
      <c r="E29" s="14" t="s">
        <v>17</v>
      </c>
      <c r="F29" s="53">
        <f t="shared" ref="F29:X29" si="2">((F22*$P$5)-($P$6+$P$7))*$F$6</f>
        <v>183509.68125000002</v>
      </c>
      <c r="G29" s="53">
        <f t="shared" si="2"/>
        <v>183509.68125000002</v>
      </c>
      <c r="H29" s="53">
        <f t="shared" si="2"/>
        <v>183509.68125000002</v>
      </c>
      <c r="I29" s="53">
        <f t="shared" si="2"/>
        <v>183509.68125000002</v>
      </c>
      <c r="J29" s="53">
        <f t="shared" si="2"/>
        <v>183509.68125000002</v>
      </c>
      <c r="K29" s="53">
        <f t="shared" si="2"/>
        <v>155139.30000000002</v>
      </c>
      <c r="L29" s="53">
        <f t="shared" si="2"/>
        <v>155857.53750000001</v>
      </c>
      <c r="M29" s="53">
        <f t="shared" si="2"/>
        <v>152266.35</v>
      </c>
      <c r="N29" s="53">
        <f t="shared" si="2"/>
        <v>152266.35</v>
      </c>
      <c r="O29" s="53">
        <f t="shared" si="2"/>
        <v>152266.35</v>
      </c>
      <c r="P29" s="53">
        <f t="shared" si="2"/>
        <v>183509.68125000002</v>
      </c>
      <c r="Q29" s="53">
        <f t="shared" si="2"/>
        <v>183509.68125000002</v>
      </c>
      <c r="R29" s="53">
        <f t="shared" si="2"/>
        <v>183509.68125000002</v>
      </c>
      <c r="S29" s="53">
        <f t="shared" si="2"/>
        <v>115636.2375</v>
      </c>
      <c r="T29" s="53">
        <f t="shared" si="2"/>
        <v>114918</v>
      </c>
      <c r="U29" s="53">
        <f t="shared" si="2"/>
        <v>114918</v>
      </c>
      <c r="V29" s="53">
        <f t="shared" si="2"/>
        <v>183509.68125000002</v>
      </c>
      <c r="W29" s="53">
        <f t="shared" si="2"/>
        <v>183509.68125000002</v>
      </c>
      <c r="X29" s="53">
        <f t="shared" si="2"/>
        <v>183509.68125000002</v>
      </c>
      <c r="Y29" s="11"/>
      <c r="Z29" s="11"/>
    </row>
    <row r="30" spans="2:26" ht="14.5" x14ac:dyDescent="0.35">
      <c r="B30" s="14" t="s">
        <v>70</v>
      </c>
      <c r="C30" s="14" t="s">
        <v>52</v>
      </c>
      <c r="D30" s="14" t="s">
        <v>79</v>
      </c>
      <c r="E30" s="14" t="s">
        <v>17</v>
      </c>
      <c r="F30" s="53">
        <f t="shared" ref="F30:X30" si="3">F23*$F$7</f>
        <v>11097.825000000001</v>
      </c>
      <c r="G30" s="53">
        <f t="shared" si="3"/>
        <v>11097.825000000001</v>
      </c>
      <c r="H30" s="53">
        <f t="shared" si="3"/>
        <v>11097.825000000001</v>
      </c>
      <c r="I30" s="53">
        <f t="shared" si="3"/>
        <v>11097.825000000001</v>
      </c>
      <c r="J30" s="53">
        <f t="shared" si="3"/>
        <v>11097.825000000001</v>
      </c>
      <c r="K30" s="53">
        <f t="shared" si="3"/>
        <v>11097.825000000001</v>
      </c>
      <c r="L30" s="53">
        <f t="shared" si="3"/>
        <v>11097.825000000001</v>
      </c>
      <c r="M30" s="53">
        <f t="shared" si="3"/>
        <v>11097.825000000001</v>
      </c>
      <c r="N30" s="53">
        <f t="shared" si="3"/>
        <v>11097.825000000001</v>
      </c>
      <c r="O30" s="53">
        <f t="shared" si="3"/>
        <v>11097.825000000001</v>
      </c>
      <c r="P30" s="53">
        <f t="shared" si="3"/>
        <v>11097.825000000001</v>
      </c>
      <c r="Q30" s="53">
        <f t="shared" si="3"/>
        <v>11097.825000000001</v>
      </c>
      <c r="R30" s="53">
        <f t="shared" si="3"/>
        <v>11097.825000000001</v>
      </c>
      <c r="S30" s="53">
        <f t="shared" si="3"/>
        <v>11097.825000000001</v>
      </c>
      <c r="T30" s="53">
        <f t="shared" si="3"/>
        <v>11097.825000000001</v>
      </c>
      <c r="U30" s="53">
        <f t="shared" si="3"/>
        <v>11097.825000000001</v>
      </c>
      <c r="V30" s="53">
        <f t="shared" si="3"/>
        <v>11097.825000000001</v>
      </c>
      <c r="W30" s="53">
        <f t="shared" si="3"/>
        <v>11097.825000000001</v>
      </c>
      <c r="X30" s="53">
        <f t="shared" si="3"/>
        <v>11097.825000000001</v>
      </c>
      <c r="Y30" s="11"/>
      <c r="Z30" s="11"/>
    </row>
    <row r="31" spans="2:26" ht="14.5" x14ac:dyDescent="0.35">
      <c r="B31" s="14" t="s">
        <v>73</v>
      </c>
      <c r="C31" s="14" t="s">
        <v>80</v>
      </c>
      <c r="D31" s="14" t="s">
        <v>81</v>
      </c>
      <c r="E31" s="14" t="s">
        <v>17</v>
      </c>
      <c r="F31" s="53">
        <f t="shared" ref="F31:X31" si="4">F24*$F$8</f>
        <v>1357.61854216549</v>
      </c>
      <c r="G31" s="53">
        <f t="shared" si="4"/>
        <v>726.52065352286218</v>
      </c>
      <c r="H31" s="53">
        <f t="shared" si="4"/>
        <v>163.44238990571804</v>
      </c>
      <c r="I31" s="53">
        <f t="shared" si="4"/>
        <v>16.815629408078049</v>
      </c>
      <c r="J31" s="53">
        <f t="shared" si="4"/>
        <v>9.0060366169394506</v>
      </c>
      <c r="K31" s="53">
        <f t="shared" si="4"/>
        <v>7.6761899533066007</v>
      </c>
      <c r="L31" s="53">
        <f t="shared" si="4"/>
        <v>19.086376782839299</v>
      </c>
      <c r="M31" s="53">
        <f t="shared" si="4"/>
        <v>694.03895869516998</v>
      </c>
      <c r="N31" s="53">
        <f t="shared" si="4"/>
        <v>3421.3204328983902</v>
      </c>
      <c r="O31" s="53">
        <f t="shared" si="4"/>
        <v>2163.3928799999999</v>
      </c>
      <c r="P31" s="53">
        <f t="shared" si="4"/>
        <v>1550.1411263275299</v>
      </c>
      <c r="Q31" s="53">
        <f t="shared" si="4"/>
        <v>1812.6463673482715</v>
      </c>
      <c r="R31" s="53">
        <f t="shared" si="4"/>
        <v>2171.647904160593</v>
      </c>
      <c r="S31" s="53">
        <f t="shared" si="4"/>
        <v>2601.7510666155099</v>
      </c>
      <c r="T31" s="53">
        <f t="shared" si="4"/>
        <v>3117.0378032581707</v>
      </c>
      <c r="U31" s="53">
        <f t="shared" si="4"/>
        <v>3734.3790463318569</v>
      </c>
      <c r="V31" s="53">
        <f t="shared" si="4"/>
        <v>4473.9870806524777</v>
      </c>
      <c r="W31" s="53">
        <f t="shared" si="4"/>
        <v>5360.0773112485213</v>
      </c>
      <c r="X31" s="53">
        <f t="shared" si="4"/>
        <v>6421.6610966098679</v>
      </c>
    </row>
    <row r="32" spans="2:26" ht="14.5" x14ac:dyDescent="0.35">
      <c r="X32" s="11"/>
      <c r="Y32" s="11"/>
    </row>
    <row r="33" spans="2:25" ht="14.5" x14ac:dyDescent="0.35">
      <c r="B33" s="19" t="s">
        <v>56</v>
      </c>
      <c r="X33" s="11"/>
      <c r="Y33" s="11"/>
    </row>
    <row r="34" spans="2:25" ht="14.5" x14ac:dyDescent="0.35">
      <c r="B34" s="21" t="s">
        <v>2</v>
      </c>
      <c r="C34" s="21" t="s">
        <v>40</v>
      </c>
      <c r="D34" s="76" t="s">
        <v>201</v>
      </c>
      <c r="E34" s="21" t="s">
        <v>4</v>
      </c>
      <c r="F34" s="22">
        <v>2005</v>
      </c>
      <c r="G34" s="22">
        <v>2006</v>
      </c>
      <c r="H34" s="22">
        <v>2007</v>
      </c>
      <c r="I34" s="22">
        <v>2008</v>
      </c>
      <c r="J34" s="22">
        <v>2009</v>
      </c>
      <c r="K34" s="22">
        <v>2010</v>
      </c>
      <c r="L34" s="22">
        <v>2011</v>
      </c>
      <c r="M34" s="22">
        <v>2012</v>
      </c>
      <c r="N34" s="22">
        <v>2013</v>
      </c>
      <c r="O34" s="22">
        <v>2014</v>
      </c>
      <c r="P34" s="22">
        <v>2015</v>
      </c>
      <c r="Q34" s="22">
        <v>2016</v>
      </c>
      <c r="R34" s="22">
        <v>2017</v>
      </c>
      <c r="S34" s="22">
        <v>2018</v>
      </c>
      <c r="T34" s="22">
        <v>2019</v>
      </c>
      <c r="U34" s="22">
        <v>2020</v>
      </c>
      <c r="V34" s="22">
        <v>2021</v>
      </c>
      <c r="W34" s="48">
        <v>2022</v>
      </c>
      <c r="X34" s="48">
        <v>2023</v>
      </c>
      <c r="Y34" s="11"/>
    </row>
    <row r="35" spans="2:25" ht="14.5" x14ac:dyDescent="0.35">
      <c r="B35" s="14" t="s">
        <v>65</v>
      </c>
      <c r="C35" s="14" t="s">
        <v>52</v>
      </c>
      <c r="D35" s="14" t="s">
        <v>82</v>
      </c>
      <c r="E35" s="14" t="s">
        <v>17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1"/>
    </row>
    <row r="36" spans="2:25" ht="14.5" x14ac:dyDescent="0.35">
      <c r="B36" s="14" t="s">
        <v>70</v>
      </c>
      <c r="C36" s="14" t="s">
        <v>52</v>
      </c>
      <c r="D36" s="14" t="s">
        <v>79</v>
      </c>
      <c r="E36" s="14" t="s">
        <v>17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1"/>
    </row>
    <row r="37" spans="2:25" ht="14.5" x14ac:dyDescent="0.35">
      <c r="B37" s="14" t="s">
        <v>73</v>
      </c>
      <c r="C37" s="14" t="s">
        <v>80</v>
      </c>
      <c r="D37" s="14" t="s">
        <v>81</v>
      </c>
      <c r="E37" s="14" t="s">
        <v>17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</row>
    <row r="38" spans="2:25" ht="14.5" x14ac:dyDescent="0.35">
      <c r="B38" s="19"/>
    </row>
    <row r="39" spans="2:25" ht="14.5" x14ac:dyDescent="0.35">
      <c r="B39" s="19" t="s">
        <v>57</v>
      </c>
    </row>
    <row r="40" spans="2:25" ht="14.5" x14ac:dyDescent="0.35">
      <c r="B40" s="21" t="s">
        <v>2</v>
      </c>
      <c r="C40" s="21" t="s">
        <v>40</v>
      </c>
      <c r="D40" s="76" t="s">
        <v>201</v>
      </c>
      <c r="E40" s="21" t="s">
        <v>4</v>
      </c>
      <c r="F40" s="22">
        <v>2005</v>
      </c>
      <c r="G40" s="22">
        <v>2006</v>
      </c>
      <c r="H40" s="22">
        <v>2007</v>
      </c>
      <c r="I40" s="22">
        <v>2008</v>
      </c>
      <c r="J40" s="22">
        <v>2009</v>
      </c>
      <c r="K40" s="22">
        <v>2010</v>
      </c>
      <c r="L40" s="22">
        <v>2011</v>
      </c>
      <c r="M40" s="22">
        <v>2012</v>
      </c>
      <c r="N40" s="22">
        <v>2013</v>
      </c>
      <c r="O40" s="22">
        <v>2014</v>
      </c>
      <c r="P40" s="22">
        <v>2015</v>
      </c>
      <c r="Q40" s="22">
        <v>2016</v>
      </c>
      <c r="R40" s="22">
        <v>2017</v>
      </c>
      <c r="S40" s="22">
        <v>2018</v>
      </c>
      <c r="T40" s="22">
        <v>2019</v>
      </c>
      <c r="U40" s="22">
        <v>2020</v>
      </c>
      <c r="V40" s="22">
        <v>2021</v>
      </c>
      <c r="W40" s="48">
        <v>2022</v>
      </c>
      <c r="X40" s="48">
        <v>2023</v>
      </c>
    </row>
    <row r="41" spans="2:25" ht="14.5" x14ac:dyDescent="0.35">
      <c r="B41" s="14" t="s">
        <v>65</v>
      </c>
      <c r="C41" s="14" t="s">
        <v>52</v>
      </c>
      <c r="D41" s="14" t="s">
        <v>82</v>
      </c>
      <c r="E41" s="14" t="s">
        <v>17</v>
      </c>
      <c r="F41" s="14">
        <f t="shared" ref="F41:X41" si="5">F22*$J$6</f>
        <v>0</v>
      </c>
      <c r="G41" s="14">
        <f t="shared" si="5"/>
        <v>0</v>
      </c>
      <c r="H41" s="14">
        <f t="shared" si="5"/>
        <v>0</v>
      </c>
      <c r="I41" s="14">
        <f t="shared" si="5"/>
        <v>0</v>
      </c>
      <c r="J41" s="14">
        <f t="shared" si="5"/>
        <v>0</v>
      </c>
      <c r="K41" s="14">
        <f t="shared" si="5"/>
        <v>0</v>
      </c>
      <c r="L41" s="14">
        <f t="shared" si="5"/>
        <v>0</v>
      </c>
      <c r="M41" s="14">
        <f t="shared" si="5"/>
        <v>0</v>
      </c>
      <c r="N41" s="14">
        <f t="shared" si="5"/>
        <v>0</v>
      </c>
      <c r="O41" s="14">
        <f t="shared" si="5"/>
        <v>0</v>
      </c>
      <c r="P41" s="14">
        <f t="shared" si="5"/>
        <v>0</v>
      </c>
      <c r="Q41" s="14">
        <f t="shared" si="5"/>
        <v>0</v>
      </c>
      <c r="R41" s="14">
        <f t="shared" si="5"/>
        <v>0</v>
      </c>
      <c r="S41" s="14">
        <f t="shared" si="5"/>
        <v>0</v>
      </c>
      <c r="T41" s="14">
        <f t="shared" si="5"/>
        <v>0</v>
      </c>
      <c r="U41" s="14">
        <f t="shared" si="5"/>
        <v>0</v>
      </c>
      <c r="V41" s="14">
        <f t="shared" si="5"/>
        <v>0</v>
      </c>
      <c r="W41" s="14">
        <f t="shared" si="5"/>
        <v>0</v>
      </c>
      <c r="X41" s="14">
        <f t="shared" si="5"/>
        <v>0</v>
      </c>
    </row>
    <row r="42" spans="2:25" ht="14.5" x14ac:dyDescent="0.35">
      <c r="B42" s="14" t="s">
        <v>70</v>
      </c>
      <c r="C42" s="14" t="s">
        <v>52</v>
      </c>
      <c r="D42" s="14" t="s">
        <v>79</v>
      </c>
      <c r="E42" s="14" t="s">
        <v>17</v>
      </c>
      <c r="F42" s="14">
        <f t="shared" ref="F42:U42" si="6">F23*$J$7</f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 t="shared" si="6"/>
        <v>0</v>
      </c>
      <c r="O42" s="14">
        <f t="shared" si="6"/>
        <v>0</v>
      </c>
      <c r="P42" s="14">
        <f t="shared" si="6"/>
        <v>0</v>
      </c>
      <c r="Q42" s="14">
        <f t="shared" si="6"/>
        <v>0</v>
      </c>
      <c r="R42" s="14">
        <f t="shared" si="6"/>
        <v>0</v>
      </c>
      <c r="S42" s="14">
        <f t="shared" si="6"/>
        <v>0</v>
      </c>
      <c r="T42" s="14">
        <f t="shared" si="6"/>
        <v>0</v>
      </c>
      <c r="U42" s="14">
        <f t="shared" si="6"/>
        <v>0</v>
      </c>
      <c r="V42" s="14">
        <f t="shared" ref="V42:X42" si="7">V23*$J$8</f>
        <v>0</v>
      </c>
      <c r="W42" s="14">
        <f t="shared" si="7"/>
        <v>0</v>
      </c>
      <c r="X42" s="14">
        <f t="shared" si="7"/>
        <v>0</v>
      </c>
    </row>
    <row r="43" spans="2:25" ht="14.5" x14ac:dyDescent="0.35">
      <c r="B43" s="14" t="s">
        <v>73</v>
      </c>
      <c r="C43" s="14" t="s">
        <v>80</v>
      </c>
      <c r="D43" s="14" t="s">
        <v>81</v>
      </c>
      <c r="E43" s="14" t="s">
        <v>17</v>
      </c>
      <c r="F43" s="14">
        <f t="shared" ref="F43:X43" si="8">F24*$J$8</f>
        <v>0</v>
      </c>
      <c r="G43" s="14">
        <f t="shared" si="8"/>
        <v>0</v>
      </c>
      <c r="H43" s="14">
        <f t="shared" si="8"/>
        <v>0</v>
      </c>
      <c r="I43" s="14">
        <f t="shared" si="8"/>
        <v>0</v>
      </c>
      <c r="J43" s="14">
        <f t="shared" si="8"/>
        <v>0</v>
      </c>
      <c r="K43" s="14">
        <f t="shared" si="8"/>
        <v>0</v>
      </c>
      <c r="L43" s="14">
        <f t="shared" si="8"/>
        <v>0</v>
      </c>
      <c r="M43" s="14">
        <f t="shared" si="8"/>
        <v>0</v>
      </c>
      <c r="N43" s="14">
        <f t="shared" si="8"/>
        <v>0</v>
      </c>
      <c r="O43" s="14">
        <f t="shared" si="8"/>
        <v>0</v>
      </c>
      <c r="P43" s="14">
        <f t="shared" si="8"/>
        <v>0</v>
      </c>
      <c r="Q43" s="14">
        <f t="shared" si="8"/>
        <v>0</v>
      </c>
      <c r="R43" s="14">
        <f t="shared" si="8"/>
        <v>0</v>
      </c>
      <c r="S43" s="14">
        <f t="shared" si="8"/>
        <v>0</v>
      </c>
      <c r="T43" s="14">
        <f t="shared" si="8"/>
        <v>0</v>
      </c>
      <c r="U43" s="14">
        <f t="shared" si="8"/>
        <v>0</v>
      </c>
      <c r="V43" s="14">
        <f t="shared" si="8"/>
        <v>0</v>
      </c>
      <c r="W43" s="14">
        <f t="shared" si="8"/>
        <v>0</v>
      </c>
      <c r="X43" s="14">
        <f t="shared" si="8"/>
        <v>0</v>
      </c>
    </row>
    <row r="44" spans="2:25" ht="14.5" x14ac:dyDescent="0.35">
      <c r="B44" s="20"/>
    </row>
    <row r="45" spans="2:25" ht="14.5" x14ac:dyDescent="0.35">
      <c r="B45" s="13" t="s">
        <v>58</v>
      </c>
    </row>
    <row r="46" spans="2:25" ht="14.5" x14ac:dyDescent="0.35">
      <c r="B46" s="21" t="s">
        <v>2</v>
      </c>
      <c r="C46" s="21" t="s">
        <v>40</v>
      </c>
      <c r="D46" s="76" t="s">
        <v>201</v>
      </c>
      <c r="E46" s="21" t="s">
        <v>4</v>
      </c>
      <c r="F46" s="22">
        <v>2005</v>
      </c>
      <c r="G46" s="22">
        <v>2006</v>
      </c>
      <c r="H46" s="22">
        <v>2007</v>
      </c>
      <c r="I46" s="22">
        <v>2008</v>
      </c>
      <c r="J46" s="22">
        <v>2009</v>
      </c>
      <c r="K46" s="22">
        <v>2010</v>
      </c>
      <c r="L46" s="22">
        <v>2011</v>
      </c>
      <c r="M46" s="22">
        <v>2012</v>
      </c>
      <c r="N46" s="22">
        <v>2013</v>
      </c>
      <c r="O46" s="22">
        <v>2014</v>
      </c>
      <c r="P46" s="22">
        <v>2015</v>
      </c>
      <c r="Q46" s="22">
        <v>2016</v>
      </c>
      <c r="R46" s="22">
        <v>2017</v>
      </c>
      <c r="S46" s="22">
        <v>2018</v>
      </c>
      <c r="T46" s="22">
        <v>2019</v>
      </c>
      <c r="U46" s="22">
        <v>2020</v>
      </c>
      <c r="V46" s="22">
        <v>2021</v>
      </c>
      <c r="W46" s="48">
        <v>2022</v>
      </c>
      <c r="X46" s="48">
        <v>2023</v>
      </c>
    </row>
    <row r="47" spans="2:25" ht="14.5" x14ac:dyDescent="0.35">
      <c r="B47" s="14" t="s">
        <v>65</v>
      </c>
      <c r="C47" s="14" t="s">
        <v>52</v>
      </c>
      <c r="D47" s="14" t="s">
        <v>82</v>
      </c>
      <c r="E47" s="14" t="s">
        <v>17</v>
      </c>
      <c r="F47" s="16">
        <f t="shared" ref="F47:X49" si="9">(F29*1)+(F35*21)+(F41*310)</f>
        <v>183509.68125000002</v>
      </c>
      <c r="G47" s="16">
        <f t="shared" si="9"/>
        <v>183509.68125000002</v>
      </c>
      <c r="H47" s="16">
        <f t="shared" si="9"/>
        <v>183509.68125000002</v>
      </c>
      <c r="I47" s="16">
        <f t="shared" si="9"/>
        <v>183509.68125000002</v>
      </c>
      <c r="J47" s="16">
        <f t="shared" si="9"/>
        <v>183509.68125000002</v>
      </c>
      <c r="K47" s="16">
        <f t="shared" si="9"/>
        <v>155139.30000000002</v>
      </c>
      <c r="L47" s="16">
        <f t="shared" si="9"/>
        <v>155857.53750000001</v>
      </c>
      <c r="M47" s="16">
        <f t="shared" si="9"/>
        <v>152266.35</v>
      </c>
      <c r="N47" s="16">
        <f t="shared" si="9"/>
        <v>152266.35</v>
      </c>
      <c r="O47" s="16">
        <f t="shared" si="9"/>
        <v>152266.35</v>
      </c>
      <c r="P47" s="16">
        <f t="shared" si="9"/>
        <v>183509.68125000002</v>
      </c>
      <c r="Q47" s="16">
        <f t="shared" si="9"/>
        <v>183509.68125000002</v>
      </c>
      <c r="R47" s="16">
        <f t="shared" si="9"/>
        <v>183509.68125000002</v>
      </c>
      <c r="S47" s="16">
        <f t="shared" si="9"/>
        <v>115636.2375</v>
      </c>
      <c r="T47" s="16">
        <f t="shared" si="9"/>
        <v>114918</v>
      </c>
      <c r="U47" s="16">
        <f t="shared" si="9"/>
        <v>114918</v>
      </c>
      <c r="V47" s="16">
        <f t="shared" si="9"/>
        <v>183509.68125000002</v>
      </c>
      <c r="W47" s="16">
        <f t="shared" si="9"/>
        <v>183509.68125000002</v>
      </c>
      <c r="X47" s="16">
        <f t="shared" si="9"/>
        <v>183509.68125000002</v>
      </c>
    </row>
    <row r="48" spans="2:25" ht="14.5" x14ac:dyDescent="0.35">
      <c r="B48" s="14" t="s">
        <v>70</v>
      </c>
      <c r="C48" s="14" t="s">
        <v>52</v>
      </c>
      <c r="D48" s="14" t="s">
        <v>79</v>
      </c>
      <c r="E48" s="14" t="s">
        <v>17</v>
      </c>
      <c r="F48" s="16">
        <f t="shared" si="9"/>
        <v>11097.825000000001</v>
      </c>
      <c r="G48" s="16">
        <f t="shared" si="9"/>
        <v>11097.825000000001</v>
      </c>
      <c r="H48" s="16">
        <f t="shared" si="9"/>
        <v>11097.825000000001</v>
      </c>
      <c r="I48" s="16">
        <f t="shared" si="9"/>
        <v>11097.825000000001</v>
      </c>
      <c r="J48" s="16">
        <f t="shared" si="9"/>
        <v>11097.825000000001</v>
      </c>
      <c r="K48" s="16">
        <f t="shared" si="9"/>
        <v>11097.825000000001</v>
      </c>
      <c r="L48" s="16">
        <f t="shared" si="9"/>
        <v>11097.825000000001</v>
      </c>
      <c r="M48" s="16">
        <f t="shared" si="9"/>
        <v>11097.825000000001</v>
      </c>
      <c r="N48" s="16">
        <f t="shared" si="9"/>
        <v>11097.825000000001</v>
      </c>
      <c r="O48" s="16">
        <f t="shared" si="9"/>
        <v>11097.825000000001</v>
      </c>
      <c r="P48" s="16">
        <f t="shared" si="9"/>
        <v>11097.825000000001</v>
      </c>
      <c r="Q48" s="16">
        <f t="shared" si="9"/>
        <v>11097.825000000001</v>
      </c>
      <c r="R48" s="16">
        <f t="shared" si="9"/>
        <v>11097.825000000001</v>
      </c>
      <c r="S48" s="16">
        <f t="shared" si="9"/>
        <v>11097.825000000001</v>
      </c>
      <c r="T48" s="16">
        <f t="shared" si="9"/>
        <v>11097.825000000001</v>
      </c>
      <c r="U48" s="16">
        <f t="shared" si="9"/>
        <v>11097.825000000001</v>
      </c>
      <c r="V48" s="16">
        <f t="shared" si="9"/>
        <v>11097.825000000001</v>
      </c>
      <c r="W48" s="16">
        <f t="shared" si="9"/>
        <v>11097.825000000001</v>
      </c>
      <c r="X48" s="16">
        <f t="shared" si="9"/>
        <v>11097.825000000001</v>
      </c>
    </row>
    <row r="49" spans="2:24" ht="14.5" x14ac:dyDescent="0.35">
      <c r="B49" s="14" t="s">
        <v>73</v>
      </c>
      <c r="C49" s="14" t="s">
        <v>80</v>
      </c>
      <c r="D49" s="14" t="s">
        <v>81</v>
      </c>
      <c r="E49" s="14" t="s">
        <v>17</v>
      </c>
      <c r="F49" s="16">
        <f t="shared" si="9"/>
        <v>1357.61854216549</v>
      </c>
      <c r="G49" s="16">
        <f t="shared" si="9"/>
        <v>726.52065352286218</v>
      </c>
      <c r="H49" s="16">
        <f t="shared" si="9"/>
        <v>163.44238990571804</v>
      </c>
      <c r="I49" s="16">
        <f t="shared" si="9"/>
        <v>16.815629408078049</v>
      </c>
      <c r="J49" s="16">
        <f t="shared" si="9"/>
        <v>9.0060366169394506</v>
      </c>
      <c r="K49" s="16">
        <f t="shared" si="9"/>
        <v>7.6761899533066007</v>
      </c>
      <c r="L49" s="16">
        <f t="shared" si="9"/>
        <v>19.086376782839299</v>
      </c>
      <c r="M49" s="16">
        <f t="shared" si="9"/>
        <v>694.03895869516998</v>
      </c>
      <c r="N49" s="16">
        <f t="shared" si="9"/>
        <v>3421.3204328983902</v>
      </c>
      <c r="O49" s="16">
        <f t="shared" si="9"/>
        <v>2163.3928799999999</v>
      </c>
      <c r="P49" s="16">
        <f t="shared" si="9"/>
        <v>1550.1411263275299</v>
      </c>
      <c r="Q49" s="16">
        <f t="shared" si="9"/>
        <v>1812.6463673482715</v>
      </c>
      <c r="R49" s="16">
        <f t="shared" si="9"/>
        <v>2171.647904160593</v>
      </c>
      <c r="S49" s="16">
        <f t="shared" si="9"/>
        <v>2601.7510666155099</v>
      </c>
      <c r="T49" s="16">
        <f t="shared" si="9"/>
        <v>3117.0378032581707</v>
      </c>
      <c r="U49" s="16">
        <f t="shared" si="9"/>
        <v>3734.3790463318569</v>
      </c>
      <c r="V49" s="16">
        <f t="shared" si="9"/>
        <v>4473.9870806524777</v>
      </c>
      <c r="W49" s="16">
        <f t="shared" si="9"/>
        <v>5360.0773112485213</v>
      </c>
      <c r="X49" s="16">
        <f t="shared" si="9"/>
        <v>6421.6610966098679</v>
      </c>
    </row>
    <row r="50" spans="2:24" ht="14.5" x14ac:dyDescent="0.35">
      <c r="B50" s="19"/>
    </row>
    <row r="51" spans="2:24" ht="14.5" x14ac:dyDescent="0.35">
      <c r="B51" s="19" t="s">
        <v>83</v>
      </c>
    </row>
    <row r="52" spans="2:24" ht="14.5" x14ac:dyDescent="0.35">
      <c r="B52" s="21" t="s">
        <v>2</v>
      </c>
      <c r="C52" s="21" t="s">
        <v>40</v>
      </c>
      <c r="D52" s="76" t="s">
        <v>201</v>
      </c>
      <c r="E52" s="21" t="s">
        <v>4</v>
      </c>
      <c r="F52" s="22">
        <v>2005</v>
      </c>
      <c r="G52" s="22">
        <v>2006</v>
      </c>
      <c r="H52" s="22">
        <v>2007</v>
      </c>
      <c r="I52" s="22">
        <v>2008</v>
      </c>
      <c r="J52" s="22">
        <v>2009</v>
      </c>
      <c r="K52" s="22">
        <v>2010</v>
      </c>
      <c r="L52" s="22">
        <v>2011</v>
      </c>
      <c r="M52" s="22">
        <v>2012</v>
      </c>
      <c r="N52" s="22">
        <v>2013</v>
      </c>
      <c r="O52" s="22">
        <v>2014</v>
      </c>
      <c r="P52" s="22">
        <v>2015</v>
      </c>
      <c r="Q52" s="22">
        <v>2016</v>
      </c>
      <c r="R52" s="22">
        <v>2017</v>
      </c>
      <c r="S52" s="22">
        <v>2018</v>
      </c>
      <c r="T52" s="22">
        <v>2019</v>
      </c>
      <c r="U52" s="22">
        <v>2020</v>
      </c>
      <c r="V52" s="22">
        <v>2021</v>
      </c>
      <c r="W52" s="48">
        <v>2022</v>
      </c>
      <c r="X52" s="48">
        <v>2023</v>
      </c>
    </row>
    <row r="53" spans="2:24" ht="14.5" x14ac:dyDescent="0.35">
      <c r="B53" s="14" t="s">
        <v>65</v>
      </c>
      <c r="C53" s="14" t="s">
        <v>52</v>
      </c>
      <c r="D53" s="14" t="s">
        <v>82</v>
      </c>
      <c r="E53" s="14" t="s">
        <v>17</v>
      </c>
      <c r="F53" s="16">
        <f t="shared" ref="F53:X55" si="10">(F29*1)+(F35*27.9)+(F41*273)</f>
        <v>183509.68125000002</v>
      </c>
      <c r="G53" s="16">
        <f t="shared" si="10"/>
        <v>183509.68125000002</v>
      </c>
      <c r="H53" s="16">
        <f t="shared" si="10"/>
        <v>183509.68125000002</v>
      </c>
      <c r="I53" s="16">
        <f t="shared" si="10"/>
        <v>183509.68125000002</v>
      </c>
      <c r="J53" s="16">
        <f t="shared" si="10"/>
        <v>183509.68125000002</v>
      </c>
      <c r="K53" s="16">
        <f t="shared" si="10"/>
        <v>155139.30000000002</v>
      </c>
      <c r="L53" s="16">
        <f t="shared" si="10"/>
        <v>155857.53750000001</v>
      </c>
      <c r="M53" s="16">
        <f t="shared" si="10"/>
        <v>152266.35</v>
      </c>
      <c r="N53" s="16">
        <f t="shared" si="10"/>
        <v>152266.35</v>
      </c>
      <c r="O53" s="16">
        <f t="shared" si="10"/>
        <v>152266.35</v>
      </c>
      <c r="P53" s="16">
        <f t="shared" si="10"/>
        <v>183509.68125000002</v>
      </c>
      <c r="Q53" s="16">
        <f t="shared" si="10"/>
        <v>183509.68125000002</v>
      </c>
      <c r="R53" s="16">
        <f t="shared" si="10"/>
        <v>183509.68125000002</v>
      </c>
      <c r="S53" s="16">
        <f t="shared" si="10"/>
        <v>115636.2375</v>
      </c>
      <c r="T53" s="16">
        <f t="shared" si="10"/>
        <v>114918</v>
      </c>
      <c r="U53" s="16">
        <f t="shared" si="10"/>
        <v>114918</v>
      </c>
      <c r="V53" s="16">
        <f t="shared" si="10"/>
        <v>183509.68125000002</v>
      </c>
      <c r="W53" s="16">
        <f t="shared" si="10"/>
        <v>183509.68125000002</v>
      </c>
      <c r="X53" s="16">
        <f t="shared" si="10"/>
        <v>183509.68125000002</v>
      </c>
    </row>
    <row r="54" spans="2:24" ht="14.5" x14ac:dyDescent="0.35">
      <c r="B54" s="14" t="s">
        <v>70</v>
      </c>
      <c r="C54" s="14" t="s">
        <v>52</v>
      </c>
      <c r="D54" s="14" t="s">
        <v>79</v>
      </c>
      <c r="E54" s="14" t="s">
        <v>17</v>
      </c>
      <c r="F54" s="16">
        <f t="shared" si="10"/>
        <v>11097.825000000001</v>
      </c>
      <c r="G54" s="16">
        <f t="shared" si="10"/>
        <v>11097.825000000001</v>
      </c>
      <c r="H54" s="16">
        <f t="shared" si="10"/>
        <v>11097.825000000001</v>
      </c>
      <c r="I54" s="16">
        <f t="shared" si="10"/>
        <v>11097.825000000001</v>
      </c>
      <c r="J54" s="16">
        <f t="shared" si="10"/>
        <v>11097.825000000001</v>
      </c>
      <c r="K54" s="16">
        <f t="shared" si="10"/>
        <v>11097.825000000001</v>
      </c>
      <c r="L54" s="16">
        <f t="shared" si="10"/>
        <v>11097.825000000001</v>
      </c>
      <c r="M54" s="16">
        <f t="shared" si="10"/>
        <v>11097.825000000001</v>
      </c>
      <c r="N54" s="16">
        <f t="shared" si="10"/>
        <v>11097.825000000001</v>
      </c>
      <c r="O54" s="16">
        <f t="shared" si="10"/>
        <v>11097.825000000001</v>
      </c>
      <c r="P54" s="16">
        <f t="shared" si="10"/>
        <v>11097.825000000001</v>
      </c>
      <c r="Q54" s="16">
        <f t="shared" si="10"/>
        <v>11097.825000000001</v>
      </c>
      <c r="R54" s="16">
        <f t="shared" si="10"/>
        <v>11097.825000000001</v>
      </c>
      <c r="S54" s="16">
        <f t="shared" si="10"/>
        <v>11097.825000000001</v>
      </c>
      <c r="T54" s="16">
        <f t="shared" si="10"/>
        <v>11097.825000000001</v>
      </c>
      <c r="U54" s="16">
        <f t="shared" si="10"/>
        <v>11097.825000000001</v>
      </c>
      <c r="V54" s="16">
        <f t="shared" si="10"/>
        <v>11097.825000000001</v>
      </c>
      <c r="W54" s="16">
        <f t="shared" si="10"/>
        <v>11097.825000000001</v>
      </c>
      <c r="X54" s="16">
        <f t="shared" si="10"/>
        <v>11097.825000000001</v>
      </c>
    </row>
    <row r="55" spans="2:24" ht="14.5" x14ac:dyDescent="0.35">
      <c r="B55" s="14" t="s">
        <v>73</v>
      </c>
      <c r="C55" s="14" t="s">
        <v>80</v>
      </c>
      <c r="D55" s="14" t="s">
        <v>81</v>
      </c>
      <c r="E55" s="14" t="s">
        <v>17</v>
      </c>
      <c r="F55" s="16">
        <f t="shared" si="10"/>
        <v>1357.61854216549</v>
      </c>
      <c r="G55" s="16">
        <f t="shared" si="10"/>
        <v>726.52065352286218</v>
      </c>
      <c r="H55" s="16">
        <f t="shared" si="10"/>
        <v>163.44238990571804</v>
      </c>
      <c r="I55" s="16">
        <f t="shared" si="10"/>
        <v>16.815629408078049</v>
      </c>
      <c r="J55" s="16">
        <f t="shared" si="10"/>
        <v>9.0060366169394506</v>
      </c>
      <c r="K55" s="16">
        <f t="shared" si="10"/>
        <v>7.6761899533066007</v>
      </c>
      <c r="L55" s="16">
        <f t="shared" si="10"/>
        <v>19.086376782839299</v>
      </c>
      <c r="M55" s="16">
        <f t="shared" si="10"/>
        <v>694.03895869516998</v>
      </c>
      <c r="N55" s="16">
        <f t="shared" si="10"/>
        <v>3421.3204328983902</v>
      </c>
      <c r="O55" s="16">
        <f t="shared" si="10"/>
        <v>2163.3928799999999</v>
      </c>
      <c r="P55" s="16">
        <f t="shared" si="10"/>
        <v>1550.1411263275299</v>
      </c>
      <c r="Q55" s="16">
        <f t="shared" si="10"/>
        <v>1812.6463673482715</v>
      </c>
      <c r="R55" s="16">
        <f t="shared" si="10"/>
        <v>2171.647904160593</v>
      </c>
      <c r="S55" s="16">
        <f t="shared" si="10"/>
        <v>2601.7510666155099</v>
      </c>
      <c r="T55" s="16">
        <f t="shared" si="10"/>
        <v>3117.0378032581707</v>
      </c>
      <c r="U55" s="16">
        <f t="shared" si="10"/>
        <v>3734.3790463318569</v>
      </c>
      <c r="V55" s="16">
        <f t="shared" si="10"/>
        <v>4473.9870806524777</v>
      </c>
      <c r="W55" s="16">
        <f t="shared" si="10"/>
        <v>5360.0773112485213</v>
      </c>
      <c r="X55" s="16">
        <f t="shared" si="10"/>
        <v>6421.6610966098679</v>
      </c>
    </row>
    <row r="56" spans="2:24" ht="14.5" x14ac:dyDescent="0.35">
      <c r="B56" s="54"/>
    </row>
    <row r="57" spans="2:24" ht="14.5" x14ac:dyDescent="0.35">
      <c r="B57" s="19" t="s">
        <v>60</v>
      </c>
    </row>
    <row r="58" spans="2:24" ht="14.5" x14ac:dyDescent="0.35">
      <c r="B58" s="21" t="s">
        <v>2</v>
      </c>
      <c r="C58" s="21" t="s">
        <v>40</v>
      </c>
      <c r="D58" s="76" t="s">
        <v>201</v>
      </c>
      <c r="E58" s="21" t="s">
        <v>4</v>
      </c>
      <c r="F58" s="22">
        <v>2005</v>
      </c>
      <c r="G58" s="22">
        <v>2006</v>
      </c>
      <c r="H58" s="22">
        <v>2007</v>
      </c>
      <c r="I58" s="22">
        <v>2008</v>
      </c>
      <c r="J58" s="22">
        <v>2009</v>
      </c>
      <c r="K58" s="22">
        <v>2010</v>
      </c>
      <c r="L58" s="22">
        <v>2011</v>
      </c>
      <c r="M58" s="22">
        <v>2012</v>
      </c>
      <c r="N58" s="22">
        <v>2013</v>
      </c>
      <c r="O58" s="22">
        <v>2014</v>
      </c>
      <c r="P58" s="22">
        <v>2015</v>
      </c>
      <c r="Q58" s="22">
        <v>2016</v>
      </c>
      <c r="R58" s="22">
        <v>2017</v>
      </c>
      <c r="S58" s="22">
        <v>2018</v>
      </c>
      <c r="T58" s="22">
        <v>2019</v>
      </c>
      <c r="U58" s="22">
        <v>2020</v>
      </c>
      <c r="V58" s="22">
        <v>2021</v>
      </c>
      <c r="W58" s="48">
        <v>2022</v>
      </c>
      <c r="X58" s="48">
        <v>2023</v>
      </c>
    </row>
    <row r="59" spans="2:24" ht="14.5" x14ac:dyDescent="0.35">
      <c r="B59" s="14" t="s">
        <v>65</v>
      </c>
      <c r="C59" s="14" t="s">
        <v>52</v>
      </c>
      <c r="D59" s="14" t="s">
        <v>82</v>
      </c>
      <c r="E59" s="14" t="s">
        <v>17</v>
      </c>
      <c r="F59" s="16">
        <f t="shared" ref="F59:X61" si="11">(F29*1)+(F35*5.38)+(F41*233)</f>
        <v>183509.68125000002</v>
      </c>
      <c r="G59" s="16">
        <f t="shared" si="11"/>
        <v>183509.68125000002</v>
      </c>
      <c r="H59" s="16">
        <f t="shared" si="11"/>
        <v>183509.68125000002</v>
      </c>
      <c r="I59" s="16">
        <f t="shared" si="11"/>
        <v>183509.68125000002</v>
      </c>
      <c r="J59" s="16">
        <f t="shared" si="11"/>
        <v>183509.68125000002</v>
      </c>
      <c r="K59" s="16">
        <f t="shared" si="11"/>
        <v>155139.30000000002</v>
      </c>
      <c r="L59" s="16">
        <f t="shared" si="11"/>
        <v>155857.53750000001</v>
      </c>
      <c r="M59" s="16">
        <f t="shared" si="11"/>
        <v>152266.35</v>
      </c>
      <c r="N59" s="16">
        <f t="shared" si="11"/>
        <v>152266.35</v>
      </c>
      <c r="O59" s="16">
        <f t="shared" si="11"/>
        <v>152266.35</v>
      </c>
      <c r="P59" s="16">
        <f t="shared" si="11"/>
        <v>183509.68125000002</v>
      </c>
      <c r="Q59" s="16">
        <f t="shared" si="11"/>
        <v>183509.68125000002</v>
      </c>
      <c r="R59" s="16">
        <f t="shared" si="11"/>
        <v>183509.68125000002</v>
      </c>
      <c r="S59" s="16">
        <f t="shared" si="11"/>
        <v>115636.2375</v>
      </c>
      <c r="T59" s="16">
        <f t="shared" si="11"/>
        <v>114918</v>
      </c>
      <c r="U59" s="16">
        <f t="shared" si="11"/>
        <v>114918</v>
      </c>
      <c r="V59" s="16">
        <f t="shared" si="11"/>
        <v>183509.68125000002</v>
      </c>
      <c r="W59" s="16">
        <f t="shared" si="11"/>
        <v>183509.68125000002</v>
      </c>
      <c r="X59" s="16">
        <f t="shared" si="11"/>
        <v>183509.68125000002</v>
      </c>
    </row>
    <row r="60" spans="2:24" ht="14.5" x14ac:dyDescent="0.35">
      <c r="B60" s="14" t="s">
        <v>70</v>
      </c>
      <c r="C60" s="14" t="s">
        <v>52</v>
      </c>
      <c r="D60" s="14" t="s">
        <v>79</v>
      </c>
      <c r="E60" s="14" t="s">
        <v>17</v>
      </c>
      <c r="F60" s="16">
        <f t="shared" si="11"/>
        <v>11097.825000000001</v>
      </c>
      <c r="G60" s="16">
        <f t="shared" si="11"/>
        <v>11097.825000000001</v>
      </c>
      <c r="H60" s="16">
        <f t="shared" si="11"/>
        <v>11097.825000000001</v>
      </c>
      <c r="I60" s="16">
        <f t="shared" si="11"/>
        <v>11097.825000000001</v>
      </c>
      <c r="J60" s="16">
        <f t="shared" si="11"/>
        <v>11097.825000000001</v>
      </c>
      <c r="K60" s="16">
        <f t="shared" si="11"/>
        <v>11097.825000000001</v>
      </c>
      <c r="L60" s="16">
        <f t="shared" si="11"/>
        <v>11097.825000000001</v>
      </c>
      <c r="M60" s="16">
        <f t="shared" si="11"/>
        <v>11097.825000000001</v>
      </c>
      <c r="N60" s="16">
        <f t="shared" si="11"/>
        <v>11097.825000000001</v>
      </c>
      <c r="O60" s="16">
        <f t="shared" si="11"/>
        <v>11097.825000000001</v>
      </c>
      <c r="P60" s="16">
        <f t="shared" si="11"/>
        <v>11097.825000000001</v>
      </c>
      <c r="Q60" s="16">
        <f t="shared" si="11"/>
        <v>11097.825000000001</v>
      </c>
      <c r="R60" s="16">
        <f t="shared" si="11"/>
        <v>11097.825000000001</v>
      </c>
      <c r="S60" s="16">
        <f t="shared" si="11"/>
        <v>11097.825000000001</v>
      </c>
      <c r="T60" s="16">
        <f t="shared" si="11"/>
        <v>11097.825000000001</v>
      </c>
      <c r="U60" s="16">
        <f t="shared" si="11"/>
        <v>11097.825000000001</v>
      </c>
      <c r="V60" s="16">
        <f t="shared" si="11"/>
        <v>11097.825000000001</v>
      </c>
      <c r="W60" s="16">
        <f t="shared" si="11"/>
        <v>11097.825000000001</v>
      </c>
      <c r="X60" s="16">
        <f t="shared" si="11"/>
        <v>11097.825000000001</v>
      </c>
    </row>
    <row r="61" spans="2:24" ht="14.5" x14ac:dyDescent="0.35">
      <c r="B61" s="14" t="s">
        <v>73</v>
      </c>
      <c r="C61" s="14" t="s">
        <v>80</v>
      </c>
      <c r="D61" s="14" t="s">
        <v>81</v>
      </c>
      <c r="E61" s="14" t="s">
        <v>17</v>
      </c>
      <c r="F61" s="16">
        <f t="shared" si="11"/>
        <v>1357.61854216549</v>
      </c>
      <c r="G61" s="16">
        <f t="shared" si="11"/>
        <v>726.52065352286218</v>
      </c>
      <c r="H61" s="16">
        <f t="shared" si="11"/>
        <v>163.44238990571804</v>
      </c>
      <c r="I61" s="16">
        <f t="shared" si="11"/>
        <v>16.815629408078049</v>
      </c>
      <c r="J61" s="16">
        <f t="shared" si="11"/>
        <v>9.0060366169394506</v>
      </c>
      <c r="K61" s="16">
        <f t="shared" si="11"/>
        <v>7.6761899533066007</v>
      </c>
      <c r="L61" s="16">
        <f t="shared" si="11"/>
        <v>19.086376782839299</v>
      </c>
      <c r="M61" s="16">
        <f t="shared" si="11"/>
        <v>694.03895869516998</v>
      </c>
      <c r="N61" s="16">
        <f t="shared" si="11"/>
        <v>3421.3204328983902</v>
      </c>
      <c r="O61" s="16">
        <f t="shared" si="11"/>
        <v>2163.3928799999999</v>
      </c>
      <c r="P61" s="16">
        <f t="shared" si="11"/>
        <v>1550.1411263275299</v>
      </c>
      <c r="Q61" s="16">
        <f t="shared" si="11"/>
        <v>1812.6463673482715</v>
      </c>
      <c r="R61" s="16">
        <f t="shared" si="11"/>
        <v>2171.647904160593</v>
      </c>
      <c r="S61" s="16">
        <f t="shared" si="11"/>
        <v>2601.7510666155099</v>
      </c>
      <c r="T61" s="16">
        <f t="shared" si="11"/>
        <v>3117.0378032581707</v>
      </c>
      <c r="U61" s="16">
        <f t="shared" si="11"/>
        <v>3734.3790463318569</v>
      </c>
      <c r="V61" s="16">
        <f t="shared" si="11"/>
        <v>4473.9870806524777</v>
      </c>
      <c r="W61" s="16">
        <f t="shared" si="11"/>
        <v>5360.0773112485213</v>
      </c>
      <c r="X61" s="16">
        <f t="shared" si="11"/>
        <v>6421.6610966098679</v>
      </c>
    </row>
    <row r="64" spans="2:24" ht="15" customHeight="1" x14ac:dyDescent="0.35">
      <c r="B64" s="19" t="s">
        <v>53</v>
      </c>
      <c r="C64" s="80" t="s">
        <v>202</v>
      </c>
      <c r="E64" s="35"/>
    </row>
  </sheetData>
  <mergeCells count="1">
    <mergeCell ref="I13:Z1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AF92-9691-4CDC-AC08-934D4A0DD142}">
  <sheetPr>
    <outlinePr summaryBelow="0" summaryRight="0"/>
  </sheetPr>
  <dimension ref="A2:AE105"/>
  <sheetViews>
    <sheetView workbookViewId="0">
      <selection activeCell="F16" sqref="F16"/>
    </sheetView>
  </sheetViews>
  <sheetFormatPr defaultColWidth="14.453125" defaultRowHeight="15" customHeight="1" x14ac:dyDescent="0.35"/>
  <cols>
    <col min="1" max="2" width="14.453125" style="12"/>
    <col min="3" max="3" width="16.08984375" style="12" customWidth="1"/>
    <col min="4" max="4" width="19" style="12" customWidth="1"/>
    <col min="5" max="5" width="13.81640625" style="12" customWidth="1"/>
    <col min="6" max="6" width="20.36328125" style="12" customWidth="1"/>
    <col min="7" max="7" width="14.453125" style="12"/>
    <col min="8" max="8" width="19.90625" style="12" customWidth="1"/>
    <col min="9" max="9" width="14.453125" style="12"/>
    <col min="10" max="10" width="24.26953125" style="12" customWidth="1"/>
    <col min="11" max="12" width="14.453125" style="12"/>
    <col min="13" max="13" width="33.08984375" style="12" customWidth="1"/>
    <col min="14" max="14" width="20.81640625" style="12" customWidth="1"/>
    <col min="15" max="15" width="23.08984375" style="12" customWidth="1"/>
    <col min="16" max="16" width="20.08984375" style="12" customWidth="1"/>
    <col min="17" max="17" width="19.81640625" style="12" customWidth="1"/>
    <col min="18" max="18" width="14.453125" style="12"/>
    <col min="19" max="19" width="26.453125" style="12" customWidth="1"/>
    <col min="20" max="24" width="14.453125" style="12"/>
    <col min="25" max="25" width="28" style="12" customWidth="1"/>
    <col min="26" max="26" width="27.453125" style="12" customWidth="1"/>
    <col min="27" max="16384" width="14.453125" style="12"/>
  </cols>
  <sheetData>
    <row r="2" spans="1:31" ht="14.5" x14ac:dyDescent="0.35">
      <c r="A2" s="20"/>
      <c r="B2" s="81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1:31" ht="14.5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ht="14.5" x14ac:dyDescent="0.35">
      <c r="A4" s="20"/>
      <c r="B4" s="20" t="s">
        <v>163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 t="s">
        <v>1</v>
      </c>
      <c r="N4" s="20"/>
      <c r="O4" s="20"/>
      <c r="P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</row>
    <row r="5" spans="1:31" ht="14.5" x14ac:dyDescent="0.35">
      <c r="A5" s="20"/>
      <c r="B5" s="21" t="s">
        <v>2</v>
      </c>
      <c r="C5" s="76" t="s">
        <v>201</v>
      </c>
      <c r="D5" s="21" t="s">
        <v>4</v>
      </c>
      <c r="E5" s="21" t="s">
        <v>195</v>
      </c>
      <c r="F5" s="21" t="s">
        <v>196</v>
      </c>
      <c r="G5" s="21" t="s">
        <v>197</v>
      </c>
      <c r="H5" s="21" t="s">
        <v>198</v>
      </c>
      <c r="I5" s="21" t="s">
        <v>199</v>
      </c>
      <c r="J5" s="21" t="s">
        <v>200</v>
      </c>
      <c r="L5" s="69" t="s">
        <v>11</v>
      </c>
      <c r="M5" s="69" t="s">
        <v>12</v>
      </c>
      <c r="N5" s="69" t="s">
        <v>13</v>
      </c>
      <c r="O5" s="69" t="s">
        <v>14</v>
      </c>
      <c r="P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</row>
    <row r="6" spans="1:31" ht="14.5" x14ac:dyDescent="0.35">
      <c r="A6" s="11"/>
      <c r="B6" s="14" t="s">
        <v>15</v>
      </c>
      <c r="C6" s="14" t="s">
        <v>16</v>
      </c>
      <c r="D6" s="14" t="s">
        <v>17</v>
      </c>
      <c r="E6" s="14" t="s">
        <v>18</v>
      </c>
      <c r="F6" s="14"/>
      <c r="G6" s="14" t="s">
        <v>19</v>
      </c>
      <c r="H6" s="14"/>
      <c r="I6" s="14" t="s">
        <v>20</v>
      </c>
      <c r="J6" s="14"/>
      <c r="L6" s="55">
        <v>0.995</v>
      </c>
      <c r="M6" s="14">
        <v>14.4</v>
      </c>
      <c r="N6" s="14">
        <f>N11</f>
        <v>38.116239999999998</v>
      </c>
      <c r="O6" s="14">
        <v>0</v>
      </c>
      <c r="P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14.5" x14ac:dyDescent="0.35">
      <c r="A7" s="11"/>
      <c r="B7" s="14" t="s">
        <v>21</v>
      </c>
      <c r="C7" s="14" t="s">
        <v>22</v>
      </c>
      <c r="D7" s="14" t="s">
        <v>17</v>
      </c>
      <c r="E7" s="14" t="s">
        <v>18</v>
      </c>
      <c r="F7" s="14"/>
      <c r="G7" s="14" t="s">
        <v>19</v>
      </c>
      <c r="H7" s="14"/>
      <c r="I7" s="14" t="s">
        <v>20</v>
      </c>
      <c r="J7" s="14">
        <v>8.9999999999999993E-3</v>
      </c>
      <c r="N7" s="11"/>
      <c r="O7" s="11"/>
      <c r="P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</row>
    <row r="8" spans="1:31" ht="14.5" x14ac:dyDescent="0.35">
      <c r="A8" s="11"/>
      <c r="B8" s="14" t="s">
        <v>23</v>
      </c>
      <c r="C8" s="14" t="s">
        <v>24</v>
      </c>
      <c r="D8" s="14" t="s">
        <v>17</v>
      </c>
      <c r="E8" s="14" t="s">
        <v>18</v>
      </c>
      <c r="F8" s="14">
        <v>1.385</v>
      </c>
      <c r="G8" s="14" t="s">
        <v>19</v>
      </c>
      <c r="H8" s="14"/>
      <c r="I8" s="14" t="s">
        <v>20</v>
      </c>
      <c r="J8" s="14"/>
      <c r="N8" s="70" t="s">
        <v>25</v>
      </c>
      <c r="O8" s="70" t="s">
        <v>166</v>
      </c>
      <c r="P8" s="70" t="s">
        <v>111</v>
      </c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ht="14.5" x14ac:dyDescent="0.35">
      <c r="A9" s="11"/>
      <c r="B9" s="14" t="s">
        <v>26</v>
      </c>
      <c r="C9" s="14" t="s">
        <v>27</v>
      </c>
      <c r="D9" s="14" t="s">
        <v>17</v>
      </c>
      <c r="E9" s="14" t="s">
        <v>18</v>
      </c>
      <c r="F9" s="14">
        <v>2.62</v>
      </c>
      <c r="G9" s="14" t="s">
        <v>19</v>
      </c>
      <c r="H9" s="14">
        <v>0.06</v>
      </c>
      <c r="I9" s="14" t="s">
        <v>20</v>
      </c>
      <c r="J9" s="14"/>
      <c r="N9" s="66">
        <v>9.11</v>
      </c>
      <c r="O9" s="67" t="s">
        <v>28</v>
      </c>
      <c r="P9" s="66" t="s">
        <v>29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ht="14.5" x14ac:dyDescent="0.35">
      <c r="B10" s="14" t="s">
        <v>30</v>
      </c>
      <c r="C10" s="14" t="s">
        <v>31</v>
      </c>
      <c r="D10" s="14" t="s">
        <v>17</v>
      </c>
      <c r="E10" s="14" t="s">
        <v>18</v>
      </c>
      <c r="F10" s="32">
        <v>0.13800000000000001</v>
      </c>
      <c r="G10" s="56" t="s">
        <v>19</v>
      </c>
      <c r="H10" s="32"/>
      <c r="I10" s="56" t="s">
        <v>20</v>
      </c>
      <c r="J10" s="32"/>
      <c r="N10" s="66">
        <f>N9*10^6</f>
        <v>9110000</v>
      </c>
      <c r="O10" s="66" t="s">
        <v>32</v>
      </c>
      <c r="P10" s="6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31" ht="14.5" x14ac:dyDescent="0.35">
      <c r="I11" s="26"/>
      <c r="J11" s="26"/>
      <c r="K11" s="26"/>
      <c r="L11" s="26"/>
      <c r="M11" s="26"/>
      <c r="N11" s="68">
        <f>N10*4.184*10^-6</f>
        <v>38.116239999999998</v>
      </c>
      <c r="O11" s="68" t="s">
        <v>34</v>
      </c>
      <c r="P11" s="6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31" ht="14.5" x14ac:dyDescent="0.35">
      <c r="B12" s="65" t="s">
        <v>33</v>
      </c>
      <c r="C12" s="11"/>
      <c r="E12" s="11"/>
      <c r="F12" s="11"/>
      <c r="G12" s="57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31" ht="14.5" x14ac:dyDescent="0.35">
      <c r="B13" s="11" t="s">
        <v>22</v>
      </c>
      <c r="C13" s="107" t="s">
        <v>35</v>
      </c>
      <c r="D13" s="107"/>
      <c r="I13" s="26"/>
      <c r="J13" s="26"/>
      <c r="K13" s="26"/>
      <c r="L13" s="51"/>
      <c r="M13" s="51"/>
      <c r="N13" s="51"/>
      <c r="O13" s="51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31" ht="14.5" x14ac:dyDescent="0.35">
      <c r="B14" s="11" t="s">
        <v>36</v>
      </c>
      <c r="C14" s="107" t="s">
        <v>35</v>
      </c>
      <c r="D14" s="107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31" ht="14.5" x14ac:dyDescent="0.35">
      <c r="B15" s="11" t="s">
        <v>37</v>
      </c>
      <c r="C15" s="107" t="s">
        <v>35</v>
      </c>
      <c r="D15" s="107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31" ht="14.5" x14ac:dyDescent="0.35">
      <c r="B16" s="11" t="s">
        <v>38</v>
      </c>
      <c r="C16" s="107" t="s">
        <v>39</v>
      </c>
      <c r="D16" s="107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2:31" ht="14.5" x14ac:dyDescent="0.35">
      <c r="B17" s="19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2:31" ht="14.5" x14ac:dyDescent="0.35">
      <c r="B18" s="19" t="s">
        <v>164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2:31" ht="14.5" x14ac:dyDescent="0.35">
      <c r="B19" s="11"/>
      <c r="C19" s="11"/>
      <c r="D19" s="11"/>
      <c r="E19" s="11"/>
      <c r="F19" s="11"/>
      <c r="G19" s="11"/>
      <c r="H19" s="11"/>
      <c r="I19" s="100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</row>
    <row r="20" spans="2:31" ht="14.5" x14ac:dyDescent="0.35">
      <c r="B20" s="21" t="s">
        <v>2</v>
      </c>
      <c r="C20" s="21" t="s">
        <v>40</v>
      </c>
      <c r="D20" s="76" t="s">
        <v>201</v>
      </c>
      <c r="E20" s="21" t="s">
        <v>4</v>
      </c>
      <c r="F20" s="27">
        <v>38108</v>
      </c>
      <c r="G20" s="27">
        <v>38504</v>
      </c>
      <c r="H20" s="27">
        <v>38899</v>
      </c>
      <c r="I20" s="27">
        <v>39295</v>
      </c>
      <c r="J20" s="27">
        <v>39692</v>
      </c>
      <c r="K20" s="28">
        <v>40087</v>
      </c>
      <c r="L20" s="28">
        <v>40483</v>
      </c>
      <c r="M20" s="28">
        <v>40878</v>
      </c>
      <c r="N20" s="29" t="s">
        <v>41</v>
      </c>
      <c r="O20" s="29" t="s">
        <v>42</v>
      </c>
      <c r="P20" s="29" t="s">
        <v>43</v>
      </c>
      <c r="Q20" s="29" t="s">
        <v>44</v>
      </c>
      <c r="R20" s="29" t="s">
        <v>45</v>
      </c>
      <c r="S20" s="29" t="s">
        <v>46</v>
      </c>
      <c r="T20" s="29" t="s">
        <v>47</v>
      </c>
      <c r="U20" s="29" t="s">
        <v>48</v>
      </c>
      <c r="V20" s="29" t="s">
        <v>49</v>
      </c>
      <c r="W20" s="71" t="s">
        <v>50</v>
      </c>
      <c r="X20" s="72" t="s">
        <v>187</v>
      </c>
      <c r="Y20" s="73" t="s">
        <v>188</v>
      </c>
      <c r="AA20" s="19"/>
      <c r="AC20" s="11"/>
      <c r="AD20" s="11"/>
      <c r="AE20" s="11"/>
    </row>
    <row r="21" spans="2:31" ht="14.5" x14ac:dyDescent="0.35">
      <c r="B21" s="14" t="s">
        <v>15</v>
      </c>
      <c r="C21" s="14" t="s">
        <v>52</v>
      </c>
      <c r="D21" s="14" t="s">
        <v>16</v>
      </c>
      <c r="E21" s="14" t="s">
        <v>17</v>
      </c>
      <c r="F21" s="14">
        <v>361350</v>
      </c>
      <c r="G21" s="14">
        <v>361350</v>
      </c>
      <c r="H21" s="14">
        <v>361350</v>
      </c>
      <c r="I21" s="14">
        <v>361350</v>
      </c>
      <c r="J21" s="14">
        <v>361350</v>
      </c>
      <c r="K21" s="14">
        <v>361350</v>
      </c>
      <c r="L21" s="14">
        <v>361350</v>
      </c>
      <c r="M21" s="14">
        <v>361350</v>
      </c>
      <c r="N21" s="14">
        <v>361350</v>
      </c>
      <c r="O21" s="14">
        <v>361350</v>
      </c>
      <c r="P21" s="14">
        <v>361350</v>
      </c>
      <c r="Q21" s="14">
        <v>361350</v>
      </c>
      <c r="R21" s="14">
        <v>361350</v>
      </c>
      <c r="S21" s="14">
        <v>361350</v>
      </c>
      <c r="T21" s="14">
        <v>361350</v>
      </c>
      <c r="U21" s="14">
        <v>361350</v>
      </c>
      <c r="V21" s="14">
        <v>361350</v>
      </c>
      <c r="W21" s="41">
        <v>361350</v>
      </c>
      <c r="X21" s="66">
        <v>361350</v>
      </c>
      <c r="Y21" s="66">
        <v>361350</v>
      </c>
      <c r="Z21" s="11"/>
      <c r="AC21" s="11"/>
      <c r="AD21" s="11"/>
    </row>
    <row r="22" spans="2:31" ht="14.5" x14ac:dyDescent="0.35">
      <c r="B22" s="14" t="s">
        <v>21</v>
      </c>
      <c r="C22" s="14" t="s">
        <v>52</v>
      </c>
      <c r="D22" s="14" t="s">
        <v>22</v>
      </c>
      <c r="E22" s="14" t="s">
        <v>17</v>
      </c>
      <c r="F22" s="14">
        <v>50874</v>
      </c>
      <c r="G22" s="14">
        <v>38666</v>
      </c>
      <c r="H22" s="14">
        <v>41327</v>
      </c>
      <c r="I22" s="14">
        <v>6759</v>
      </c>
      <c r="J22" s="14">
        <v>13548</v>
      </c>
      <c r="K22" s="14">
        <v>42006</v>
      </c>
      <c r="L22" s="14">
        <v>44345</v>
      </c>
      <c r="M22" s="14">
        <v>37854</v>
      </c>
      <c r="N22" s="14">
        <v>15544</v>
      </c>
      <c r="O22" s="14">
        <v>0</v>
      </c>
      <c r="P22" s="14">
        <v>0</v>
      </c>
      <c r="Q22" s="14">
        <v>0</v>
      </c>
      <c r="R22" s="14">
        <v>770</v>
      </c>
      <c r="S22" s="14">
        <v>0</v>
      </c>
      <c r="T22" s="14">
        <v>0</v>
      </c>
      <c r="U22" s="14">
        <v>0</v>
      </c>
      <c r="V22" s="14">
        <v>0</v>
      </c>
      <c r="W22" s="41">
        <v>20835</v>
      </c>
      <c r="X22" s="74">
        <v>44754</v>
      </c>
      <c r="Y22" s="74">
        <v>44754</v>
      </c>
      <c r="AC22" s="11"/>
      <c r="AD22" s="58"/>
      <c r="AE22" s="58"/>
    </row>
    <row r="23" spans="2:31" ht="14.5" x14ac:dyDescent="0.35">
      <c r="B23" s="14" t="s">
        <v>23</v>
      </c>
      <c r="C23" s="14" t="s">
        <v>52</v>
      </c>
      <c r="D23" s="14" t="s">
        <v>24</v>
      </c>
      <c r="E23" s="14" t="s">
        <v>17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41"/>
      <c r="X23" s="74"/>
      <c r="Y23" s="75"/>
      <c r="AC23" s="11"/>
      <c r="AD23" s="59"/>
      <c r="AE23" s="59"/>
    </row>
    <row r="24" spans="2:31" ht="14.5" x14ac:dyDescent="0.35">
      <c r="B24" s="14" t="s">
        <v>26</v>
      </c>
      <c r="C24" s="14" t="s">
        <v>52</v>
      </c>
      <c r="D24" s="14" t="s">
        <v>27</v>
      </c>
      <c r="E24" s="14" t="s">
        <v>17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14">
        <v>85099.282000000007</v>
      </c>
      <c r="U24" s="14">
        <v>84769.672000000006</v>
      </c>
      <c r="V24" s="14">
        <v>81125.451000000001</v>
      </c>
      <c r="W24" s="41">
        <v>51897.94</v>
      </c>
      <c r="X24" s="74"/>
      <c r="Y24" s="74"/>
      <c r="AC24" s="11"/>
      <c r="AD24" s="59"/>
      <c r="AE24" s="59"/>
    </row>
    <row r="25" spans="2:31" ht="14.5" x14ac:dyDescent="0.35">
      <c r="B25" s="14" t="s">
        <v>30</v>
      </c>
      <c r="C25" s="14" t="s">
        <v>52</v>
      </c>
      <c r="D25" s="14" t="s">
        <v>31</v>
      </c>
      <c r="E25" s="14" t="s">
        <v>17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14"/>
      <c r="S25" s="14"/>
      <c r="T25" s="14"/>
      <c r="U25" s="14"/>
      <c r="V25" s="14"/>
      <c r="W25" s="41"/>
      <c r="X25" s="74"/>
      <c r="Y25" s="66"/>
      <c r="AC25" s="11"/>
    </row>
    <row r="26" spans="2:31" ht="14.5" x14ac:dyDescent="0.35">
      <c r="C26" s="35"/>
      <c r="D26" s="35"/>
      <c r="E26" s="11"/>
    </row>
    <row r="27" spans="2:31" ht="14.5" x14ac:dyDescent="0.35">
      <c r="B27" s="19"/>
      <c r="E27" s="35"/>
      <c r="V27" s="36"/>
      <c r="W27" s="46"/>
      <c r="X27" s="46"/>
      <c r="Y27" s="46"/>
    </row>
    <row r="28" spans="2:31" ht="14.5" x14ac:dyDescent="0.35">
      <c r="B28" s="19" t="s">
        <v>165</v>
      </c>
      <c r="E28" s="35"/>
      <c r="V28" s="36"/>
      <c r="W28" s="46"/>
      <c r="X28" s="46"/>
      <c r="Y28" s="46"/>
    </row>
    <row r="30" spans="2:31" ht="14.5" x14ac:dyDescent="0.35">
      <c r="B30" s="21" t="s">
        <v>2</v>
      </c>
      <c r="C30" s="21" t="s">
        <v>40</v>
      </c>
      <c r="D30" s="76" t="s">
        <v>201</v>
      </c>
      <c r="E30" s="21" t="s">
        <v>4</v>
      </c>
      <c r="F30" s="22">
        <v>2005</v>
      </c>
      <c r="G30" s="22">
        <v>2006</v>
      </c>
      <c r="H30" s="22">
        <v>2007</v>
      </c>
      <c r="I30" s="22">
        <v>2008</v>
      </c>
      <c r="J30" s="22">
        <v>2009</v>
      </c>
      <c r="K30" s="22">
        <v>2010</v>
      </c>
      <c r="L30" s="22">
        <v>2011</v>
      </c>
      <c r="M30" s="22">
        <v>2012</v>
      </c>
      <c r="N30" s="22">
        <v>2013</v>
      </c>
      <c r="O30" s="22">
        <v>2014</v>
      </c>
      <c r="P30" s="22">
        <v>2015</v>
      </c>
      <c r="Q30" s="22">
        <v>2016</v>
      </c>
      <c r="R30" s="22">
        <v>2017</v>
      </c>
      <c r="S30" s="22">
        <v>2018</v>
      </c>
      <c r="T30" s="22">
        <v>2019</v>
      </c>
      <c r="U30" s="22">
        <v>2020</v>
      </c>
      <c r="V30" s="22">
        <v>2021</v>
      </c>
      <c r="W30" s="48">
        <v>2022</v>
      </c>
      <c r="X30" s="47">
        <v>2023</v>
      </c>
    </row>
    <row r="31" spans="2:31" ht="14.5" x14ac:dyDescent="0.35">
      <c r="B31" s="14" t="s">
        <v>15</v>
      </c>
      <c r="C31" s="14" t="s">
        <v>52</v>
      </c>
      <c r="D31" s="14" t="s">
        <v>16</v>
      </c>
      <c r="E31" s="14" t="s">
        <v>17</v>
      </c>
      <c r="F31" s="62">
        <f t="shared" ref="F31:X31" si="0">(F21*0.25)+(G21*0.75)</f>
        <v>361350</v>
      </c>
      <c r="G31" s="62">
        <f t="shared" si="0"/>
        <v>361350</v>
      </c>
      <c r="H31" s="62">
        <f t="shared" si="0"/>
        <v>361350</v>
      </c>
      <c r="I31" s="62">
        <f t="shared" si="0"/>
        <v>361350</v>
      </c>
      <c r="J31" s="62">
        <f t="shared" si="0"/>
        <v>361350</v>
      </c>
      <c r="K31" s="62">
        <f t="shared" si="0"/>
        <v>361350</v>
      </c>
      <c r="L31" s="62">
        <f t="shared" si="0"/>
        <v>361350</v>
      </c>
      <c r="M31" s="62">
        <f t="shared" si="0"/>
        <v>361350</v>
      </c>
      <c r="N31" s="62">
        <f t="shared" si="0"/>
        <v>361350</v>
      </c>
      <c r="O31" s="62">
        <f t="shared" si="0"/>
        <v>361350</v>
      </c>
      <c r="P31" s="62">
        <f t="shared" si="0"/>
        <v>361350</v>
      </c>
      <c r="Q31" s="62">
        <f t="shared" si="0"/>
        <v>361350</v>
      </c>
      <c r="R31" s="62">
        <f t="shared" si="0"/>
        <v>361350</v>
      </c>
      <c r="S31" s="62">
        <f t="shared" si="0"/>
        <v>361350</v>
      </c>
      <c r="T31" s="62">
        <f t="shared" si="0"/>
        <v>361350</v>
      </c>
      <c r="U31" s="62">
        <f t="shared" si="0"/>
        <v>361350</v>
      </c>
      <c r="V31" s="62">
        <f t="shared" si="0"/>
        <v>361350</v>
      </c>
      <c r="W31" s="62">
        <f t="shared" si="0"/>
        <v>361350</v>
      </c>
      <c r="X31" s="62">
        <f t="shared" si="0"/>
        <v>361350</v>
      </c>
    </row>
    <row r="32" spans="2:31" ht="14.5" x14ac:dyDescent="0.35">
      <c r="B32" s="14" t="s">
        <v>21</v>
      </c>
      <c r="C32" s="14" t="s">
        <v>52</v>
      </c>
      <c r="D32" s="14" t="s">
        <v>22</v>
      </c>
      <c r="E32" s="14" t="s">
        <v>17</v>
      </c>
      <c r="F32" s="15">
        <f t="shared" ref="F32:X32" si="1">(F22*0.25)+(G22*0.75)</f>
        <v>41718</v>
      </c>
      <c r="G32" s="15">
        <f t="shared" si="1"/>
        <v>40661.75</v>
      </c>
      <c r="H32" s="15">
        <f t="shared" si="1"/>
        <v>15401</v>
      </c>
      <c r="I32" s="15">
        <f t="shared" si="1"/>
        <v>11850.75</v>
      </c>
      <c r="J32" s="15">
        <f t="shared" si="1"/>
        <v>34891.5</v>
      </c>
      <c r="K32" s="15">
        <f t="shared" si="1"/>
        <v>43760.25</v>
      </c>
      <c r="L32" s="15">
        <f t="shared" si="1"/>
        <v>39476.75</v>
      </c>
      <c r="M32" s="15">
        <f t="shared" si="1"/>
        <v>21121.5</v>
      </c>
      <c r="N32" s="15">
        <f t="shared" si="1"/>
        <v>3886</v>
      </c>
      <c r="O32" s="15">
        <f t="shared" si="1"/>
        <v>0</v>
      </c>
      <c r="P32" s="15">
        <f t="shared" si="1"/>
        <v>0</v>
      </c>
      <c r="Q32" s="15">
        <f t="shared" si="1"/>
        <v>577.5</v>
      </c>
      <c r="R32" s="15">
        <f t="shared" si="1"/>
        <v>192.5</v>
      </c>
      <c r="S32" s="15">
        <f t="shared" si="1"/>
        <v>0</v>
      </c>
      <c r="T32" s="15">
        <f t="shared" si="1"/>
        <v>0</v>
      </c>
      <c r="U32" s="15">
        <f t="shared" si="1"/>
        <v>0</v>
      </c>
      <c r="V32" s="15">
        <f t="shared" si="1"/>
        <v>15626.25</v>
      </c>
      <c r="W32" s="15">
        <f t="shared" si="1"/>
        <v>38774.25</v>
      </c>
      <c r="X32" s="15">
        <f t="shared" si="1"/>
        <v>44754</v>
      </c>
      <c r="Y32" s="11"/>
    </row>
    <row r="33" spans="2:31" ht="14.5" x14ac:dyDescent="0.35">
      <c r="B33" s="14" t="s">
        <v>23</v>
      </c>
      <c r="C33" s="14" t="s">
        <v>52</v>
      </c>
      <c r="D33" s="14" t="s">
        <v>24</v>
      </c>
      <c r="E33" s="14" t="s">
        <v>17</v>
      </c>
      <c r="F33" s="63">
        <v>54150</v>
      </c>
      <c r="G33" s="63">
        <v>54150</v>
      </c>
      <c r="H33" s="63">
        <v>54150</v>
      </c>
      <c r="I33" s="63">
        <v>54150</v>
      </c>
      <c r="J33" s="63">
        <v>47249.75</v>
      </c>
      <c r="K33" s="63">
        <v>49095</v>
      </c>
      <c r="L33" s="63">
        <v>54150</v>
      </c>
      <c r="M33" s="63">
        <v>54150</v>
      </c>
      <c r="N33" s="63">
        <v>54150</v>
      </c>
      <c r="O33" s="63">
        <v>54150</v>
      </c>
      <c r="P33" s="63">
        <v>54150</v>
      </c>
      <c r="Q33" s="63">
        <v>54150</v>
      </c>
      <c r="R33" s="63">
        <v>47404</v>
      </c>
      <c r="S33" s="63">
        <v>47665.5</v>
      </c>
      <c r="T33" s="63">
        <v>45041.25</v>
      </c>
      <c r="U33" s="63">
        <v>44387.25</v>
      </c>
      <c r="V33" s="63">
        <v>54150</v>
      </c>
      <c r="W33" s="63">
        <v>54150</v>
      </c>
      <c r="X33" s="63">
        <v>54150</v>
      </c>
    </row>
    <row r="34" spans="2:31" ht="14.5" x14ac:dyDescent="0.35">
      <c r="B34" s="14" t="s">
        <v>26</v>
      </c>
      <c r="C34" s="14" t="s">
        <v>52</v>
      </c>
      <c r="D34" s="14" t="s">
        <v>27</v>
      </c>
      <c r="E34" s="14" t="s">
        <v>17</v>
      </c>
      <c r="F34" s="62">
        <v>105850</v>
      </c>
      <c r="G34" s="62">
        <v>105850</v>
      </c>
      <c r="H34" s="62">
        <v>105850</v>
      </c>
      <c r="I34" s="62">
        <v>105850</v>
      </c>
      <c r="J34" s="62">
        <v>105850</v>
      </c>
      <c r="K34" s="62">
        <v>105850</v>
      </c>
      <c r="L34" s="62">
        <v>105850</v>
      </c>
      <c r="M34" s="62">
        <v>105850</v>
      </c>
      <c r="N34" s="62">
        <v>105850</v>
      </c>
      <c r="O34" s="62">
        <v>105850</v>
      </c>
      <c r="P34" s="62">
        <v>105850</v>
      </c>
      <c r="Q34" s="62">
        <v>105850</v>
      </c>
      <c r="R34" s="62">
        <v>105850</v>
      </c>
      <c r="S34" s="62">
        <v>105850</v>
      </c>
      <c r="T34" s="15">
        <f>(T24*0.25)+(U24*0.75)+5475</f>
        <v>90327.074500000002</v>
      </c>
      <c r="U34" s="15">
        <f>(U24*0.25)+(V24*0.75)+5475</f>
        <v>87511.506250000006</v>
      </c>
      <c r="V34" s="15">
        <f>(V24*0.25)+(W24)+5475</f>
        <v>77654.302750000003</v>
      </c>
      <c r="W34" s="62">
        <v>105850</v>
      </c>
      <c r="X34" s="62">
        <v>105850</v>
      </c>
    </row>
    <row r="35" spans="2:31" ht="14.5" x14ac:dyDescent="0.35">
      <c r="B35" s="14" t="s">
        <v>30</v>
      </c>
      <c r="C35" s="14" t="s">
        <v>52</v>
      </c>
      <c r="D35" s="14" t="s">
        <v>31</v>
      </c>
      <c r="E35" s="14" t="s">
        <v>17</v>
      </c>
      <c r="F35" s="15">
        <v>10950</v>
      </c>
      <c r="G35" s="15">
        <v>10950</v>
      </c>
      <c r="H35" s="15">
        <v>10950</v>
      </c>
      <c r="I35" s="15">
        <v>10950</v>
      </c>
      <c r="J35" s="15">
        <v>10950</v>
      </c>
      <c r="K35" s="15">
        <v>10950</v>
      </c>
      <c r="L35" s="15">
        <v>10950</v>
      </c>
      <c r="M35" s="15">
        <v>10950</v>
      </c>
      <c r="N35" s="15">
        <v>10950</v>
      </c>
      <c r="O35" s="15">
        <v>10950</v>
      </c>
      <c r="P35" s="15">
        <v>10950</v>
      </c>
      <c r="Q35" s="15">
        <v>10950</v>
      </c>
      <c r="R35" s="15">
        <v>10950</v>
      </c>
      <c r="S35" s="15">
        <v>10950</v>
      </c>
      <c r="T35" s="15">
        <v>10950</v>
      </c>
      <c r="U35" s="15">
        <v>10950</v>
      </c>
      <c r="V35" s="15">
        <v>10950</v>
      </c>
      <c r="W35" s="15">
        <v>10950</v>
      </c>
      <c r="X35" s="15">
        <v>10950</v>
      </c>
      <c r="Y35" s="11"/>
    </row>
    <row r="36" spans="2:31" ht="14.5" x14ac:dyDescent="0.35">
      <c r="C36" s="11" t="s">
        <v>54</v>
      </c>
    </row>
    <row r="37" spans="2:31" ht="14.5" x14ac:dyDescent="0.35">
      <c r="B37" s="19" t="s">
        <v>55</v>
      </c>
    </row>
    <row r="38" spans="2:31" ht="14.5" x14ac:dyDescent="0.35">
      <c r="B38" s="21" t="s">
        <v>2</v>
      </c>
      <c r="C38" s="21" t="s">
        <v>40</v>
      </c>
      <c r="D38" s="76" t="s">
        <v>201</v>
      </c>
      <c r="E38" s="21" t="s">
        <v>4</v>
      </c>
      <c r="F38" s="22">
        <v>2005</v>
      </c>
      <c r="G38" s="22">
        <v>2006</v>
      </c>
      <c r="H38" s="22">
        <v>2007</v>
      </c>
      <c r="I38" s="22">
        <v>2008</v>
      </c>
      <c r="J38" s="22">
        <v>2009</v>
      </c>
      <c r="K38" s="22">
        <v>2010</v>
      </c>
      <c r="L38" s="22">
        <v>2011</v>
      </c>
      <c r="M38" s="22">
        <v>2012</v>
      </c>
      <c r="N38" s="22">
        <v>2013</v>
      </c>
      <c r="O38" s="22">
        <v>2014</v>
      </c>
      <c r="P38" s="22">
        <v>2015</v>
      </c>
      <c r="Q38" s="22">
        <v>2016</v>
      </c>
      <c r="R38" s="22">
        <v>2017</v>
      </c>
      <c r="S38" s="22">
        <v>2018</v>
      </c>
      <c r="T38" s="22">
        <v>2019</v>
      </c>
      <c r="U38" s="22">
        <v>2020</v>
      </c>
      <c r="V38" s="22">
        <v>2021</v>
      </c>
      <c r="W38" s="48">
        <v>2022</v>
      </c>
      <c r="X38" s="47">
        <v>2023</v>
      </c>
      <c r="Y38" s="19"/>
      <c r="Z38" s="19"/>
      <c r="AA38" s="19"/>
      <c r="AB38" s="19"/>
      <c r="AC38" s="19"/>
      <c r="AD38" s="19"/>
      <c r="AE38" s="19"/>
    </row>
    <row r="39" spans="2:31" ht="14.5" x14ac:dyDescent="0.35">
      <c r="B39" s="14" t="s">
        <v>15</v>
      </c>
      <c r="C39" s="14" t="s">
        <v>52</v>
      </c>
      <c r="D39" s="14" t="s">
        <v>16</v>
      </c>
      <c r="E39" s="14" t="s">
        <v>17</v>
      </c>
      <c r="F39" s="18">
        <f t="shared" ref="F39:X39" si="2">((F31*$L$6*$M$6*$N$6*44/12)-$O$6)/1000</f>
        <v>723594.26342966373</v>
      </c>
      <c r="G39" s="18">
        <f t="shared" si="2"/>
        <v>723594.26342966373</v>
      </c>
      <c r="H39" s="18">
        <f t="shared" si="2"/>
        <v>723594.26342966373</v>
      </c>
      <c r="I39" s="18">
        <f t="shared" si="2"/>
        <v>723594.26342966373</v>
      </c>
      <c r="J39" s="18">
        <f t="shared" si="2"/>
        <v>723594.26342966373</v>
      </c>
      <c r="K39" s="18">
        <f t="shared" si="2"/>
        <v>723594.26342966373</v>
      </c>
      <c r="L39" s="18">
        <f t="shared" si="2"/>
        <v>723594.26342966373</v>
      </c>
      <c r="M39" s="18">
        <f t="shared" si="2"/>
        <v>723594.26342966373</v>
      </c>
      <c r="N39" s="18">
        <f t="shared" si="2"/>
        <v>723594.26342966373</v>
      </c>
      <c r="O39" s="18">
        <f t="shared" si="2"/>
        <v>723594.26342966373</v>
      </c>
      <c r="P39" s="18">
        <f t="shared" si="2"/>
        <v>723594.26342966373</v>
      </c>
      <c r="Q39" s="18">
        <f t="shared" si="2"/>
        <v>723594.26342966373</v>
      </c>
      <c r="R39" s="18">
        <f t="shared" si="2"/>
        <v>723594.26342966373</v>
      </c>
      <c r="S39" s="18">
        <f t="shared" si="2"/>
        <v>723594.26342966373</v>
      </c>
      <c r="T39" s="18">
        <f t="shared" si="2"/>
        <v>723594.26342966373</v>
      </c>
      <c r="U39" s="18">
        <f t="shared" si="2"/>
        <v>723594.26342966373</v>
      </c>
      <c r="V39" s="18">
        <f t="shared" si="2"/>
        <v>723594.26342966373</v>
      </c>
      <c r="W39" s="18">
        <f t="shared" si="2"/>
        <v>723594.26342966373</v>
      </c>
      <c r="X39" s="18">
        <f t="shared" si="2"/>
        <v>723594.26342966373</v>
      </c>
      <c r="Y39" s="19"/>
      <c r="Z39" s="19"/>
      <c r="AA39" s="19"/>
      <c r="AB39" s="19"/>
      <c r="AC39" s="19"/>
      <c r="AD39" s="19"/>
      <c r="AE39" s="19"/>
    </row>
    <row r="40" spans="2:31" ht="14.5" x14ac:dyDescent="0.35">
      <c r="B40" s="14" t="s">
        <v>21</v>
      </c>
      <c r="C40" s="14" t="s">
        <v>52</v>
      </c>
      <c r="D40" s="14" t="s">
        <v>22</v>
      </c>
      <c r="E40" s="14" t="s">
        <v>17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</row>
    <row r="41" spans="2:31" ht="14.5" x14ac:dyDescent="0.35">
      <c r="B41" s="14" t="s">
        <v>23</v>
      </c>
      <c r="C41" s="14" t="s">
        <v>52</v>
      </c>
      <c r="D41" s="14" t="s">
        <v>24</v>
      </c>
      <c r="E41" s="14" t="s">
        <v>17</v>
      </c>
      <c r="F41" s="18">
        <f t="shared" ref="F41:X41" si="3">F33*$F$8</f>
        <v>74997.75</v>
      </c>
      <c r="G41" s="18">
        <f t="shared" si="3"/>
        <v>74997.75</v>
      </c>
      <c r="H41" s="18">
        <f t="shared" si="3"/>
        <v>74997.75</v>
      </c>
      <c r="I41" s="18">
        <f t="shared" si="3"/>
        <v>74997.75</v>
      </c>
      <c r="J41" s="18">
        <f t="shared" si="3"/>
        <v>65440.903749999998</v>
      </c>
      <c r="K41" s="18">
        <f t="shared" si="3"/>
        <v>67996.574999999997</v>
      </c>
      <c r="L41" s="18">
        <f t="shared" si="3"/>
        <v>74997.75</v>
      </c>
      <c r="M41" s="18">
        <f t="shared" si="3"/>
        <v>74997.75</v>
      </c>
      <c r="N41" s="18">
        <f t="shared" si="3"/>
        <v>74997.75</v>
      </c>
      <c r="O41" s="18">
        <f t="shared" si="3"/>
        <v>74997.75</v>
      </c>
      <c r="P41" s="18">
        <f t="shared" si="3"/>
        <v>74997.75</v>
      </c>
      <c r="Q41" s="18">
        <f t="shared" si="3"/>
        <v>74997.75</v>
      </c>
      <c r="R41" s="18">
        <f t="shared" si="3"/>
        <v>65654.539999999994</v>
      </c>
      <c r="S41" s="18">
        <f t="shared" si="3"/>
        <v>66016.717499999999</v>
      </c>
      <c r="T41" s="18">
        <f t="shared" si="3"/>
        <v>62382.131249999999</v>
      </c>
      <c r="U41" s="18">
        <f t="shared" si="3"/>
        <v>61476.341249999998</v>
      </c>
      <c r="V41" s="18">
        <f t="shared" si="3"/>
        <v>74997.75</v>
      </c>
      <c r="W41" s="18">
        <f t="shared" si="3"/>
        <v>74997.75</v>
      </c>
      <c r="X41" s="18">
        <f t="shared" si="3"/>
        <v>74997.75</v>
      </c>
    </row>
    <row r="42" spans="2:31" ht="14.5" x14ac:dyDescent="0.35">
      <c r="B42" s="14" t="s">
        <v>26</v>
      </c>
      <c r="C42" s="14" t="s">
        <v>52</v>
      </c>
      <c r="D42" s="14" t="s">
        <v>27</v>
      </c>
      <c r="E42" s="14" t="s">
        <v>17</v>
      </c>
      <c r="F42" s="18">
        <f t="shared" ref="F42:X42" si="4">F34*$F$9</f>
        <v>277327</v>
      </c>
      <c r="G42" s="18">
        <f t="shared" si="4"/>
        <v>277327</v>
      </c>
      <c r="H42" s="18">
        <f t="shared" si="4"/>
        <v>277327</v>
      </c>
      <c r="I42" s="18">
        <f t="shared" si="4"/>
        <v>277327</v>
      </c>
      <c r="J42" s="18">
        <f t="shared" si="4"/>
        <v>277327</v>
      </c>
      <c r="K42" s="18">
        <f t="shared" si="4"/>
        <v>277327</v>
      </c>
      <c r="L42" s="18">
        <f t="shared" si="4"/>
        <v>277327</v>
      </c>
      <c r="M42" s="18">
        <f t="shared" si="4"/>
        <v>277327</v>
      </c>
      <c r="N42" s="18">
        <f t="shared" si="4"/>
        <v>277327</v>
      </c>
      <c r="O42" s="18">
        <f t="shared" si="4"/>
        <v>277327</v>
      </c>
      <c r="P42" s="18">
        <f t="shared" si="4"/>
        <v>277327</v>
      </c>
      <c r="Q42" s="18">
        <f t="shared" si="4"/>
        <v>277327</v>
      </c>
      <c r="R42" s="18">
        <f t="shared" si="4"/>
        <v>277327</v>
      </c>
      <c r="S42" s="18">
        <f t="shared" si="4"/>
        <v>277327</v>
      </c>
      <c r="T42" s="18">
        <f t="shared" si="4"/>
        <v>236656.93519000002</v>
      </c>
      <c r="U42" s="18">
        <f t="shared" si="4"/>
        <v>229280.14637500001</v>
      </c>
      <c r="V42" s="18">
        <f t="shared" si="4"/>
        <v>203454.273205</v>
      </c>
      <c r="W42" s="18">
        <f t="shared" si="4"/>
        <v>277327</v>
      </c>
      <c r="X42" s="18">
        <f t="shared" si="4"/>
        <v>277327</v>
      </c>
    </row>
    <row r="43" spans="2:31" ht="14.5" x14ac:dyDescent="0.35">
      <c r="B43" s="14" t="s">
        <v>30</v>
      </c>
      <c r="C43" s="14" t="s">
        <v>52</v>
      </c>
      <c r="D43" s="14" t="s">
        <v>31</v>
      </c>
      <c r="E43" s="14" t="s">
        <v>17</v>
      </c>
      <c r="F43" s="18">
        <f t="shared" ref="F43:X43" si="5">F35*$F$10</f>
        <v>1511.1000000000001</v>
      </c>
      <c r="G43" s="18">
        <f t="shared" si="5"/>
        <v>1511.1000000000001</v>
      </c>
      <c r="H43" s="18">
        <f t="shared" si="5"/>
        <v>1511.1000000000001</v>
      </c>
      <c r="I43" s="18">
        <f t="shared" si="5"/>
        <v>1511.1000000000001</v>
      </c>
      <c r="J43" s="18">
        <f t="shared" si="5"/>
        <v>1511.1000000000001</v>
      </c>
      <c r="K43" s="18">
        <f t="shared" si="5"/>
        <v>1511.1000000000001</v>
      </c>
      <c r="L43" s="18">
        <f t="shared" si="5"/>
        <v>1511.1000000000001</v>
      </c>
      <c r="M43" s="18">
        <f t="shared" si="5"/>
        <v>1511.1000000000001</v>
      </c>
      <c r="N43" s="18">
        <f t="shared" si="5"/>
        <v>1511.1000000000001</v>
      </c>
      <c r="O43" s="18">
        <f t="shared" si="5"/>
        <v>1511.1000000000001</v>
      </c>
      <c r="P43" s="18">
        <f t="shared" si="5"/>
        <v>1511.1000000000001</v>
      </c>
      <c r="Q43" s="18">
        <f t="shared" si="5"/>
        <v>1511.1000000000001</v>
      </c>
      <c r="R43" s="18">
        <f t="shared" si="5"/>
        <v>1511.1000000000001</v>
      </c>
      <c r="S43" s="18">
        <f t="shared" si="5"/>
        <v>1511.1000000000001</v>
      </c>
      <c r="T43" s="18">
        <f t="shared" si="5"/>
        <v>1511.1000000000001</v>
      </c>
      <c r="U43" s="18">
        <f t="shared" si="5"/>
        <v>1511.1000000000001</v>
      </c>
      <c r="V43" s="18">
        <f t="shared" si="5"/>
        <v>1511.1000000000001</v>
      </c>
      <c r="W43" s="18">
        <f t="shared" si="5"/>
        <v>1511.1000000000001</v>
      </c>
      <c r="X43" s="18">
        <f t="shared" si="5"/>
        <v>1511.1000000000001</v>
      </c>
    </row>
    <row r="44" spans="2:31" ht="14.5" x14ac:dyDescent="0.35">
      <c r="X44" s="11"/>
      <c r="Y44" s="11"/>
      <c r="Z44" s="11"/>
      <c r="AA44" s="11"/>
      <c r="AB44" s="11"/>
      <c r="AC44" s="11"/>
      <c r="AD44" s="11"/>
      <c r="AE44" s="11"/>
    </row>
    <row r="45" spans="2:31" ht="14.5" x14ac:dyDescent="0.35">
      <c r="B45" s="19" t="s">
        <v>56</v>
      </c>
      <c r="X45" s="11"/>
      <c r="Y45" s="11"/>
      <c r="Z45" s="11"/>
      <c r="AA45" s="11"/>
      <c r="AB45" s="11"/>
      <c r="AC45" s="11"/>
      <c r="AD45" s="11"/>
      <c r="AE45" s="11"/>
    </row>
    <row r="46" spans="2:31" ht="14.5" x14ac:dyDescent="0.35">
      <c r="B46" s="21" t="s">
        <v>2</v>
      </c>
      <c r="C46" s="21" t="s">
        <v>40</v>
      </c>
      <c r="D46" s="76" t="s">
        <v>201</v>
      </c>
      <c r="E46" s="21" t="s">
        <v>4</v>
      </c>
      <c r="F46" s="22">
        <v>2005</v>
      </c>
      <c r="G46" s="22">
        <v>2006</v>
      </c>
      <c r="H46" s="22">
        <v>2007</v>
      </c>
      <c r="I46" s="22">
        <v>2008</v>
      </c>
      <c r="J46" s="22">
        <v>2009</v>
      </c>
      <c r="K46" s="22">
        <v>2010</v>
      </c>
      <c r="L46" s="22">
        <v>2011</v>
      </c>
      <c r="M46" s="22">
        <v>2012</v>
      </c>
      <c r="N46" s="22">
        <v>2013</v>
      </c>
      <c r="O46" s="22">
        <v>2014</v>
      </c>
      <c r="P46" s="22">
        <v>2015</v>
      </c>
      <c r="Q46" s="22">
        <v>2016</v>
      </c>
      <c r="R46" s="22">
        <v>2017</v>
      </c>
      <c r="S46" s="22">
        <v>2018</v>
      </c>
      <c r="T46" s="22">
        <v>2019</v>
      </c>
      <c r="U46" s="22">
        <v>2020</v>
      </c>
      <c r="V46" s="22">
        <v>2021</v>
      </c>
      <c r="W46" s="48">
        <v>2022</v>
      </c>
      <c r="X46" s="48">
        <v>2023</v>
      </c>
    </row>
    <row r="47" spans="2:31" ht="14.5" x14ac:dyDescent="0.35">
      <c r="B47" s="14" t="s">
        <v>15</v>
      </c>
      <c r="C47" s="14" t="s">
        <v>52</v>
      </c>
      <c r="D47" s="14" t="s">
        <v>16</v>
      </c>
      <c r="E47" s="14" t="s">
        <v>17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</row>
    <row r="48" spans="2:31" ht="14.5" x14ac:dyDescent="0.35">
      <c r="B48" s="14" t="s">
        <v>21</v>
      </c>
      <c r="C48" s="14" t="s">
        <v>52</v>
      </c>
      <c r="D48" s="14" t="s">
        <v>22</v>
      </c>
      <c r="E48" s="14" t="s">
        <v>17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</row>
    <row r="49" spans="2:24" ht="14.5" x14ac:dyDescent="0.35">
      <c r="B49" s="14" t="s">
        <v>23</v>
      </c>
      <c r="C49" s="14" t="s">
        <v>52</v>
      </c>
      <c r="D49" s="14" t="s">
        <v>24</v>
      </c>
      <c r="E49" s="14" t="s">
        <v>17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</row>
    <row r="50" spans="2:24" ht="14.5" x14ac:dyDescent="0.35">
      <c r="B50" s="14" t="s">
        <v>26</v>
      </c>
      <c r="C50" s="14" t="s">
        <v>52</v>
      </c>
      <c r="D50" s="14" t="s">
        <v>27</v>
      </c>
      <c r="E50" s="14" t="s">
        <v>17</v>
      </c>
      <c r="F50" s="17">
        <f t="shared" ref="F50:X50" si="6">(F34*$H$9)/1000</f>
        <v>6.351</v>
      </c>
      <c r="G50" s="17">
        <f t="shared" si="6"/>
        <v>6.351</v>
      </c>
      <c r="H50" s="17">
        <f t="shared" si="6"/>
        <v>6.351</v>
      </c>
      <c r="I50" s="17">
        <f t="shared" si="6"/>
        <v>6.351</v>
      </c>
      <c r="J50" s="17">
        <f t="shared" si="6"/>
        <v>6.351</v>
      </c>
      <c r="K50" s="17">
        <f t="shared" si="6"/>
        <v>6.351</v>
      </c>
      <c r="L50" s="17">
        <f t="shared" si="6"/>
        <v>6.351</v>
      </c>
      <c r="M50" s="17">
        <f t="shared" si="6"/>
        <v>6.351</v>
      </c>
      <c r="N50" s="17">
        <f t="shared" si="6"/>
        <v>6.351</v>
      </c>
      <c r="O50" s="17">
        <f t="shared" si="6"/>
        <v>6.351</v>
      </c>
      <c r="P50" s="17">
        <f t="shared" si="6"/>
        <v>6.351</v>
      </c>
      <c r="Q50" s="17">
        <f t="shared" si="6"/>
        <v>6.351</v>
      </c>
      <c r="R50" s="17">
        <f t="shared" si="6"/>
        <v>6.351</v>
      </c>
      <c r="S50" s="17">
        <f t="shared" si="6"/>
        <v>6.351</v>
      </c>
      <c r="T50" s="17">
        <f t="shared" si="6"/>
        <v>5.4196244699999996</v>
      </c>
      <c r="U50" s="17">
        <f t="shared" si="6"/>
        <v>5.2506903750000005</v>
      </c>
      <c r="V50" s="17">
        <f t="shared" si="6"/>
        <v>4.6592581649999998</v>
      </c>
      <c r="W50" s="17">
        <f t="shared" si="6"/>
        <v>6.351</v>
      </c>
      <c r="X50" s="17">
        <f t="shared" si="6"/>
        <v>6.351</v>
      </c>
    </row>
    <row r="51" spans="2:24" ht="14.5" x14ac:dyDescent="0.35">
      <c r="B51" s="14" t="s">
        <v>30</v>
      </c>
      <c r="C51" s="14" t="s">
        <v>52</v>
      </c>
      <c r="D51" s="14" t="s">
        <v>31</v>
      </c>
      <c r="E51" s="14" t="s">
        <v>17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</row>
    <row r="53" spans="2:24" ht="14.5" x14ac:dyDescent="0.35">
      <c r="B53" s="19" t="s">
        <v>57</v>
      </c>
    </row>
    <row r="54" spans="2:24" ht="14.5" x14ac:dyDescent="0.35">
      <c r="B54" s="21" t="s">
        <v>2</v>
      </c>
      <c r="C54" s="21" t="s">
        <v>40</v>
      </c>
      <c r="D54" s="76" t="s">
        <v>201</v>
      </c>
      <c r="E54" s="21" t="s">
        <v>4</v>
      </c>
      <c r="F54" s="22">
        <v>2005</v>
      </c>
      <c r="G54" s="22">
        <v>2006</v>
      </c>
      <c r="H54" s="22">
        <v>2007</v>
      </c>
      <c r="I54" s="22">
        <v>2008</v>
      </c>
      <c r="J54" s="22">
        <v>2009</v>
      </c>
      <c r="K54" s="22">
        <v>2010</v>
      </c>
      <c r="L54" s="22">
        <v>2011</v>
      </c>
      <c r="M54" s="22">
        <v>2012</v>
      </c>
      <c r="N54" s="22">
        <v>2013</v>
      </c>
      <c r="O54" s="22">
        <v>2014</v>
      </c>
      <c r="P54" s="22">
        <v>2015</v>
      </c>
      <c r="Q54" s="22">
        <v>2016</v>
      </c>
      <c r="R54" s="22">
        <v>2017</v>
      </c>
      <c r="S54" s="22">
        <v>2018</v>
      </c>
      <c r="T54" s="22">
        <v>2019</v>
      </c>
      <c r="U54" s="22">
        <v>2020</v>
      </c>
      <c r="V54" s="22">
        <v>2021</v>
      </c>
      <c r="W54" s="48">
        <v>2022</v>
      </c>
      <c r="X54" s="48">
        <v>2023</v>
      </c>
    </row>
    <row r="55" spans="2:24" ht="14.5" x14ac:dyDescent="0.35">
      <c r="B55" s="14" t="s">
        <v>15</v>
      </c>
      <c r="C55" s="14" t="s">
        <v>52</v>
      </c>
      <c r="D55" s="14" t="s">
        <v>16</v>
      </c>
      <c r="E55" s="14" t="s">
        <v>17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</row>
    <row r="56" spans="2:24" ht="14.5" x14ac:dyDescent="0.35">
      <c r="B56" s="14" t="s">
        <v>21</v>
      </c>
      <c r="C56" s="14" t="s">
        <v>52</v>
      </c>
      <c r="D56" s="14" t="s">
        <v>22</v>
      </c>
      <c r="E56" s="14" t="s">
        <v>17</v>
      </c>
      <c r="F56" s="17">
        <f t="shared" ref="F56:X56" si="7">F32*$J$7</f>
        <v>375.46199999999999</v>
      </c>
      <c r="G56" s="17">
        <f t="shared" si="7"/>
        <v>365.95574999999997</v>
      </c>
      <c r="H56" s="17">
        <f t="shared" si="7"/>
        <v>138.60899999999998</v>
      </c>
      <c r="I56" s="17">
        <f t="shared" si="7"/>
        <v>106.65674999999999</v>
      </c>
      <c r="J56" s="17">
        <f t="shared" si="7"/>
        <v>314.02349999999996</v>
      </c>
      <c r="K56" s="17">
        <f t="shared" si="7"/>
        <v>393.84224999999998</v>
      </c>
      <c r="L56" s="17">
        <f t="shared" si="7"/>
        <v>355.29074999999995</v>
      </c>
      <c r="M56" s="17">
        <f t="shared" si="7"/>
        <v>190.09349999999998</v>
      </c>
      <c r="N56" s="17">
        <f t="shared" si="7"/>
        <v>34.973999999999997</v>
      </c>
      <c r="O56" s="17">
        <f t="shared" si="7"/>
        <v>0</v>
      </c>
      <c r="P56" s="17">
        <f t="shared" si="7"/>
        <v>0</v>
      </c>
      <c r="Q56" s="17">
        <f t="shared" si="7"/>
        <v>5.1974999999999998</v>
      </c>
      <c r="R56" s="17">
        <f t="shared" si="7"/>
        <v>1.7324999999999999</v>
      </c>
      <c r="S56" s="17">
        <f t="shared" si="7"/>
        <v>0</v>
      </c>
      <c r="T56" s="17">
        <f t="shared" si="7"/>
        <v>0</v>
      </c>
      <c r="U56" s="17">
        <f t="shared" si="7"/>
        <v>0</v>
      </c>
      <c r="V56" s="17">
        <f t="shared" si="7"/>
        <v>140.63624999999999</v>
      </c>
      <c r="W56" s="17">
        <f t="shared" si="7"/>
        <v>348.96824999999995</v>
      </c>
      <c r="X56" s="17">
        <f t="shared" si="7"/>
        <v>402.78599999999994</v>
      </c>
    </row>
    <row r="57" spans="2:24" ht="14.5" x14ac:dyDescent="0.35">
      <c r="B57" s="14" t="s">
        <v>23</v>
      </c>
      <c r="C57" s="14" t="s">
        <v>52</v>
      </c>
      <c r="D57" s="14" t="s">
        <v>24</v>
      </c>
      <c r="E57" s="14" t="s">
        <v>17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</row>
    <row r="58" spans="2:24" ht="14.5" x14ac:dyDescent="0.35">
      <c r="B58" s="14" t="s">
        <v>26</v>
      </c>
      <c r="C58" s="14" t="s">
        <v>52</v>
      </c>
      <c r="D58" s="14" t="s">
        <v>27</v>
      </c>
      <c r="E58" s="14" t="s">
        <v>17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</row>
    <row r="59" spans="2:24" ht="14.5" x14ac:dyDescent="0.35">
      <c r="B59" s="14" t="s">
        <v>30</v>
      </c>
      <c r="C59" s="14" t="s">
        <v>52</v>
      </c>
      <c r="D59" s="14" t="s">
        <v>31</v>
      </c>
      <c r="E59" s="14" t="s">
        <v>17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</row>
    <row r="61" spans="2:24" ht="14.5" x14ac:dyDescent="0.35">
      <c r="B61" s="38" t="s">
        <v>58</v>
      </c>
    </row>
    <row r="62" spans="2:24" ht="14.5" x14ac:dyDescent="0.35">
      <c r="B62" s="21" t="s">
        <v>2</v>
      </c>
      <c r="C62" s="21" t="s">
        <v>40</v>
      </c>
      <c r="D62" s="76" t="s">
        <v>201</v>
      </c>
      <c r="E62" s="21" t="s">
        <v>4</v>
      </c>
      <c r="F62" s="22">
        <v>2005</v>
      </c>
      <c r="G62" s="22">
        <v>2006</v>
      </c>
      <c r="H62" s="22">
        <v>2007</v>
      </c>
      <c r="I62" s="22">
        <v>2008</v>
      </c>
      <c r="J62" s="22">
        <v>2009</v>
      </c>
      <c r="K62" s="22">
        <v>2010</v>
      </c>
      <c r="L62" s="22">
        <v>2011</v>
      </c>
      <c r="M62" s="22">
        <v>2012</v>
      </c>
      <c r="N62" s="22">
        <v>2013</v>
      </c>
      <c r="O62" s="22">
        <v>2014</v>
      </c>
      <c r="P62" s="22">
        <v>2015</v>
      </c>
      <c r="Q62" s="22">
        <v>2016</v>
      </c>
      <c r="R62" s="22">
        <v>2017</v>
      </c>
      <c r="S62" s="22">
        <v>2018</v>
      </c>
      <c r="T62" s="22">
        <v>2019</v>
      </c>
      <c r="U62" s="22">
        <v>2020</v>
      </c>
      <c r="V62" s="22">
        <v>2021</v>
      </c>
      <c r="W62" s="48">
        <v>2022</v>
      </c>
      <c r="X62" s="48">
        <v>2023</v>
      </c>
    </row>
    <row r="63" spans="2:24" ht="14.5" x14ac:dyDescent="0.35">
      <c r="B63" s="14" t="s">
        <v>15</v>
      </c>
      <c r="C63" s="14" t="s">
        <v>52</v>
      </c>
      <c r="D63" s="14" t="s">
        <v>16</v>
      </c>
      <c r="E63" s="14" t="s">
        <v>17</v>
      </c>
      <c r="F63" s="15">
        <f t="shared" ref="F63:X67" si="8">(F39*1)+(F47*21)+(F55*310)</f>
        <v>723594.26342966373</v>
      </c>
      <c r="G63" s="34">
        <f t="shared" si="8"/>
        <v>723594.26342966373</v>
      </c>
      <c r="H63" s="34">
        <f t="shared" si="8"/>
        <v>723594.26342966373</v>
      </c>
      <c r="I63" s="34">
        <f t="shared" si="8"/>
        <v>723594.26342966373</v>
      </c>
      <c r="J63" s="34">
        <f t="shared" si="8"/>
        <v>723594.26342966373</v>
      </c>
      <c r="K63" s="34">
        <f t="shared" si="8"/>
        <v>723594.26342966373</v>
      </c>
      <c r="L63" s="34">
        <f t="shared" si="8"/>
        <v>723594.26342966373</v>
      </c>
      <c r="M63" s="34">
        <f t="shared" si="8"/>
        <v>723594.26342966373</v>
      </c>
      <c r="N63" s="34">
        <f t="shared" si="8"/>
        <v>723594.26342966373</v>
      </c>
      <c r="O63" s="34">
        <f t="shared" si="8"/>
        <v>723594.26342966373</v>
      </c>
      <c r="P63" s="34">
        <f t="shared" si="8"/>
        <v>723594.26342966373</v>
      </c>
      <c r="Q63" s="34">
        <f t="shared" si="8"/>
        <v>723594.26342966373</v>
      </c>
      <c r="R63" s="34">
        <f t="shared" si="8"/>
        <v>723594.26342966373</v>
      </c>
      <c r="S63" s="34">
        <f t="shared" si="8"/>
        <v>723594.26342966373</v>
      </c>
      <c r="T63" s="34">
        <f t="shared" si="8"/>
        <v>723594.26342966373</v>
      </c>
      <c r="U63" s="34">
        <f t="shared" si="8"/>
        <v>723594.26342966373</v>
      </c>
      <c r="V63" s="34">
        <f t="shared" si="8"/>
        <v>723594.26342966373</v>
      </c>
      <c r="W63" s="34">
        <f t="shared" si="8"/>
        <v>723594.26342966373</v>
      </c>
      <c r="X63" s="34">
        <f t="shared" si="8"/>
        <v>723594.26342966373</v>
      </c>
    </row>
    <row r="64" spans="2:24" ht="14.5" x14ac:dyDescent="0.35">
      <c r="B64" s="14" t="s">
        <v>21</v>
      </c>
      <c r="C64" s="14" t="s">
        <v>52</v>
      </c>
      <c r="D64" s="14" t="s">
        <v>22</v>
      </c>
      <c r="E64" s="14" t="s">
        <v>17</v>
      </c>
      <c r="F64" s="15">
        <f t="shared" si="8"/>
        <v>116393.22</v>
      </c>
      <c r="G64" s="15">
        <f t="shared" si="8"/>
        <v>113446.28249999999</v>
      </c>
      <c r="H64" s="15">
        <f t="shared" si="8"/>
        <v>42968.789999999994</v>
      </c>
      <c r="I64" s="15">
        <f t="shared" si="8"/>
        <v>33063.592499999999</v>
      </c>
      <c r="J64" s="15">
        <f t="shared" si="8"/>
        <v>97347.284999999989</v>
      </c>
      <c r="K64" s="15">
        <f t="shared" si="8"/>
        <v>122091.09749999999</v>
      </c>
      <c r="L64" s="15">
        <f t="shared" si="8"/>
        <v>110140.13249999998</v>
      </c>
      <c r="M64" s="15">
        <f t="shared" si="8"/>
        <v>58928.984999999993</v>
      </c>
      <c r="N64" s="15">
        <f t="shared" si="8"/>
        <v>10841.939999999999</v>
      </c>
      <c r="O64" s="15">
        <f t="shared" si="8"/>
        <v>0</v>
      </c>
      <c r="P64" s="15">
        <f t="shared" si="8"/>
        <v>0</v>
      </c>
      <c r="Q64" s="15">
        <f t="shared" si="8"/>
        <v>1611.2249999999999</v>
      </c>
      <c r="R64" s="15">
        <f t="shared" si="8"/>
        <v>537.07499999999993</v>
      </c>
      <c r="S64" s="15">
        <f t="shared" si="8"/>
        <v>0</v>
      </c>
      <c r="T64" s="15">
        <f t="shared" si="8"/>
        <v>0</v>
      </c>
      <c r="U64" s="15">
        <f t="shared" si="8"/>
        <v>0</v>
      </c>
      <c r="V64" s="15">
        <f t="shared" si="8"/>
        <v>43597.237499999996</v>
      </c>
      <c r="W64" s="15">
        <f t="shared" si="8"/>
        <v>108180.15749999999</v>
      </c>
      <c r="X64" s="15">
        <f t="shared" si="8"/>
        <v>124863.65999999999</v>
      </c>
    </row>
    <row r="65" spans="2:24" ht="14.5" x14ac:dyDescent="0.35">
      <c r="B65" s="14" t="s">
        <v>23</v>
      </c>
      <c r="C65" s="14" t="s">
        <v>52</v>
      </c>
      <c r="D65" s="14" t="s">
        <v>24</v>
      </c>
      <c r="E65" s="14" t="s">
        <v>17</v>
      </c>
      <c r="F65" s="15">
        <f t="shared" si="8"/>
        <v>74997.75</v>
      </c>
      <c r="G65" s="15">
        <f t="shared" si="8"/>
        <v>74997.75</v>
      </c>
      <c r="H65" s="15">
        <f t="shared" si="8"/>
        <v>74997.75</v>
      </c>
      <c r="I65" s="15">
        <f t="shared" si="8"/>
        <v>74997.75</v>
      </c>
      <c r="J65" s="15">
        <f t="shared" si="8"/>
        <v>65440.903749999998</v>
      </c>
      <c r="K65" s="15">
        <f t="shared" si="8"/>
        <v>67996.574999999997</v>
      </c>
      <c r="L65" s="15">
        <f t="shared" si="8"/>
        <v>74997.75</v>
      </c>
      <c r="M65" s="15">
        <f t="shared" si="8"/>
        <v>74997.75</v>
      </c>
      <c r="N65" s="15">
        <f t="shared" si="8"/>
        <v>74997.75</v>
      </c>
      <c r="O65" s="15">
        <f t="shared" si="8"/>
        <v>74997.75</v>
      </c>
      <c r="P65" s="15">
        <f t="shared" si="8"/>
        <v>74997.75</v>
      </c>
      <c r="Q65" s="15">
        <f t="shared" si="8"/>
        <v>74997.75</v>
      </c>
      <c r="R65" s="15">
        <f t="shared" si="8"/>
        <v>65654.539999999994</v>
      </c>
      <c r="S65" s="15">
        <f t="shared" si="8"/>
        <v>66016.717499999999</v>
      </c>
      <c r="T65" s="15">
        <f t="shared" si="8"/>
        <v>62382.131249999999</v>
      </c>
      <c r="U65" s="15">
        <f t="shared" si="8"/>
        <v>61476.341249999998</v>
      </c>
      <c r="V65" s="15">
        <f t="shared" si="8"/>
        <v>74997.75</v>
      </c>
      <c r="W65" s="15">
        <f t="shared" si="8"/>
        <v>74997.75</v>
      </c>
      <c r="X65" s="15">
        <f t="shared" si="8"/>
        <v>74997.75</v>
      </c>
    </row>
    <row r="66" spans="2:24" ht="14.5" x14ac:dyDescent="0.35">
      <c r="B66" s="14" t="s">
        <v>26</v>
      </c>
      <c r="C66" s="14" t="s">
        <v>52</v>
      </c>
      <c r="D66" s="14" t="s">
        <v>27</v>
      </c>
      <c r="E66" s="14" t="s">
        <v>17</v>
      </c>
      <c r="F66" s="15">
        <f t="shared" si="8"/>
        <v>277460.37099999998</v>
      </c>
      <c r="G66" s="15">
        <f t="shared" si="8"/>
        <v>277460.37099999998</v>
      </c>
      <c r="H66" s="15">
        <f t="shared" si="8"/>
        <v>277460.37099999998</v>
      </c>
      <c r="I66" s="15">
        <f t="shared" si="8"/>
        <v>277460.37099999998</v>
      </c>
      <c r="J66" s="15">
        <f t="shared" si="8"/>
        <v>277460.37099999998</v>
      </c>
      <c r="K66" s="15">
        <f t="shared" si="8"/>
        <v>277460.37099999998</v>
      </c>
      <c r="L66" s="15">
        <f t="shared" si="8"/>
        <v>277460.37099999998</v>
      </c>
      <c r="M66" s="15">
        <f t="shared" si="8"/>
        <v>277460.37099999998</v>
      </c>
      <c r="N66" s="15">
        <f t="shared" si="8"/>
        <v>277460.37099999998</v>
      </c>
      <c r="O66" s="15">
        <f t="shared" si="8"/>
        <v>277460.37099999998</v>
      </c>
      <c r="P66" s="15">
        <f t="shared" si="8"/>
        <v>277460.37099999998</v>
      </c>
      <c r="Q66" s="15">
        <f t="shared" si="8"/>
        <v>277460.37099999998</v>
      </c>
      <c r="R66" s="15">
        <f t="shared" si="8"/>
        <v>277460.37099999998</v>
      </c>
      <c r="S66" s="15">
        <f t="shared" si="8"/>
        <v>277460.37099999998</v>
      </c>
      <c r="T66" s="64">
        <f t="shared" si="8"/>
        <v>236770.74730387001</v>
      </c>
      <c r="U66" s="15">
        <f t="shared" si="8"/>
        <v>229390.41087287501</v>
      </c>
      <c r="V66" s="15">
        <f t="shared" si="8"/>
        <v>203552.11762646501</v>
      </c>
      <c r="W66" s="15">
        <f t="shared" si="8"/>
        <v>277460.37099999998</v>
      </c>
      <c r="X66" s="15">
        <f t="shared" si="8"/>
        <v>277460.37099999998</v>
      </c>
    </row>
    <row r="67" spans="2:24" ht="14.5" x14ac:dyDescent="0.35">
      <c r="B67" s="14" t="s">
        <v>30</v>
      </c>
      <c r="C67" s="14" t="s">
        <v>52</v>
      </c>
      <c r="D67" s="14" t="s">
        <v>31</v>
      </c>
      <c r="E67" s="14" t="s">
        <v>17</v>
      </c>
      <c r="F67" s="15">
        <f t="shared" si="8"/>
        <v>1511.1000000000001</v>
      </c>
      <c r="G67" s="15">
        <f t="shared" si="8"/>
        <v>1511.1000000000001</v>
      </c>
      <c r="H67" s="15">
        <f t="shared" si="8"/>
        <v>1511.1000000000001</v>
      </c>
      <c r="I67" s="15">
        <f t="shared" si="8"/>
        <v>1511.1000000000001</v>
      </c>
      <c r="J67" s="15">
        <f t="shared" si="8"/>
        <v>1511.1000000000001</v>
      </c>
      <c r="K67" s="15">
        <f t="shared" si="8"/>
        <v>1511.1000000000001</v>
      </c>
      <c r="L67" s="15">
        <f t="shared" si="8"/>
        <v>1511.1000000000001</v>
      </c>
      <c r="M67" s="15">
        <f t="shared" si="8"/>
        <v>1511.1000000000001</v>
      </c>
      <c r="N67" s="15">
        <f t="shared" si="8"/>
        <v>1511.1000000000001</v>
      </c>
      <c r="O67" s="15">
        <f t="shared" si="8"/>
        <v>1511.1000000000001</v>
      </c>
      <c r="P67" s="15">
        <f t="shared" si="8"/>
        <v>1511.1000000000001</v>
      </c>
      <c r="Q67" s="15">
        <f t="shared" si="8"/>
        <v>1511.1000000000001</v>
      </c>
      <c r="R67" s="15">
        <f t="shared" si="8"/>
        <v>1511.1000000000001</v>
      </c>
      <c r="S67" s="15">
        <f t="shared" si="8"/>
        <v>1511.1000000000001</v>
      </c>
      <c r="T67" s="15">
        <f t="shared" si="8"/>
        <v>1511.1000000000001</v>
      </c>
      <c r="U67" s="15">
        <f t="shared" si="8"/>
        <v>1511.1000000000001</v>
      </c>
      <c r="V67" s="15">
        <f t="shared" si="8"/>
        <v>1511.1000000000001</v>
      </c>
      <c r="W67" s="15">
        <f t="shared" si="8"/>
        <v>1511.1000000000001</v>
      </c>
      <c r="X67" s="15">
        <f t="shared" si="8"/>
        <v>1511.1000000000001</v>
      </c>
    </row>
    <row r="69" spans="2:24" ht="14.5" x14ac:dyDescent="0.35">
      <c r="B69" s="19" t="s">
        <v>59</v>
      </c>
    </row>
    <row r="70" spans="2:24" ht="14.5" x14ac:dyDescent="0.35">
      <c r="B70" s="21" t="s">
        <v>2</v>
      </c>
      <c r="C70" s="21" t="s">
        <v>40</v>
      </c>
      <c r="D70" s="76" t="s">
        <v>201</v>
      </c>
      <c r="E70" s="21" t="s">
        <v>4</v>
      </c>
      <c r="F70" s="22">
        <v>2005</v>
      </c>
      <c r="G70" s="22">
        <v>2006</v>
      </c>
      <c r="H70" s="22">
        <v>2007</v>
      </c>
      <c r="I70" s="22">
        <v>2008</v>
      </c>
      <c r="J70" s="22">
        <v>2009</v>
      </c>
      <c r="K70" s="22">
        <v>2010</v>
      </c>
      <c r="L70" s="22">
        <v>2011</v>
      </c>
      <c r="M70" s="22">
        <v>2012</v>
      </c>
      <c r="N70" s="22">
        <v>2013</v>
      </c>
      <c r="O70" s="22">
        <v>2014</v>
      </c>
      <c r="P70" s="22">
        <v>2015</v>
      </c>
      <c r="Q70" s="22">
        <v>2016</v>
      </c>
      <c r="R70" s="22">
        <v>2017</v>
      </c>
      <c r="S70" s="22">
        <v>2018</v>
      </c>
      <c r="T70" s="22">
        <v>2019</v>
      </c>
      <c r="U70" s="22">
        <v>2020</v>
      </c>
      <c r="V70" s="22">
        <v>2021</v>
      </c>
      <c r="W70" s="48">
        <v>2022</v>
      </c>
      <c r="X70" s="48">
        <v>2023</v>
      </c>
    </row>
    <row r="71" spans="2:24" ht="14.5" x14ac:dyDescent="0.35">
      <c r="B71" s="14" t="s">
        <v>15</v>
      </c>
      <c r="C71" s="14" t="s">
        <v>52</v>
      </c>
      <c r="D71" s="14" t="s">
        <v>16</v>
      </c>
      <c r="E71" s="14" t="s">
        <v>17</v>
      </c>
      <c r="F71" s="15">
        <f t="shared" ref="F71:X71" si="9">(F39*1)+(F47*27.9)+(F55*273)</f>
        <v>723594.26342966373</v>
      </c>
      <c r="G71" s="15">
        <f t="shared" si="9"/>
        <v>723594.26342966373</v>
      </c>
      <c r="H71" s="15">
        <f t="shared" si="9"/>
        <v>723594.26342966373</v>
      </c>
      <c r="I71" s="15">
        <f t="shared" si="9"/>
        <v>723594.26342966373</v>
      </c>
      <c r="J71" s="15">
        <f t="shared" si="9"/>
        <v>723594.26342966373</v>
      </c>
      <c r="K71" s="15">
        <f t="shared" si="9"/>
        <v>723594.26342966373</v>
      </c>
      <c r="L71" s="15">
        <f t="shared" si="9"/>
        <v>723594.26342966373</v>
      </c>
      <c r="M71" s="15">
        <f t="shared" si="9"/>
        <v>723594.26342966373</v>
      </c>
      <c r="N71" s="15">
        <f t="shared" si="9"/>
        <v>723594.26342966373</v>
      </c>
      <c r="O71" s="15">
        <f t="shared" si="9"/>
        <v>723594.26342966373</v>
      </c>
      <c r="P71" s="15">
        <f t="shared" si="9"/>
        <v>723594.26342966373</v>
      </c>
      <c r="Q71" s="15">
        <f t="shared" si="9"/>
        <v>723594.26342966373</v>
      </c>
      <c r="R71" s="15">
        <f t="shared" si="9"/>
        <v>723594.26342966373</v>
      </c>
      <c r="S71" s="15">
        <f t="shared" si="9"/>
        <v>723594.26342966373</v>
      </c>
      <c r="T71" s="15">
        <f t="shared" si="9"/>
        <v>723594.26342966373</v>
      </c>
      <c r="U71" s="15">
        <f t="shared" si="9"/>
        <v>723594.26342966373</v>
      </c>
      <c r="V71" s="15">
        <f t="shared" si="9"/>
        <v>723594.26342966373</v>
      </c>
      <c r="W71" s="15">
        <f t="shared" si="9"/>
        <v>723594.26342966373</v>
      </c>
      <c r="X71" s="15">
        <f t="shared" si="9"/>
        <v>723594.26342966373</v>
      </c>
    </row>
    <row r="72" spans="2:24" ht="14.5" x14ac:dyDescent="0.35">
      <c r="B72" s="14" t="s">
        <v>21</v>
      </c>
      <c r="C72" s="14" t="s">
        <v>52</v>
      </c>
      <c r="D72" s="14" t="s">
        <v>22</v>
      </c>
      <c r="E72" s="14" t="s">
        <v>17</v>
      </c>
      <c r="F72" s="15">
        <f t="shared" ref="F72:X75" si="10">(F40*1)+(F48*27.9)+(F56*273)</f>
        <v>102501.126</v>
      </c>
      <c r="G72" s="15">
        <f t="shared" si="10"/>
        <v>99905.919749999986</v>
      </c>
      <c r="H72" s="15">
        <f t="shared" si="10"/>
        <v>37840.256999999998</v>
      </c>
      <c r="I72" s="15">
        <f t="shared" si="10"/>
        <v>29117.292749999997</v>
      </c>
      <c r="J72" s="15">
        <f t="shared" si="10"/>
        <v>85728.415499999988</v>
      </c>
      <c r="K72" s="15">
        <f t="shared" si="10"/>
        <v>107518.93424999999</v>
      </c>
      <c r="L72" s="15">
        <f t="shared" si="10"/>
        <v>96994.374749999988</v>
      </c>
      <c r="M72" s="15">
        <f t="shared" si="10"/>
        <v>51895.525499999996</v>
      </c>
      <c r="N72" s="15">
        <f t="shared" si="10"/>
        <v>9547.9019999999982</v>
      </c>
      <c r="O72" s="15">
        <f t="shared" si="10"/>
        <v>0</v>
      </c>
      <c r="P72" s="15">
        <f t="shared" si="10"/>
        <v>0</v>
      </c>
      <c r="Q72" s="15">
        <f t="shared" si="10"/>
        <v>1418.9175</v>
      </c>
      <c r="R72" s="15">
        <f t="shared" si="10"/>
        <v>472.97249999999997</v>
      </c>
      <c r="S72" s="15">
        <f t="shared" si="10"/>
        <v>0</v>
      </c>
      <c r="T72" s="15">
        <f t="shared" si="10"/>
        <v>0</v>
      </c>
      <c r="U72" s="15">
        <f t="shared" si="10"/>
        <v>0</v>
      </c>
      <c r="V72" s="15">
        <f t="shared" si="10"/>
        <v>38393.696249999994</v>
      </c>
      <c r="W72" s="15">
        <f t="shared" si="10"/>
        <v>95268.332249999992</v>
      </c>
      <c r="X72" s="15">
        <f t="shared" si="10"/>
        <v>109960.57799999998</v>
      </c>
    </row>
    <row r="73" spans="2:24" ht="14.5" x14ac:dyDescent="0.35">
      <c r="B73" s="14" t="s">
        <v>23</v>
      </c>
      <c r="C73" s="14" t="s">
        <v>52</v>
      </c>
      <c r="D73" s="14" t="s">
        <v>24</v>
      </c>
      <c r="E73" s="14" t="s">
        <v>17</v>
      </c>
      <c r="F73" s="15">
        <f t="shared" si="10"/>
        <v>74997.75</v>
      </c>
      <c r="G73" s="15">
        <f t="shared" si="10"/>
        <v>74997.75</v>
      </c>
      <c r="H73" s="15">
        <f t="shared" si="10"/>
        <v>74997.75</v>
      </c>
      <c r="I73" s="15">
        <f t="shared" si="10"/>
        <v>74997.75</v>
      </c>
      <c r="J73" s="15">
        <f t="shared" si="10"/>
        <v>65440.903749999998</v>
      </c>
      <c r="K73" s="15">
        <f t="shared" si="10"/>
        <v>67996.574999999997</v>
      </c>
      <c r="L73" s="15">
        <f t="shared" si="10"/>
        <v>74997.75</v>
      </c>
      <c r="M73" s="15">
        <f t="shared" si="10"/>
        <v>74997.75</v>
      </c>
      <c r="N73" s="15">
        <f t="shared" si="10"/>
        <v>74997.75</v>
      </c>
      <c r="O73" s="15">
        <f t="shared" si="10"/>
        <v>74997.75</v>
      </c>
      <c r="P73" s="15">
        <f t="shared" si="10"/>
        <v>74997.75</v>
      </c>
      <c r="Q73" s="15">
        <f t="shared" si="10"/>
        <v>74997.75</v>
      </c>
      <c r="R73" s="15">
        <f t="shared" si="10"/>
        <v>65654.539999999994</v>
      </c>
      <c r="S73" s="15">
        <f t="shared" si="10"/>
        <v>66016.717499999999</v>
      </c>
      <c r="T73" s="15">
        <f t="shared" si="10"/>
        <v>62382.131249999999</v>
      </c>
      <c r="U73" s="15">
        <f t="shared" si="10"/>
        <v>61476.341249999998</v>
      </c>
      <c r="V73" s="15">
        <f t="shared" si="10"/>
        <v>74997.75</v>
      </c>
      <c r="W73" s="15">
        <f t="shared" si="10"/>
        <v>74997.75</v>
      </c>
      <c r="X73" s="15">
        <f t="shared" si="10"/>
        <v>74997.75</v>
      </c>
    </row>
    <row r="74" spans="2:24" ht="14.5" x14ac:dyDescent="0.35">
      <c r="B74" s="14" t="s">
        <v>26</v>
      </c>
      <c r="C74" s="14" t="s">
        <v>52</v>
      </c>
      <c r="D74" s="14" t="s">
        <v>27</v>
      </c>
      <c r="E74" s="14" t="s">
        <v>17</v>
      </c>
      <c r="F74" s="15">
        <f t="shared" si="10"/>
        <v>277504.19290000002</v>
      </c>
      <c r="G74" s="15">
        <f t="shared" si="10"/>
        <v>277504.19290000002</v>
      </c>
      <c r="H74" s="15">
        <f t="shared" si="10"/>
        <v>277504.19290000002</v>
      </c>
      <c r="I74" s="15">
        <f t="shared" si="10"/>
        <v>277504.19290000002</v>
      </c>
      <c r="J74" s="15">
        <f t="shared" si="10"/>
        <v>277504.19290000002</v>
      </c>
      <c r="K74" s="15">
        <f t="shared" si="10"/>
        <v>277504.19290000002</v>
      </c>
      <c r="L74" s="15">
        <f t="shared" si="10"/>
        <v>277504.19290000002</v>
      </c>
      <c r="M74" s="15">
        <f t="shared" si="10"/>
        <v>277504.19290000002</v>
      </c>
      <c r="N74" s="15">
        <f t="shared" si="10"/>
        <v>277504.19290000002</v>
      </c>
      <c r="O74" s="15">
        <f t="shared" si="10"/>
        <v>277504.19290000002</v>
      </c>
      <c r="P74" s="15">
        <f t="shared" si="10"/>
        <v>277504.19290000002</v>
      </c>
      <c r="Q74" s="15">
        <f t="shared" si="10"/>
        <v>277504.19290000002</v>
      </c>
      <c r="R74" s="15">
        <f t="shared" si="10"/>
        <v>277504.19290000002</v>
      </c>
      <c r="S74" s="15">
        <f t="shared" si="10"/>
        <v>277504.19290000002</v>
      </c>
      <c r="T74" s="15">
        <f t="shared" si="10"/>
        <v>236808.14271271302</v>
      </c>
      <c r="U74" s="15">
        <f t="shared" si="10"/>
        <v>229426.64063646251</v>
      </c>
      <c r="V74" s="15">
        <f t="shared" si="10"/>
        <v>203584.26650780349</v>
      </c>
      <c r="W74" s="15">
        <f t="shared" si="10"/>
        <v>277504.19290000002</v>
      </c>
      <c r="X74" s="15">
        <f t="shared" si="10"/>
        <v>277504.19290000002</v>
      </c>
    </row>
    <row r="75" spans="2:24" ht="14.5" x14ac:dyDescent="0.35">
      <c r="B75" s="14" t="s">
        <v>30</v>
      </c>
      <c r="C75" s="14" t="s">
        <v>52</v>
      </c>
      <c r="D75" s="14" t="s">
        <v>31</v>
      </c>
      <c r="E75" s="14" t="s">
        <v>17</v>
      </c>
      <c r="F75" s="15">
        <f t="shared" si="10"/>
        <v>1511.1000000000001</v>
      </c>
      <c r="G75" s="15">
        <f t="shared" si="10"/>
        <v>1511.1000000000001</v>
      </c>
      <c r="H75" s="15">
        <f t="shared" si="10"/>
        <v>1511.1000000000001</v>
      </c>
      <c r="I75" s="15">
        <f t="shared" si="10"/>
        <v>1511.1000000000001</v>
      </c>
      <c r="J75" s="15">
        <f t="shared" si="10"/>
        <v>1511.1000000000001</v>
      </c>
      <c r="K75" s="15">
        <f t="shared" si="10"/>
        <v>1511.1000000000001</v>
      </c>
      <c r="L75" s="15">
        <f t="shared" si="10"/>
        <v>1511.1000000000001</v>
      </c>
      <c r="M75" s="15">
        <f t="shared" si="10"/>
        <v>1511.1000000000001</v>
      </c>
      <c r="N75" s="15">
        <f t="shared" si="10"/>
        <v>1511.1000000000001</v>
      </c>
      <c r="O75" s="15">
        <f t="shared" si="10"/>
        <v>1511.1000000000001</v>
      </c>
      <c r="P75" s="15">
        <f t="shared" si="10"/>
        <v>1511.1000000000001</v>
      </c>
      <c r="Q75" s="15">
        <f t="shared" si="10"/>
        <v>1511.1000000000001</v>
      </c>
      <c r="R75" s="15">
        <f t="shared" si="10"/>
        <v>1511.1000000000001</v>
      </c>
      <c r="S75" s="15">
        <f t="shared" si="10"/>
        <v>1511.1000000000001</v>
      </c>
      <c r="T75" s="15">
        <f t="shared" si="10"/>
        <v>1511.1000000000001</v>
      </c>
      <c r="U75" s="15">
        <f t="shared" si="10"/>
        <v>1511.1000000000001</v>
      </c>
      <c r="V75" s="15">
        <f t="shared" si="10"/>
        <v>1511.1000000000001</v>
      </c>
      <c r="W75" s="15">
        <f t="shared" si="10"/>
        <v>1511.1000000000001</v>
      </c>
      <c r="X75" s="15">
        <f t="shared" si="10"/>
        <v>1511.1000000000001</v>
      </c>
    </row>
    <row r="77" spans="2:24" ht="14.5" x14ac:dyDescent="0.35">
      <c r="B77" s="19" t="s">
        <v>60</v>
      </c>
    </row>
    <row r="78" spans="2:24" ht="14.5" x14ac:dyDescent="0.35">
      <c r="B78" s="21" t="s">
        <v>2</v>
      </c>
      <c r="C78" s="21" t="s">
        <v>40</v>
      </c>
      <c r="D78" s="76" t="s">
        <v>201</v>
      </c>
      <c r="E78" s="21" t="s">
        <v>4</v>
      </c>
      <c r="F78" s="22">
        <v>2005</v>
      </c>
      <c r="G78" s="22">
        <v>2006</v>
      </c>
      <c r="H78" s="22">
        <v>2007</v>
      </c>
      <c r="I78" s="22">
        <v>2008</v>
      </c>
      <c r="J78" s="22">
        <v>2009</v>
      </c>
      <c r="K78" s="22">
        <v>2010</v>
      </c>
      <c r="L78" s="22">
        <v>2011</v>
      </c>
      <c r="M78" s="22">
        <v>2012</v>
      </c>
      <c r="N78" s="22">
        <v>2013</v>
      </c>
      <c r="O78" s="22">
        <v>2014</v>
      </c>
      <c r="P78" s="22">
        <v>2015</v>
      </c>
      <c r="Q78" s="22">
        <v>2016</v>
      </c>
      <c r="R78" s="22">
        <v>2017</v>
      </c>
      <c r="S78" s="22">
        <v>2018</v>
      </c>
      <c r="T78" s="22">
        <v>2019</v>
      </c>
      <c r="U78" s="22">
        <v>2020</v>
      </c>
      <c r="V78" s="22">
        <v>2021</v>
      </c>
      <c r="W78" s="48">
        <v>2022</v>
      </c>
      <c r="X78" s="48">
        <v>2023</v>
      </c>
    </row>
    <row r="79" spans="2:24" ht="14.5" x14ac:dyDescent="0.35">
      <c r="B79" s="14" t="s">
        <v>15</v>
      </c>
      <c r="C79" s="14" t="s">
        <v>52</v>
      </c>
      <c r="D79" s="14" t="s">
        <v>16</v>
      </c>
      <c r="E79" s="14" t="s">
        <v>17</v>
      </c>
      <c r="F79" s="15">
        <f t="shared" ref="F79:X83" si="11">(F39*1)+(F47*5.38)+(F55*233)</f>
        <v>723594.26342966373</v>
      </c>
      <c r="G79" s="15">
        <f t="shared" si="11"/>
        <v>723594.26342966373</v>
      </c>
      <c r="H79" s="15">
        <f t="shared" si="11"/>
        <v>723594.26342966373</v>
      </c>
      <c r="I79" s="15">
        <f t="shared" si="11"/>
        <v>723594.26342966373</v>
      </c>
      <c r="J79" s="15">
        <f t="shared" si="11"/>
        <v>723594.26342966373</v>
      </c>
      <c r="K79" s="15">
        <f t="shared" si="11"/>
        <v>723594.26342966373</v>
      </c>
      <c r="L79" s="15">
        <f t="shared" si="11"/>
        <v>723594.26342966373</v>
      </c>
      <c r="M79" s="15">
        <f t="shared" si="11"/>
        <v>723594.26342966373</v>
      </c>
      <c r="N79" s="15">
        <f t="shared" si="11"/>
        <v>723594.26342966373</v>
      </c>
      <c r="O79" s="15">
        <f t="shared" si="11"/>
        <v>723594.26342966373</v>
      </c>
      <c r="P79" s="15">
        <f t="shared" si="11"/>
        <v>723594.26342966373</v>
      </c>
      <c r="Q79" s="15">
        <f t="shared" si="11"/>
        <v>723594.26342966373</v>
      </c>
      <c r="R79" s="15">
        <f t="shared" si="11"/>
        <v>723594.26342966373</v>
      </c>
      <c r="S79" s="15">
        <f t="shared" si="11"/>
        <v>723594.26342966373</v>
      </c>
      <c r="T79" s="15">
        <f t="shared" si="11"/>
        <v>723594.26342966373</v>
      </c>
      <c r="U79" s="15">
        <f t="shared" si="11"/>
        <v>723594.26342966373</v>
      </c>
      <c r="V79" s="15">
        <f t="shared" si="11"/>
        <v>723594.26342966373</v>
      </c>
      <c r="W79" s="15">
        <f t="shared" si="11"/>
        <v>723594.26342966373</v>
      </c>
      <c r="X79" s="15">
        <f t="shared" si="11"/>
        <v>723594.26342966373</v>
      </c>
    </row>
    <row r="80" spans="2:24" ht="14.5" x14ac:dyDescent="0.35">
      <c r="B80" s="14" t="s">
        <v>21</v>
      </c>
      <c r="C80" s="14" t="s">
        <v>52</v>
      </c>
      <c r="D80" s="14" t="s">
        <v>22</v>
      </c>
      <c r="E80" s="14" t="s">
        <v>17</v>
      </c>
      <c r="F80" s="15">
        <f t="shared" si="11"/>
        <v>87482.645999999993</v>
      </c>
      <c r="G80" s="15">
        <f t="shared" si="11"/>
        <v>85267.68974999999</v>
      </c>
      <c r="H80" s="15">
        <f t="shared" si="11"/>
        <v>32295.896999999997</v>
      </c>
      <c r="I80" s="15">
        <f t="shared" si="11"/>
        <v>24851.022749999996</v>
      </c>
      <c r="J80" s="15">
        <f t="shared" si="11"/>
        <v>73167.475499999986</v>
      </c>
      <c r="K80" s="15">
        <f t="shared" si="11"/>
        <v>91765.244249999989</v>
      </c>
      <c r="L80" s="15">
        <f t="shared" si="11"/>
        <v>82782.744749999983</v>
      </c>
      <c r="M80" s="15">
        <f t="shared" si="11"/>
        <v>44291.785499999998</v>
      </c>
      <c r="N80" s="15">
        <f t="shared" si="11"/>
        <v>8148.9419999999991</v>
      </c>
      <c r="O80" s="15">
        <f t="shared" si="11"/>
        <v>0</v>
      </c>
      <c r="P80" s="15">
        <f t="shared" si="11"/>
        <v>0</v>
      </c>
      <c r="Q80" s="15">
        <f t="shared" si="11"/>
        <v>1211.0174999999999</v>
      </c>
      <c r="R80" s="15">
        <f t="shared" si="11"/>
        <v>403.67249999999996</v>
      </c>
      <c r="S80" s="15">
        <f t="shared" si="11"/>
        <v>0</v>
      </c>
      <c r="T80" s="15">
        <f t="shared" si="11"/>
        <v>0</v>
      </c>
      <c r="U80" s="15">
        <f t="shared" si="11"/>
        <v>0</v>
      </c>
      <c r="V80" s="15">
        <f t="shared" si="11"/>
        <v>32768.246249999997</v>
      </c>
      <c r="W80" s="15">
        <f t="shared" si="11"/>
        <v>81309.602249999996</v>
      </c>
      <c r="X80" s="15">
        <f t="shared" si="11"/>
        <v>93849.137999999992</v>
      </c>
    </row>
    <row r="81" spans="2:24" ht="14.5" x14ac:dyDescent="0.35">
      <c r="B81" s="14" t="s">
        <v>23</v>
      </c>
      <c r="C81" s="14" t="s">
        <v>52</v>
      </c>
      <c r="D81" s="14" t="s">
        <v>24</v>
      </c>
      <c r="E81" s="14" t="s">
        <v>17</v>
      </c>
      <c r="F81" s="15">
        <f t="shared" si="11"/>
        <v>74997.75</v>
      </c>
      <c r="G81" s="15">
        <f t="shared" si="11"/>
        <v>74997.75</v>
      </c>
      <c r="H81" s="15">
        <f t="shared" si="11"/>
        <v>74997.75</v>
      </c>
      <c r="I81" s="15">
        <f t="shared" si="11"/>
        <v>74997.75</v>
      </c>
      <c r="J81" s="15">
        <f t="shared" si="11"/>
        <v>65440.903749999998</v>
      </c>
      <c r="K81" s="15">
        <f t="shared" si="11"/>
        <v>67996.574999999997</v>
      </c>
      <c r="L81" s="15">
        <f t="shared" si="11"/>
        <v>74997.75</v>
      </c>
      <c r="M81" s="15">
        <f t="shared" si="11"/>
        <v>74997.75</v>
      </c>
      <c r="N81" s="15">
        <f t="shared" si="11"/>
        <v>74997.75</v>
      </c>
      <c r="O81" s="15">
        <f t="shared" si="11"/>
        <v>74997.75</v>
      </c>
      <c r="P81" s="15">
        <f t="shared" si="11"/>
        <v>74997.75</v>
      </c>
      <c r="Q81" s="15">
        <f t="shared" si="11"/>
        <v>74997.75</v>
      </c>
      <c r="R81" s="15">
        <f t="shared" si="11"/>
        <v>65654.539999999994</v>
      </c>
      <c r="S81" s="15">
        <f t="shared" si="11"/>
        <v>66016.717499999999</v>
      </c>
      <c r="T81" s="15">
        <f t="shared" si="11"/>
        <v>62382.131249999999</v>
      </c>
      <c r="U81" s="15">
        <f t="shared" si="11"/>
        <v>61476.341249999998</v>
      </c>
      <c r="V81" s="15">
        <f t="shared" si="11"/>
        <v>74997.75</v>
      </c>
      <c r="W81" s="15">
        <f t="shared" si="11"/>
        <v>74997.75</v>
      </c>
      <c r="X81" s="15">
        <f t="shared" si="11"/>
        <v>74997.75</v>
      </c>
    </row>
    <row r="82" spans="2:24" ht="14.5" x14ac:dyDescent="0.35">
      <c r="B82" s="14" t="s">
        <v>26</v>
      </c>
      <c r="C82" s="14" t="s">
        <v>52</v>
      </c>
      <c r="D82" s="14" t="s">
        <v>27</v>
      </c>
      <c r="E82" s="14" t="s">
        <v>17</v>
      </c>
      <c r="F82" s="15">
        <f t="shared" si="11"/>
        <v>277361.16837999999</v>
      </c>
      <c r="G82" s="15">
        <f t="shared" si="11"/>
        <v>277361.16837999999</v>
      </c>
      <c r="H82" s="15">
        <f t="shared" si="11"/>
        <v>277361.16837999999</v>
      </c>
      <c r="I82" s="15">
        <f t="shared" si="11"/>
        <v>277361.16837999999</v>
      </c>
      <c r="J82" s="15">
        <f t="shared" si="11"/>
        <v>277361.16837999999</v>
      </c>
      <c r="K82" s="15">
        <f t="shared" si="11"/>
        <v>277361.16837999999</v>
      </c>
      <c r="L82" s="15">
        <f t="shared" si="11"/>
        <v>277361.16837999999</v>
      </c>
      <c r="M82" s="15">
        <f t="shared" si="11"/>
        <v>277361.16837999999</v>
      </c>
      <c r="N82" s="15">
        <f t="shared" si="11"/>
        <v>277361.16837999999</v>
      </c>
      <c r="O82" s="15">
        <f t="shared" si="11"/>
        <v>277361.16837999999</v>
      </c>
      <c r="P82" s="15">
        <f t="shared" si="11"/>
        <v>277361.16837999999</v>
      </c>
      <c r="Q82" s="15">
        <f t="shared" si="11"/>
        <v>277361.16837999999</v>
      </c>
      <c r="R82" s="15">
        <f t="shared" si="11"/>
        <v>277361.16837999999</v>
      </c>
      <c r="S82" s="15">
        <f t="shared" si="11"/>
        <v>277361.16837999999</v>
      </c>
      <c r="T82" s="15">
        <f t="shared" si="11"/>
        <v>236686.09276964862</v>
      </c>
      <c r="U82" s="15">
        <f t="shared" si="11"/>
        <v>229308.39508921752</v>
      </c>
      <c r="V82" s="15">
        <f t="shared" si="11"/>
        <v>203479.34001392769</v>
      </c>
      <c r="W82" s="15">
        <f t="shared" si="11"/>
        <v>277361.16837999999</v>
      </c>
      <c r="X82" s="15">
        <f t="shared" si="11"/>
        <v>277361.16837999999</v>
      </c>
    </row>
    <row r="83" spans="2:24" ht="14.5" x14ac:dyDescent="0.35">
      <c r="B83" s="14" t="s">
        <v>30</v>
      </c>
      <c r="C83" s="14" t="s">
        <v>52</v>
      </c>
      <c r="D83" s="14" t="s">
        <v>31</v>
      </c>
      <c r="E83" s="14" t="s">
        <v>17</v>
      </c>
      <c r="F83" s="15">
        <f t="shared" si="11"/>
        <v>1511.1000000000001</v>
      </c>
      <c r="G83" s="15">
        <f t="shared" si="11"/>
        <v>1511.1000000000001</v>
      </c>
      <c r="H83" s="15">
        <f t="shared" si="11"/>
        <v>1511.1000000000001</v>
      </c>
      <c r="I83" s="15">
        <f t="shared" si="11"/>
        <v>1511.1000000000001</v>
      </c>
      <c r="J83" s="15">
        <f t="shared" si="11"/>
        <v>1511.1000000000001</v>
      </c>
      <c r="K83" s="15">
        <f t="shared" si="11"/>
        <v>1511.1000000000001</v>
      </c>
      <c r="L83" s="15">
        <f t="shared" si="11"/>
        <v>1511.1000000000001</v>
      </c>
      <c r="M83" s="15">
        <f t="shared" si="11"/>
        <v>1511.1000000000001</v>
      </c>
      <c r="N83" s="15">
        <f t="shared" si="11"/>
        <v>1511.1000000000001</v>
      </c>
      <c r="O83" s="15">
        <f t="shared" si="11"/>
        <v>1511.1000000000001</v>
      </c>
      <c r="P83" s="15">
        <f t="shared" si="11"/>
        <v>1511.1000000000001</v>
      </c>
      <c r="Q83" s="15">
        <f t="shared" si="11"/>
        <v>1511.1000000000001</v>
      </c>
      <c r="R83" s="15">
        <f t="shared" si="11"/>
        <v>1511.1000000000001</v>
      </c>
      <c r="S83" s="15">
        <f t="shared" si="11"/>
        <v>1511.1000000000001</v>
      </c>
      <c r="T83" s="15">
        <f t="shared" si="11"/>
        <v>1511.1000000000001</v>
      </c>
      <c r="U83" s="15">
        <f t="shared" si="11"/>
        <v>1511.1000000000001</v>
      </c>
      <c r="V83" s="15">
        <f t="shared" si="11"/>
        <v>1511.1000000000001</v>
      </c>
      <c r="W83" s="15">
        <f t="shared" si="11"/>
        <v>1511.1000000000001</v>
      </c>
      <c r="X83" s="15">
        <f t="shared" si="11"/>
        <v>1511.1000000000001</v>
      </c>
    </row>
    <row r="86" spans="2:24" ht="15" customHeight="1" x14ac:dyDescent="0.35">
      <c r="B86" s="19" t="s">
        <v>53</v>
      </c>
      <c r="C86" s="80" t="s">
        <v>202</v>
      </c>
      <c r="E86" s="35"/>
    </row>
    <row r="87" spans="2:24" ht="15" customHeight="1" x14ac:dyDescent="0.35">
      <c r="B87" s="19"/>
      <c r="C87" s="77"/>
      <c r="E87" s="35"/>
    </row>
    <row r="88" spans="2:24" ht="15" customHeight="1" x14ac:dyDescent="0.35">
      <c r="B88" s="19"/>
      <c r="C88" s="33"/>
      <c r="E88" s="35"/>
    </row>
    <row r="89" spans="2:24" ht="15" customHeight="1" x14ac:dyDescent="0.35">
      <c r="B89" s="19"/>
      <c r="C89" s="60"/>
      <c r="D89" s="61"/>
      <c r="E89" s="61"/>
    </row>
    <row r="90" spans="2:24" ht="15" customHeight="1" x14ac:dyDescent="0.35">
      <c r="B90" s="19"/>
      <c r="C90" s="11"/>
      <c r="E90" s="35"/>
    </row>
    <row r="91" spans="2:24" ht="15" customHeight="1" x14ac:dyDescent="0.35">
      <c r="B91" s="19"/>
      <c r="C91" s="78"/>
      <c r="E91" s="35"/>
    </row>
    <row r="92" spans="2:24" ht="15" customHeight="1" x14ac:dyDescent="0.35">
      <c r="B92" s="19"/>
      <c r="C92" s="33"/>
      <c r="E92" s="35"/>
    </row>
    <row r="93" spans="2:24" ht="15" customHeight="1" x14ac:dyDescent="0.35">
      <c r="B93" s="19"/>
      <c r="C93" s="77"/>
      <c r="E93" s="35"/>
    </row>
    <row r="94" spans="2:24" ht="15" customHeight="1" x14ac:dyDescent="0.35">
      <c r="B94" s="19"/>
      <c r="C94" s="77"/>
      <c r="E94" s="35"/>
    </row>
    <row r="96" spans="2:24" ht="15" customHeight="1" x14ac:dyDescent="0.35">
      <c r="B96" s="105"/>
      <c r="C96" s="106"/>
      <c r="D96" s="106"/>
      <c r="E96" s="106"/>
      <c r="F96" s="106"/>
      <c r="G96" s="106"/>
      <c r="H96" s="106"/>
      <c r="I96" s="106"/>
      <c r="J96" s="106"/>
    </row>
    <row r="97" spans="2:10" ht="15" customHeight="1" x14ac:dyDescent="0.35">
      <c r="B97" s="106"/>
      <c r="C97" s="106"/>
      <c r="D97" s="106"/>
      <c r="E97" s="106"/>
      <c r="F97" s="106"/>
      <c r="G97" s="106"/>
      <c r="H97" s="106"/>
      <c r="I97" s="106"/>
      <c r="J97" s="106"/>
    </row>
    <row r="98" spans="2:10" ht="15" customHeight="1" x14ac:dyDescent="0.35">
      <c r="B98" s="106"/>
      <c r="C98" s="106"/>
      <c r="D98" s="106"/>
      <c r="E98" s="106"/>
      <c r="F98" s="106"/>
      <c r="G98" s="106"/>
      <c r="H98" s="106"/>
      <c r="I98" s="106"/>
      <c r="J98" s="106"/>
    </row>
    <row r="99" spans="2:10" ht="15" customHeight="1" x14ac:dyDescent="0.35">
      <c r="B99" s="106"/>
      <c r="C99" s="106"/>
      <c r="D99" s="106"/>
      <c r="E99" s="106"/>
      <c r="F99" s="106"/>
      <c r="G99" s="106"/>
      <c r="H99" s="106"/>
      <c r="I99" s="106"/>
      <c r="J99" s="106"/>
    </row>
    <row r="100" spans="2:10" ht="15" customHeight="1" x14ac:dyDescent="0.35">
      <c r="B100" s="106"/>
      <c r="C100" s="106"/>
      <c r="D100" s="106"/>
      <c r="E100" s="106"/>
      <c r="F100" s="106"/>
      <c r="G100" s="106"/>
      <c r="H100" s="106"/>
      <c r="I100" s="106"/>
      <c r="J100" s="106"/>
    </row>
    <row r="101" spans="2:10" ht="15" customHeight="1" x14ac:dyDescent="0.35">
      <c r="B101" s="106"/>
      <c r="C101" s="106"/>
      <c r="D101" s="106"/>
      <c r="E101" s="106"/>
      <c r="F101" s="106"/>
      <c r="G101" s="106"/>
      <c r="H101" s="106"/>
      <c r="I101" s="106"/>
      <c r="J101" s="106"/>
    </row>
    <row r="102" spans="2:10" ht="15" customHeight="1" x14ac:dyDescent="0.35">
      <c r="B102" s="106"/>
      <c r="C102" s="106"/>
      <c r="D102" s="106"/>
      <c r="E102" s="106"/>
      <c r="F102" s="106"/>
      <c r="G102" s="106"/>
      <c r="H102" s="106"/>
      <c r="I102" s="106"/>
      <c r="J102" s="106"/>
    </row>
    <row r="103" spans="2:10" ht="15" customHeight="1" x14ac:dyDescent="0.35">
      <c r="B103" s="106"/>
      <c r="C103" s="106"/>
      <c r="D103" s="106"/>
      <c r="E103" s="106"/>
      <c r="F103" s="106"/>
      <c r="G103" s="106"/>
      <c r="H103" s="106"/>
      <c r="I103" s="106"/>
      <c r="J103" s="106"/>
    </row>
    <row r="105" spans="2:10" ht="15" customHeight="1" x14ac:dyDescent="0.35">
      <c r="B105" s="79"/>
    </row>
  </sheetData>
  <mergeCells count="6">
    <mergeCell ref="B96:J103"/>
    <mergeCell ref="I19:Z19"/>
    <mergeCell ref="C13:D13"/>
    <mergeCell ref="C14:D14"/>
    <mergeCell ref="C15:D15"/>
    <mergeCell ref="C16:D1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IPPU pivot</vt:lpstr>
      <vt:lpstr>GHG Emissions</vt:lpstr>
      <vt:lpstr>Fuels and solvent use</vt:lpstr>
      <vt:lpstr>Metal industry </vt:lpstr>
      <vt:lpstr>Mineral industry </vt:lpstr>
      <vt:lpstr>Chemical industry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Vasudha</dc:creator>
  <cp:lastModifiedBy>Aleena Thomas</cp:lastModifiedBy>
  <dcterms:created xsi:type="dcterms:W3CDTF">2015-06-05T18:17:20Z</dcterms:created>
  <dcterms:modified xsi:type="dcterms:W3CDTF">2025-06-10T06:31:45Z</dcterms:modified>
</cp:coreProperties>
</file>